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<sst xmlns="http://schemas.openxmlformats.org/spreadsheetml/2006/main" count="857" uniqueCount="303">
  <si>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Elundini(EC141)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</si>
  <si>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</si>
  <si>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</si>
  <si>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</si>
  <si>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</si>
  <si>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</si>
  <si>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</si>
  <si>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</si>
  <si>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</si>
  <si>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</si>
  <si>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</si>
  <si>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</si>
  <si>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</si>
  <si>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</si>
  <si>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</si>
  <si>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</si>
  <si>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</si>
  <si>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</si>
  <si>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</si>
  <si>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</si>
  <si>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</si>
  <si>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</si>
  <si>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</si>
  <si>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</si>
  <si>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</si>
  <si>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</si>
  <si>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</si>
  <si>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</si>
  <si>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</si>
  <si>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</si>
  <si>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</si>
  <si>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</si>
  <si>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</si>
  <si>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</si>
  <si>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</si>
  <si>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</si>
  <si>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</si>
  <si>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</si>
  <si>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</si>
  <si>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</si>
  <si>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</si>
  <si>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</si>
  <si>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</si>
  <si>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</si>
  <si>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</si>
  <si>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</si>
  <si>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</si>
  <si>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</si>
  <si>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</si>
  <si>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</si>
  <si>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</si>
  <si>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</si>
  <si>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</si>
  <si>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</si>
  <si>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</si>
  <si>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</si>
  <si>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</si>
  <si>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</si>
  <si>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</si>
  <si>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</si>
  <si>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</si>
  <si>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</si>
  <si>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</si>
  <si>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</si>
  <si>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</si>
  <si>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</si>
  <si>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</si>
  <si>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</si>
  <si>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</si>
  <si>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</si>
  <si>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Elundini(EC141)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</si>
  <si>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</si>
  <si>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</si>
  <si>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</si>
  <si>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</si>
  <si>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</si>
  <si>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</si>
  <si>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</si>
  <si>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</si>
  <si>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</si>
  <si>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</si>
  <si>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</si>
  <si>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</si>
  <si>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</si>
  <si>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</si>
  <si>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</si>
  <si>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</si>
  <si>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</si>
  <si>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</si>
  <si>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</si>
  <si>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</si>
  <si>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</si>
  <si>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</si>
  <si>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</si>
  <si>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</si>
  <si>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</si>
  <si>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</si>
  <si>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</si>
  <si>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</si>
  <si>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</si>
  <si>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Elundini(EC141)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</si>
  <si>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</si>
  <si>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</si>
  <si>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</si>
  <si>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</si>
  <si>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</si>
  <si>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</si>
  <si>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</si>
  <si>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</si>
  <si>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</si>
  <si>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</si>
  <si>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</si>
  <si>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</si>
  <si>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</si>
  <si>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</si>
  <si>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</si>
  <si>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</si>
  <si>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</si>
  <si>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</si>
  <si>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</si>
  <si>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</si>
  <si>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</si>
  <si>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</si>
  <si>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</si>
  <si>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</si>
  <si>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</si>
  <si>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</si>
  <si>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</si>
  <si>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</si>
  <si>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Elundini(EC141)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</si>
  <si>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</si>
  <si>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</si>
  <si>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</si>
  <si>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</si>
  <si>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</si>
  <si>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</si>
  <si>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</si>
  <si>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</si>
  <si>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</si>
  <si>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</si>
  <si>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Elundini(EC141)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</si>
  <si>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</si>
  <si>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</si>
  <si>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</si>
  <si>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</si>
  <si>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</si>
  <si>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</si>
  <si>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</si>
  <si>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</si>
  <si>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</si>
  <si>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</si>
  <si>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</si>
  <si>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</si>
  <si>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</si>
  <si>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</si>
  <si>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</si>
  <si>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</si>
  <si>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</si>
  <si>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</si>
  <si>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</si>
  <si>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</si>
  <si>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</si>
  <si>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</si>
  <si>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</si>
  <si>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</si>
  <si>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</si>
  <si>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</si>
  <si>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</si>
  <si>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</si>
  <si>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</si>
  <si>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</si>
  <si>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</si>
  <si>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</si>
  <si>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</si>
  <si>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Elundini(EC141)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</si>
  <si>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</si>
  <si>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</si>
  <si>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</si>
  <si>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</si>
  <si>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</si>
  <si>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</si>
  <si>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</si>
  <si>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</si>
  <si>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</si>
  <si>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</si>
  <si>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</si>
  <si>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</si>
  <si>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</si>
  <si>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</si>
  <si>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</si>
  <si>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</si>
  <si>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</si>
  <si>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</si>
  <si>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</si>
  <si>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</si>
  <si>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</si>
  <si>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</si>
  <si>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</si>
  <si>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</si>
  <si>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</si>
  <si>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</si>
  <si>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</si>
  <si>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Elundini(EC141)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</si>
  <si>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</si>
  <si>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</si>
  <si>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</si>
  <si>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</si>
  <si>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</si>
  <si>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</si>
  <si>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</si>
  <si>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</si>
  <si>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</si>
  <si>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</si>
  <si>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</si>
  <si>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</si>
  <si>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</si>
  <si>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</si>
  <si>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</si>
  <si>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</si>
  <si>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</si>
  <si>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</si>
  <si>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</si>
  <si>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</si>
  <si>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</si>
  <si>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</si>
  <si>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</si>
  <si>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</si>
  <si>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Elundini(EC141)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</si>
  <si>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</si>
  <si>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</si>
  <si>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</si>
  <si>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</si>
  <si>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</si>
  <si>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</si>
  <si>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</si>
  <si>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</si>
  <si>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</si>
  <si>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</si>
  <si>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</si>
  <si>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</si>
  <si>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</si>
  <si>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</si>
  <si>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</si>
  <si>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</si>
  <si>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</si>
  <si>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</si>
  <si>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</si>
  <si>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</si>
  <si>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</si>
  <si>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</si>
  <si>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</si>
  <si>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</si>
  <si>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</si>
  <si>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</si>
  <si>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</si>
  <si>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</si>
  <si>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</si>
  <si>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</si>
  <si>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</si>
  <si>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</si>
  <si>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</si>
  <si>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</si>
  <si>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</si>
  <si>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Elundini(EC141)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</si>
  <si>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</si>
  <si>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</si>
  <si>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Elundini(EC141)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</si>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</sst>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14582826</v>
      </c>
      <c r="C5" s="19">
        <v>0</v>
      </c>
      <c r="D5" s="59">
        <v>16118506</v>
      </c>
      <c r="E5" s="60">
        <v>20645274</v>
      </c>
      <c r="F5" s="60">
        <v>23090182</v>
      </c>
      <c r="G5" s="60">
        <v>-2446146</v>
      </c>
      <c r="H5" s="60">
        <v>2786</v>
      </c>
      <c r="I5" s="60">
        <v>20646822</v>
      </c>
      <c r="J5" s="60">
        <v>277</v>
      </c>
      <c r="K5" s="60">
        <v>69</v>
      </c>
      <c r="L5" s="60">
        <v>869</v>
      </c>
      <c r="M5" s="60">
        <v>1215</v>
      </c>
      <c r="N5" s="60">
        <v>4076</v>
      </c>
      <c r="O5" s="60">
        <v>22280</v>
      </c>
      <c r="P5" s="60">
        <v>7480</v>
      </c>
      <c r="Q5" s="60">
        <v>33836</v>
      </c>
      <c r="R5" s="60">
        <v>0</v>
      </c>
      <c r="S5" s="60">
        <v>0</v>
      </c>
      <c r="T5" s="60">
        <v>0</v>
      </c>
      <c r="U5" s="60">
        <v>0</v>
      </c>
      <c r="V5" s="60">
        <v>20681873</v>
      </c>
      <c r="W5" s="60">
        <v>15239776</v>
      </c>
      <c r="X5" s="60">
        <v>5442097</v>
      </c>
      <c r="Y5" s="61">
        <v>35.71</v>
      </c>
      <c r="Z5" s="62">
        <v>20645274</v>
      </c>
    </row>
    <row r="6" spans="1:26" ht="12.75">
      <c r="A6" s="58" t="s">
        <v>32</v>
      </c>
      <c r="B6" s="19">
        <v>20807242</v>
      </c>
      <c r="C6" s="19">
        <v>0</v>
      </c>
      <c r="D6" s="59">
        <v>29334550</v>
      </c>
      <c r="E6" s="60">
        <v>16193178</v>
      </c>
      <c r="F6" s="60">
        <v>2462494</v>
      </c>
      <c r="G6" s="60">
        <v>2515353</v>
      </c>
      <c r="H6" s="60">
        <v>2426804</v>
      </c>
      <c r="I6" s="60">
        <v>7404651</v>
      </c>
      <c r="J6" s="60">
        <v>2383428</v>
      </c>
      <c r="K6" s="60">
        <v>1703486</v>
      </c>
      <c r="L6" s="60">
        <v>2361923</v>
      </c>
      <c r="M6" s="60">
        <v>6448837</v>
      </c>
      <c r="N6" s="60">
        <v>2342210</v>
      </c>
      <c r="O6" s="60">
        <v>2282679</v>
      </c>
      <c r="P6" s="60">
        <v>2290166</v>
      </c>
      <c r="Q6" s="60">
        <v>6915055</v>
      </c>
      <c r="R6" s="60">
        <v>0</v>
      </c>
      <c r="S6" s="60">
        <v>0</v>
      </c>
      <c r="T6" s="60">
        <v>0</v>
      </c>
      <c r="U6" s="60">
        <v>0</v>
      </c>
      <c r="V6" s="60">
        <v>20768543</v>
      </c>
      <c r="W6" s="60">
        <v>19700661</v>
      </c>
      <c r="X6" s="60">
        <v>1067882</v>
      </c>
      <c r="Y6" s="61">
        <v>5.42</v>
      </c>
      <c r="Z6" s="62">
        <v>16193178</v>
      </c>
    </row>
    <row r="7" spans="1:26" ht="12.75">
      <c r="A7" s="58" t="s">
        <v>33</v>
      </c>
      <c r="B7" s="19">
        <v>3652476</v>
      </c>
      <c r="C7" s="19">
        <v>0</v>
      </c>
      <c r="D7" s="59">
        <v>1442733</v>
      </c>
      <c r="E7" s="60">
        <v>1500000</v>
      </c>
      <c r="F7" s="60">
        <v>18968</v>
      </c>
      <c r="G7" s="60">
        <v>9162</v>
      </c>
      <c r="H7" s="60">
        <v>866997</v>
      </c>
      <c r="I7" s="60">
        <v>895127</v>
      </c>
      <c r="J7" s="60">
        <v>313772</v>
      </c>
      <c r="K7" s="60">
        <v>323859</v>
      </c>
      <c r="L7" s="60">
        <v>46424</v>
      </c>
      <c r="M7" s="60">
        <v>684055</v>
      </c>
      <c r="N7" s="60">
        <v>609718</v>
      </c>
      <c r="O7" s="60">
        <v>16920</v>
      </c>
      <c r="P7" s="60">
        <v>31553</v>
      </c>
      <c r="Q7" s="60">
        <v>658191</v>
      </c>
      <c r="R7" s="60">
        <v>0</v>
      </c>
      <c r="S7" s="60">
        <v>0</v>
      </c>
      <c r="T7" s="60">
        <v>0</v>
      </c>
      <c r="U7" s="60">
        <v>0</v>
      </c>
      <c r="V7" s="60">
        <v>2237373</v>
      </c>
      <c r="W7" s="60">
        <v>1082052</v>
      </c>
      <c r="X7" s="60">
        <v>1155321</v>
      </c>
      <c r="Y7" s="61">
        <v>106.77</v>
      </c>
      <c r="Z7" s="62">
        <v>1500000</v>
      </c>
    </row>
    <row r="8" spans="1:26" ht="12.75">
      <c r="A8" s="58" t="s">
        <v>34</v>
      </c>
      <c r="B8" s="19">
        <v>157496076</v>
      </c>
      <c r="C8" s="19">
        <v>0</v>
      </c>
      <c r="D8" s="59">
        <v>148329000</v>
      </c>
      <c r="E8" s="60">
        <v>235805191</v>
      </c>
      <c r="F8" s="60">
        <v>53779000</v>
      </c>
      <c r="G8" s="60">
        <v>0</v>
      </c>
      <c r="H8" s="60">
        <v>0</v>
      </c>
      <c r="I8" s="60">
        <v>53779000</v>
      </c>
      <c r="J8" s="60">
        <v>236857</v>
      </c>
      <c r="K8" s="60">
        <v>0</v>
      </c>
      <c r="L8" s="60">
        <v>43023000</v>
      </c>
      <c r="M8" s="60">
        <v>43259857</v>
      </c>
      <c r="N8" s="60">
        <v>318079</v>
      </c>
      <c r="O8" s="60">
        <v>0</v>
      </c>
      <c r="P8" s="60">
        <v>32428753</v>
      </c>
      <c r="Q8" s="60">
        <v>32746832</v>
      </c>
      <c r="R8" s="60">
        <v>0</v>
      </c>
      <c r="S8" s="60">
        <v>0</v>
      </c>
      <c r="T8" s="60">
        <v>0</v>
      </c>
      <c r="U8" s="60">
        <v>0</v>
      </c>
      <c r="V8" s="60">
        <v>129785689</v>
      </c>
      <c r="W8" s="60">
        <v>147672999</v>
      </c>
      <c r="X8" s="60">
        <v>-17887310</v>
      </c>
      <c r="Y8" s="61">
        <v>-12.11</v>
      </c>
      <c r="Z8" s="62">
        <v>235805191</v>
      </c>
    </row>
    <row r="9" spans="1:26" ht="12.75">
      <c r="A9" s="58" t="s">
        <v>35</v>
      </c>
      <c r="B9" s="19">
        <v>7197097</v>
      </c>
      <c r="C9" s="19">
        <v>0</v>
      </c>
      <c r="D9" s="59">
        <v>99575820</v>
      </c>
      <c r="E9" s="60">
        <v>23642867</v>
      </c>
      <c r="F9" s="60">
        <v>-94118</v>
      </c>
      <c r="G9" s="60">
        <v>637797</v>
      </c>
      <c r="H9" s="60">
        <v>549319</v>
      </c>
      <c r="I9" s="60">
        <v>1092998</v>
      </c>
      <c r="J9" s="60">
        <v>1190899</v>
      </c>
      <c r="K9" s="60">
        <v>630466</v>
      </c>
      <c r="L9" s="60">
        <v>585384</v>
      </c>
      <c r="M9" s="60">
        <v>2406749</v>
      </c>
      <c r="N9" s="60">
        <v>678465</v>
      </c>
      <c r="O9" s="60">
        <v>653249</v>
      </c>
      <c r="P9" s="60">
        <v>840420</v>
      </c>
      <c r="Q9" s="60">
        <v>2172134</v>
      </c>
      <c r="R9" s="60">
        <v>0</v>
      </c>
      <c r="S9" s="60">
        <v>0</v>
      </c>
      <c r="T9" s="60">
        <v>0</v>
      </c>
      <c r="U9" s="60">
        <v>0</v>
      </c>
      <c r="V9" s="60">
        <v>5671881</v>
      </c>
      <c r="W9" s="60">
        <v>74681973</v>
      </c>
      <c r="X9" s="60">
        <v>-69010092</v>
      </c>
      <c r="Y9" s="61">
        <v>-92.41</v>
      </c>
      <c r="Z9" s="62">
        <v>23642867</v>
      </c>
    </row>
    <row r="10" spans="1:26" ht="22.5">
      <c r="A10" s="63" t="s">
        <v>278</v>
      </c>
      <c r="B10" s="64">
        <f>SUM(B5:B9)</f>
        <v>203735717</v>
      </c>
      <c r="C10" s="64">
        <f>SUM(C5:C9)</f>
        <v>0</v>
      </c>
      <c r="D10" s="65">
        <f aca="true" t="shared" si="0" ref="D10:Z10">SUM(D5:D9)</f>
        <v>294800609</v>
      </c>
      <c r="E10" s="66">
        <f t="shared" si="0"/>
        <v>297786510</v>
      </c>
      <c r="F10" s="66">
        <f t="shared" si="0"/>
        <v>79256526</v>
      </c>
      <c r="G10" s="66">
        <f t="shared" si="0"/>
        <v>716166</v>
      </c>
      <c r="H10" s="66">
        <f t="shared" si="0"/>
        <v>3845906</v>
      </c>
      <c r="I10" s="66">
        <f t="shared" si="0"/>
        <v>83818598</v>
      </c>
      <c r="J10" s="66">
        <f t="shared" si="0"/>
        <v>4125233</v>
      </c>
      <c r="K10" s="66">
        <f t="shared" si="0"/>
        <v>2657880</v>
      </c>
      <c r="L10" s="66">
        <f t="shared" si="0"/>
        <v>46017600</v>
      </c>
      <c r="M10" s="66">
        <f t="shared" si="0"/>
        <v>52800713</v>
      </c>
      <c r="N10" s="66">
        <f t="shared" si="0"/>
        <v>3952548</v>
      </c>
      <c r="O10" s="66">
        <f t="shared" si="0"/>
        <v>2975128</v>
      </c>
      <c r="P10" s="66">
        <f t="shared" si="0"/>
        <v>35598372</v>
      </c>
      <c r="Q10" s="66">
        <f t="shared" si="0"/>
        <v>42526048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179145359</v>
      </c>
      <c r="W10" s="66">
        <f t="shared" si="0"/>
        <v>258377461</v>
      </c>
      <c r="X10" s="66">
        <f t="shared" si="0"/>
        <v>-79232102</v>
      </c>
      <c r="Y10" s="67">
        <f>+IF(W10&lt;&gt;0,(X10/W10)*100,0)</f>
        <v>-30.66525295718422</v>
      </c>
      <c r="Z10" s="68">
        <f t="shared" si="0"/>
        <v>297786510</v>
      </c>
    </row>
    <row r="11" spans="1:26" ht="12.75">
      <c r="A11" s="58" t="s">
        <v>37</v>
      </c>
      <c r="B11" s="19">
        <v>70802984</v>
      </c>
      <c r="C11" s="19">
        <v>0</v>
      </c>
      <c r="D11" s="59">
        <v>84771000</v>
      </c>
      <c r="E11" s="60">
        <v>78776977</v>
      </c>
      <c r="F11" s="60">
        <v>6008925</v>
      </c>
      <c r="G11" s="60">
        <v>6314409</v>
      </c>
      <c r="H11" s="60">
        <v>6131835</v>
      </c>
      <c r="I11" s="60">
        <v>18455169</v>
      </c>
      <c r="J11" s="60">
        <v>6021954</v>
      </c>
      <c r="K11" s="60">
        <v>6411907</v>
      </c>
      <c r="L11" s="60">
        <v>6229370</v>
      </c>
      <c r="M11" s="60">
        <v>18663231</v>
      </c>
      <c r="N11" s="60">
        <v>5988411</v>
      </c>
      <c r="O11" s="60">
        <v>7076566</v>
      </c>
      <c r="P11" s="60">
        <v>7232560</v>
      </c>
      <c r="Q11" s="60">
        <v>20297537</v>
      </c>
      <c r="R11" s="60">
        <v>0</v>
      </c>
      <c r="S11" s="60">
        <v>0</v>
      </c>
      <c r="T11" s="60">
        <v>0</v>
      </c>
      <c r="U11" s="60">
        <v>0</v>
      </c>
      <c r="V11" s="60">
        <v>57415937</v>
      </c>
      <c r="W11" s="60">
        <v>63578493</v>
      </c>
      <c r="X11" s="60">
        <v>-6162556</v>
      </c>
      <c r="Y11" s="61">
        <v>-9.69</v>
      </c>
      <c r="Z11" s="62">
        <v>78776977</v>
      </c>
    </row>
    <row r="12" spans="1:26" ht="12.75">
      <c r="A12" s="58" t="s">
        <v>38</v>
      </c>
      <c r="B12" s="19">
        <v>10791698</v>
      </c>
      <c r="C12" s="19">
        <v>0</v>
      </c>
      <c r="D12" s="59">
        <v>11540645</v>
      </c>
      <c r="E12" s="60">
        <v>13981695</v>
      </c>
      <c r="F12" s="60">
        <v>854987</v>
      </c>
      <c r="G12" s="60">
        <v>796665</v>
      </c>
      <c r="H12" s="60">
        <v>832059</v>
      </c>
      <c r="I12" s="60">
        <v>2483711</v>
      </c>
      <c r="J12" s="60">
        <v>827696</v>
      </c>
      <c r="K12" s="60">
        <v>836819</v>
      </c>
      <c r="L12" s="60">
        <v>832059</v>
      </c>
      <c r="M12" s="60">
        <v>2496574</v>
      </c>
      <c r="N12" s="60">
        <v>822969</v>
      </c>
      <c r="O12" s="60">
        <v>1061832</v>
      </c>
      <c r="P12" s="60">
        <v>870881</v>
      </c>
      <c r="Q12" s="60">
        <v>2755682</v>
      </c>
      <c r="R12" s="60">
        <v>0</v>
      </c>
      <c r="S12" s="60">
        <v>0</v>
      </c>
      <c r="T12" s="60">
        <v>0</v>
      </c>
      <c r="U12" s="60">
        <v>0</v>
      </c>
      <c r="V12" s="60">
        <v>7735967</v>
      </c>
      <c r="W12" s="60">
        <v>8655480</v>
      </c>
      <c r="X12" s="60">
        <v>-919513</v>
      </c>
      <c r="Y12" s="61">
        <v>-10.62</v>
      </c>
      <c r="Z12" s="62">
        <v>13981695</v>
      </c>
    </row>
    <row r="13" spans="1:26" ht="12.75">
      <c r="A13" s="58" t="s">
        <v>279</v>
      </c>
      <c r="B13" s="19">
        <v>26843182</v>
      </c>
      <c r="C13" s="19">
        <v>0</v>
      </c>
      <c r="D13" s="59">
        <v>45736026</v>
      </c>
      <c r="E13" s="60">
        <v>45736026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34302024</v>
      </c>
      <c r="X13" s="60">
        <v>-34302024</v>
      </c>
      <c r="Y13" s="61">
        <v>-100</v>
      </c>
      <c r="Z13" s="62">
        <v>45736026</v>
      </c>
    </row>
    <row r="14" spans="1:26" ht="12.75">
      <c r="A14" s="58" t="s">
        <v>40</v>
      </c>
      <c r="B14" s="19">
        <v>907467</v>
      </c>
      <c r="C14" s="19">
        <v>0</v>
      </c>
      <c r="D14" s="59">
        <v>22343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16758</v>
      </c>
      <c r="X14" s="60">
        <v>-16758</v>
      </c>
      <c r="Y14" s="61">
        <v>-100</v>
      </c>
      <c r="Z14" s="62">
        <v>0</v>
      </c>
    </row>
    <row r="15" spans="1:26" ht="12.75">
      <c r="A15" s="58" t="s">
        <v>41</v>
      </c>
      <c r="B15" s="19">
        <v>24530087</v>
      </c>
      <c r="C15" s="19">
        <v>0</v>
      </c>
      <c r="D15" s="59">
        <v>40317347</v>
      </c>
      <c r="E15" s="60">
        <v>40437248</v>
      </c>
      <c r="F15" s="60">
        <v>2541011</v>
      </c>
      <c r="G15" s="60">
        <v>4446147</v>
      </c>
      <c r="H15" s="60">
        <v>2837986</v>
      </c>
      <c r="I15" s="60">
        <v>9825144</v>
      </c>
      <c r="J15" s="60">
        <v>2794642</v>
      </c>
      <c r="K15" s="60">
        <v>2513851</v>
      </c>
      <c r="L15" s="60">
        <v>2545854</v>
      </c>
      <c r="M15" s="60">
        <v>7854347</v>
      </c>
      <c r="N15" s="60">
        <v>1853112</v>
      </c>
      <c r="O15" s="60">
        <v>1637940</v>
      </c>
      <c r="P15" s="60">
        <v>2109789</v>
      </c>
      <c r="Q15" s="60">
        <v>5600841</v>
      </c>
      <c r="R15" s="60">
        <v>0</v>
      </c>
      <c r="S15" s="60">
        <v>0</v>
      </c>
      <c r="T15" s="60">
        <v>0</v>
      </c>
      <c r="U15" s="60">
        <v>0</v>
      </c>
      <c r="V15" s="60">
        <v>23280332</v>
      </c>
      <c r="W15" s="60">
        <v>30237993</v>
      </c>
      <c r="X15" s="60">
        <v>-6957661</v>
      </c>
      <c r="Y15" s="61">
        <v>-23.01</v>
      </c>
      <c r="Z15" s="62">
        <v>40437248</v>
      </c>
    </row>
    <row r="16" spans="1:26" ht="12.75">
      <c r="A16" s="69" t="s">
        <v>42</v>
      </c>
      <c r="B16" s="19">
        <v>23799816</v>
      </c>
      <c r="C16" s="19">
        <v>0</v>
      </c>
      <c r="D16" s="59">
        <v>5701000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144956</v>
      </c>
      <c r="P16" s="60">
        <v>0</v>
      </c>
      <c r="Q16" s="60">
        <v>144956</v>
      </c>
      <c r="R16" s="60">
        <v>0</v>
      </c>
      <c r="S16" s="60">
        <v>0</v>
      </c>
      <c r="T16" s="60">
        <v>0</v>
      </c>
      <c r="U16" s="60">
        <v>0</v>
      </c>
      <c r="V16" s="60">
        <v>144956</v>
      </c>
      <c r="W16" s="60">
        <v>4275846</v>
      </c>
      <c r="X16" s="60">
        <v>-4130890</v>
      </c>
      <c r="Y16" s="61">
        <v>-96.61</v>
      </c>
      <c r="Z16" s="62">
        <v>0</v>
      </c>
    </row>
    <row r="17" spans="1:26" ht="12.75">
      <c r="A17" s="58" t="s">
        <v>43</v>
      </c>
      <c r="B17" s="19">
        <v>49095405</v>
      </c>
      <c r="C17" s="19">
        <v>0</v>
      </c>
      <c r="D17" s="59">
        <v>90590115</v>
      </c>
      <c r="E17" s="60">
        <v>117704231</v>
      </c>
      <c r="F17" s="60">
        <v>9452259</v>
      </c>
      <c r="G17" s="60">
        <v>5119793</v>
      </c>
      <c r="H17" s="60">
        <v>4809222</v>
      </c>
      <c r="I17" s="60">
        <v>19381274</v>
      </c>
      <c r="J17" s="60">
        <v>8746150</v>
      </c>
      <c r="K17" s="60">
        <v>3893501</v>
      </c>
      <c r="L17" s="60">
        <v>9408152</v>
      </c>
      <c r="M17" s="60">
        <v>22047803</v>
      </c>
      <c r="N17" s="60">
        <v>3239426</v>
      </c>
      <c r="O17" s="60">
        <v>2877225</v>
      </c>
      <c r="P17" s="60">
        <v>3848332</v>
      </c>
      <c r="Q17" s="60">
        <v>9964983</v>
      </c>
      <c r="R17" s="60">
        <v>0</v>
      </c>
      <c r="S17" s="60">
        <v>0</v>
      </c>
      <c r="T17" s="60">
        <v>0</v>
      </c>
      <c r="U17" s="60">
        <v>0</v>
      </c>
      <c r="V17" s="60">
        <v>51394060</v>
      </c>
      <c r="W17" s="60">
        <v>67942584</v>
      </c>
      <c r="X17" s="60">
        <v>-16548524</v>
      </c>
      <c r="Y17" s="61">
        <v>-24.36</v>
      </c>
      <c r="Z17" s="62">
        <v>117704231</v>
      </c>
    </row>
    <row r="18" spans="1:26" ht="12.75">
      <c r="A18" s="70" t="s">
        <v>44</v>
      </c>
      <c r="B18" s="71">
        <f>SUM(B11:B17)</f>
        <v>206770639</v>
      </c>
      <c r="C18" s="71">
        <f>SUM(C11:C17)</f>
        <v>0</v>
      </c>
      <c r="D18" s="72">
        <f aca="true" t="shared" si="1" ref="D18:Z18">SUM(D11:D17)</f>
        <v>278678476</v>
      </c>
      <c r="E18" s="73">
        <f t="shared" si="1"/>
        <v>296636177</v>
      </c>
      <c r="F18" s="73">
        <f t="shared" si="1"/>
        <v>18857182</v>
      </c>
      <c r="G18" s="73">
        <f t="shared" si="1"/>
        <v>16677014</v>
      </c>
      <c r="H18" s="73">
        <f t="shared" si="1"/>
        <v>14611102</v>
      </c>
      <c r="I18" s="73">
        <f t="shared" si="1"/>
        <v>50145298</v>
      </c>
      <c r="J18" s="73">
        <f t="shared" si="1"/>
        <v>18390442</v>
      </c>
      <c r="K18" s="73">
        <f t="shared" si="1"/>
        <v>13656078</v>
      </c>
      <c r="L18" s="73">
        <f t="shared" si="1"/>
        <v>19015435</v>
      </c>
      <c r="M18" s="73">
        <f t="shared" si="1"/>
        <v>51061955</v>
      </c>
      <c r="N18" s="73">
        <f t="shared" si="1"/>
        <v>11903918</v>
      </c>
      <c r="O18" s="73">
        <f t="shared" si="1"/>
        <v>12798519</v>
      </c>
      <c r="P18" s="73">
        <f t="shared" si="1"/>
        <v>14061562</v>
      </c>
      <c r="Q18" s="73">
        <f t="shared" si="1"/>
        <v>38763999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139971252</v>
      </c>
      <c r="W18" s="73">
        <f t="shared" si="1"/>
        <v>209009178</v>
      </c>
      <c r="X18" s="73">
        <f t="shared" si="1"/>
        <v>-69037926</v>
      </c>
      <c r="Y18" s="67">
        <f>+IF(W18&lt;&gt;0,(X18/W18)*100,0)</f>
        <v>-33.031049957050215</v>
      </c>
      <c r="Z18" s="74">
        <f t="shared" si="1"/>
        <v>296636177</v>
      </c>
    </row>
    <row r="19" spans="1:26" ht="12.75">
      <c r="A19" s="70" t="s">
        <v>45</v>
      </c>
      <c r="B19" s="75">
        <f>+B10-B18</f>
        <v>-3034922</v>
      </c>
      <c r="C19" s="75">
        <f>+C10-C18</f>
        <v>0</v>
      </c>
      <c r="D19" s="76">
        <f aca="true" t="shared" si="2" ref="D19:Z19">+D10-D18</f>
        <v>16122133</v>
      </c>
      <c r="E19" s="77">
        <f t="shared" si="2"/>
        <v>1150333</v>
      </c>
      <c r="F19" s="77">
        <f t="shared" si="2"/>
        <v>60399344</v>
      </c>
      <c r="G19" s="77">
        <f t="shared" si="2"/>
        <v>-15960848</v>
      </c>
      <c r="H19" s="77">
        <f t="shared" si="2"/>
        <v>-10765196</v>
      </c>
      <c r="I19" s="77">
        <f t="shared" si="2"/>
        <v>33673300</v>
      </c>
      <c r="J19" s="77">
        <f t="shared" si="2"/>
        <v>-14265209</v>
      </c>
      <c r="K19" s="77">
        <f t="shared" si="2"/>
        <v>-10998198</v>
      </c>
      <c r="L19" s="77">
        <f t="shared" si="2"/>
        <v>27002165</v>
      </c>
      <c r="M19" s="77">
        <f t="shared" si="2"/>
        <v>1738758</v>
      </c>
      <c r="N19" s="77">
        <f t="shared" si="2"/>
        <v>-7951370</v>
      </c>
      <c r="O19" s="77">
        <f t="shared" si="2"/>
        <v>-9823391</v>
      </c>
      <c r="P19" s="77">
        <f t="shared" si="2"/>
        <v>21536810</v>
      </c>
      <c r="Q19" s="77">
        <f t="shared" si="2"/>
        <v>3762049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39174107</v>
      </c>
      <c r="W19" s="77">
        <f>IF(E10=E18,0,W10-W18)</f>
        <v>49368283</v>
      </c>
      <c r="X19" s="77">
        <f t="shared" si="2"/>
        <v>-10194176</v>
      </c>
      <c r="Y19" s="78">
        <f>+IF(W19&lt;&gt;0,(X19/W19)*100,0)</f>
        <v>-20.649241538337478</v>
      </c>
      <c r="Z19" s="79">
        <f t="shared" si="2"/>
        <v>1150333</v>
      </c>
    </row>
    <row r="20" spans="1:26" ht="12.75">
      <c r="A20" s="58" t="s">
        <v>46</v>
      </c>
      <c r="B20" s="19">
        <v>33234491</v>
      </c>
      <c r="C20" s="19">
        <v>0</v>
      </c>
      <c r="D20" s="59">
        <v>37250000</v>
      </c>
      <c r="E20" s="60">
        <v>58434281</v>
      </c>
      <c r="F20" s="60">
        <v>286630</v>
      </c>
      <c r="G20" s="60">
        <v>0</v>
      </c>
      <c r="H20" s="60">
        <v>0</v>
      </c>
      <c r="I20" s="60">
        <v>286630</v>
      </c>
      <c r="J20" s="60">
        <v>11895017</v>
      </c>
      <c r="K20" s="60">
        <v>130971</v>
      </c>
      <c r="L20" s="60">
        <v>843224</v>
      </c>
      <c r="M20" s="60">
        <v>12869212</v>
      </c>
      <c r="N20" s="60">
        <v>22124295</v>
      </c>
      <c r="O20" s="60">
        <v>0</v>
      </c>
      <c r="P20" s="60">
        <v>8690528</v>
      </c>
      <c r="Q20" s="60">
        <v>30814823</v>
      </c>
      <c r="R20" s="60">
        <v>0</v>
      </c>
      <c r="S20" s="60">
        <v>0</v>
      </c>
      <c r="T20" s="60">
        <v>0</v>
      </c>
      <c r="U20" s="60">
        <v>0</v>
      </c>
      <c r="V20" s="60">
        <v>43970665</v>
      </c>
      <c r="W20" s="60">
        <v>37249999</v>
      </c>
      <c r="X20" s="60">
        <v>6720666</v>
      </c>
      <c r="Y20" s="61">
        <v>18.04</v>
      </c>
      <c r="Z20" s="62">
        <v>58434281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30199569</v>
      </c>
      <c r="C22" s="86">
        <f>SUM(C19:C21)</f>
        <v>0</v>
      </c>
      <c r="D22" s="87">
        <f aca="true" t="shared" si="3" ref="D22:Z22">SUM(D19:D21)</f>
        <v>53372133</v>
      </c>
      <c r="E22" s="88">
        <f t="shared" si="3"/>
        <v>59584614</v>
      </c>
      <c r="F22" s="88">
        <f t="shared" si="3"/>
        <v>60685974</v>
      </c>
      <c r="G22" s="88">
        <f t="shared" si="3"/>
        <v>-15960848</v>
      </c>
      <c r="H22" s="88">
        <f t="shared" si="3"/>
        <v>-10765196</v>
      </c>
      <c r="I22" s="88">
        <f t="shared" si="3"/>
        <v>33959930</v>
      </c>
      <c r="J22" s="88">
        <f t="shared" si="3"/>
        <v>-2370192</v>
      </c>
      <c r="K22" s="88">
        <f t="shared" si="3"/>
        <v>-10867227</v>
      </c>
      <c r="L22" s="88">
        <f t="shared" si="3"/>
        <v>27845389</v>
      </c>
      <c r="M22" s="88">
        <f t="shared" si="3"/>
        <v>14607970</v>
      </c>
      <c r="N22" s="88">
        <f t="shared" si="3"/>
        <v>14172925</v>
      </c>
      <c r="O22" s="88">
        <f t="shared" si="3"/>
        <v>-9823391</v>
      </c>
      <c r="P22" s="88">
        <f t="shared" si="3"/>
        <v>30227338</v>
      </c>
      <c r="Q22" s="88">
        <f t="shared" si="3"/>
        <v>34576872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83144772</v>
      </c>
      <c r="W22" s="88">
        <f t="shared" si="3"/>
        <v>86618282</v>
      </c>
      <c r="X22" s="88">
        <f t="shared" si="3"/>
        <v>-3473510</v>
      </c>
      <c r="Y22" s="89">
        <f>+IF(W22&lt;&gt;0,(X22/W22)*100,0)</f>
        <v>-4.01013495049463</v>
      </c>
      <c r="Z22" s="90">
        <f t="shared" si="3"/>
        <v>59584614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30199569</v>
      </c>
      <c r="C24" s="75">
        <f>SUM(C22:C23)</f>
        <v>0</v>
      </c>
      <c r="D24" s="76">
        <f aca="true" t="shared" si="4" ref="D24:Z24">SUM(D22:D23)</f>
        <v>53372133</v>
      </c>
      <c r="E24" s="77">
        <f t="shared" si="4"/>
        <v>59584614</v>
      </c>
      <c r="F24" s="77">
        <f t="shared" si="4"/>
        <v>60685974</v>
      </c>
      <c r="G24" s="77">
        <f t="shared" si="4"/>
        <v>-15960848</v>
      </c>
      <c r="H24" s="77">
        <f t="shared" si="4"/>
        <v>-10765196</v>
      </c>
      <c r="I24" s="77">
        <f t="shared" si="4"/>
        <v>33959930</v>
      </c>
      <c r="J24" s="77">
        <f t="shared" si="4"/>
        <v>-2370192</v>
      </c>
      <c r="K24" s="77">
        <f t="shared" si="4"/>
        <v>-10867227</v>
      </c>
      <c r="L24" s="77">
        <f t="shared" si="4"/>
        <v>27845389</v>
      </c>
      <c r="M24" s="77">
        <f t="shared" si="4"/>
        <v>14607970</v>
      </c>
      <c r="N24" s="77">
        <f t="shared" si="4"/>
        <v>14172925</v>
      </c>
      <c r="O24" s="77">
        <f t="shared" si="4"/>
        <v>-9823391</v>
      </c>
      <c r="P24" s="77">
        <f t="shared" si="4"/>
        <v>30227338</v>
      </c>
      <c r="Q24" s="77">
        <f t="shared" si="4"/>
        <v>34576872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83144772</v>
      </c>
      <c r="W24" s="77">
        <f t="shared" si="4"/>
        <v>86618282</v>
      </c>
      <c r="X24" s="77">
        <f t="shared" si="4"/>
        <v>-3473510</v>
      </c>
      <c r="Y24" s="78">
        <f>+IF(W24&lt;&gt;0,(X24/W24)*100,0)</f>
        <v>-4.01013495049463</v>
      </c>
      <c r="Z24" s="79">
        <f t="shared" si="4"/>
        <v>59584614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43769530</v>
      </c>
      <c r="C27" s="22">
        <v>0</v>
      </c>
      <c r="D27" s="99">
        <v>53371856</v>
      </c>
      <c r="E27" s="100">
        <v>59584614</v>
      </c>
      <c r="F27" s="100">
        <v>1980005</v>
      </c>
      <c r="G27" s="100">
        <v>1603849</v>
      </c>
      <c r="H27" s="100">
        <v>3584768</v>
      </c>
      <c r="I27" s="100">
        <v>7168622</v>
      </c>
      <c r="J27" s="100">
        <v>3186100</v>
      </c>
      <c r="K27" s="100">
        <v>2974775</v>
      </c>
      <c r="L27" s="100">
        <v>7712869</v>
      </c>
      <c r="M27" s="100">
        <v>13873744</v>
      </c>
      <c r="N27" s="100">
        <v>2403265</v>
      </c>
      <c r="O27" s="100">
        <v>2792861</v>
      </c>
      <c r="P27" s="100">
        <v>4640317</v>
      </c>
      <c r="Q27" s="100">
        <v>9836443</v>
      </c>
      <c r="R27" s="100">
        <v>0</v>
      </c>
      <c r="S27" s="100">
        <v>0</v>
      </c>
      <c r="T27" s="100">
        <v>0</v>
      </c>
      <c r="U27" s="100">
        <v>0</v>
      </c>
      <c r="V27" s="100">
        <v>30878809</v>
      </c>
      <c r="W27" s="100">
        <v>44688461</v>
      </c>
      <c r="X27" s="100">
        <v>-13809652</v>
      </c>
      <c r="Y27" s="101">
        <v>-30.9</v>
      </c>
      <c r="Z27" s="102">
        <v>59584614</v>
      </c>
    </row>
    <row r="28" spans="1:26" ht="12.75">
      <c r="A28" s="103" t="s">
        <v>46</v>
      </c>
      <c r="B28" s="19">
        <v>27786565</v>
      </c>
      <c r="C28" s="19">
        <v>0</v>
      </c>
      <c r="D28" s="59">
        <v>37250000</v>
      </c>
      <c r="E28" s="60">
        <v>35387500</v>
      </c>
      <c r="F28" s="60">
        <v>1980005</v>
      </c>
      <c r="G28" s="60">
        <v>912659</v>
      </c>
      <c r="H28" s="60">
        <v>2867901</v>
      </c>
      <c r="I28" s="60">
        <v>5760565</v>
      </c>
      <c r="J28" s="60">
        <v>2860308</v>
      </c>
      <c r="K28" s="60">
        <v>1467105</v>
      </c>
      <c r="L28" s="60">
        <v>3863040</v>
      </c>
      <c r="M28" s="60">
        <v>8190453</v>
      </c>
      <c r="N28" s="60">
        <v>2044281</v>
      </c>
      <c r="O28" s="60">
        <v>1854653</v>
      </c>
      <c r="P28" s="60">
        <v>3981672</v>
      </c>
      <c r="Q28" s="60">
        <v>7880606</v>
      </c>
      <c r="R28" s="60">
        <v>0</v>
      </c>
      <c r="S28" s="60">
        <v>0</v>
      </c>
      <c r="T28" s="60">
        <v>0</v>
      </c>
      <c r="U28" s="60">
        <v>0</v>
      </c>
      <c r="V28" s="60">
        <v>21831624</v>
      </c>
      <c r="W28" s="60">
        <v>26540625</v>
      </c>
      <c r="X28" s="60">
        <v>-4709001</v>
      </c>
      <c r="Y28" s="61">
        <v>-17.74</v>
      </c>
      <c r="Z28" s="62">
        <v>35387500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15982965</v>
      </c>
      <c r="C31" s="19">
        <v>0</v>
      </c>
      <c r="D31" s="59">
        <v>16121856</v>
      </c>
      <c r="E31" s="60">
        <v>24197114</v>
      </c>
      <c r="F31" s="60">
        <v>0</v>
      </c>
      <c r="G31" s="60">
        <v>691190</v>
      </c>
      <c r="H31" s="60">
        <v>716867</v>
      </c>
      <c r="I31" s="60">
        <v>1408057</v>
      </c>
      <c r="J31" s="60">
        <v>325792</v>
      </c>
      <c r="K31" s="60">
        <v>1507670</v>
      </c>
      <c r="L31" s="60">
        <v>3849829</v>
      </c>
      <c r="M31" s="60">
        <v>5683291</v>
      </c>
      <c r="N31" s="60">
        <v>358984</v>
      </c>
      <c r="O31" s="60">
        <v>938208</v>
      </c>
      <c r="P31" s="60">
        <v>658645</v>
      </c>
      <c r="Q31" s="60">
        <v>1955837</v>
      </c>
      <c r="R31" s="60">
        <v>0</v>
      </c>
      <c r="S31" s="60">
        <v>0</v>
      </c>
      <c r="T31" s="60">
        <v>0</v>
      </c>
      <c r="U31" s="60">
        <v>0</v>
      </c>
      <c r="V31" s="60">
        <v>9047185</v>
      </c>
      <c r="W31" s="60">
        <v>18147836</v>
      </c>
      <c r="X31" s="60">
        <v>-9100651</v>
      </c>
      <c r="Y31" s="61">
        <v>-50.15</v>
      </c>
      <c r="Z31" s="62">
        <v>24197114</v>
      </c>
    </row>
    <row r="32" spans="1:26" ht="12.75">
      <c r="A32" s="70" t="s">
        <v>54</v>
      </c>
      <c r="B32" s="22">
        <f>SUM(B28:B31)</f>
        <v>43769530</v>
      </c>
      <c r="C32" s="22">
        <f>SUM(C28:C31)</f>
        <v>0</v>
      </c>
      <c r="D32" s="99">
        <f aca="true" t="shared" si="5" ref="D32:Z32">SUM(D28:D31)</f>
        <v>53371856</v>
      </c>
      <c r="E32" s="100">
        <f t="shared" si="5"/>
        <v>59584614</v>
      </c>
      <c r="F32" s="100">
        <f t="shared" si="5"/>
        <v>1980005</v>
      </c>
      <c r="G32" s="100">
        <f t="shared" si="5"/>
        <v>1603849</v>
      </c>
      <c r="H32" s="100">
        <f t="shared" si="5"/>
        <v>3584768</v>
      </c>
      <c r="I32" s="100">
        <f t="shared" si="5"/>
        <v>7168622</v>
      </c>
      <c r="J32" s="100">
        <f t="shared" si="5"/>
        <v>3186100</v>
      </c>
      <c r="K32" s="100">
        <f t="shared" si="5"/>
        <v>2974775</v>
      </c>
      <c r="L32" s="100">
        <f t="shared" si="5"/>
        <v>7712869</v>
      </c>
      <c r="M32" s="100">
        <f t="shared" si="5"/>
        <v>13873744</v>
      </c>
      <c r="N32" s="100">
        <f t="shared" si="5"/>
        <v>2403265</v>
      </c>
      <c r="O32" s="100">
        <f t="shared" si="5"/>
        <v>2792861</v>
      </c>
      <c r="P32" s="100">
        <f t="shared" si="5"/>
        <v>4640317</v>
      </c>
      <c r="Q32" s="100">
        <f t="shared" si="5"/>
        <v>9836443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30878809</v>
      </c>
      <c r="W32" s="100">
        <f t="shared" si="5"/>
        <v>44688461</v>
      </c>
      <c r="X32" s="100">
        <f t="shared" si="5"/>
        <v>-13809652</v>
      </c>
      <c r="Y32" s="101">
        <f>+IF(W32&lt;&gt;0,(X32/W32)*100,0)</f>
        <v>-30.90205321682481</v>
      </c>
      <c r="Z32" s="102">
        <f t="shared" si="5"/>
        <v>59584614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62903711</v>
      </c>
      <c r="C35" s="19">
        <v>0</v>
      </c>
      <c r="D35" s="59">
        <v>81367587</v>
      </c>
      <c r="E35" s="60">
        <v>81367587</v>
      </c>
      <c r="F35" s="60">
        <v>135549283</v>
      </c>
      <c r="G35" s="60">
        <v>119105466</v>
      </c>
      <c r="H35" s="60">
        <v>97955350</v>
      </c>
      <c r="I35" s="60">
        <v>97955350</v>
      </c>
      <c r="J35" s="60">
        <v>87035879</v>
      </c>
      <c r="K35" s="60">
        <v>76437203</v>
      </c>
      <c r="L35" s="60">
        <v>107318225</v>
      </c>
      <c r="M35" s="60">
        <v>107318225</v>
      </c>
      <c r="N35" s="60">
        <v>100512298</v>
      </c>
      <c r="O35" s="60">
        <v>93519982</v>
      </c>
      <c r="P35" s="60">
        <v>111463020</v>
      </c>
      <c r="Q35" s="60">
        <v>111463020</v>
      </c>
      <c r="R35" s="60">
        <v>0</v>
      </c>
      <c r="S35" s="60">
        <v>0</v>
      </c>
      <c r="T35" s="60">
        <v>0</v>
      </c>
      <c r="U35" s="60">
        <v>0</v>
      </c>
      <c r="V35" s="60">
        <v>111463020</v>
      </c>
      <c r="W35" s="60">
        <v>61025690</v>
      </c>
      <c r="X35" s="60">
        <v>50437330</v>
      </c>
      <c r="Y35" s="61">
        <v>82.65</v>
      </c>
      <c r="Z35" s="62">
        <v>81367587</v>
      </c>
    </row>
    <row r="36" spans="1:26" ht="12.75">
      <c r="A36" s="58" t="s">
        <v>57</v>
      </c>
      <c r="B36" s="19">
        <v>374261412</v>
      </c>
      <c r="C36" s="19">
        <v>0</v>
      </c>
      <c r="D36" s="59">
        <v>354505825</v>
      </c>
      <c r="E36" s="60">
        <v>354505825</v>
      </c>
      <c r="F36" s="60">
        <v>354505825</v>
      </c>
      <c r="G36" s="60">
        <v>354505825</v>
      </c>
      <c r="H36" s="60">
        <v>369459712</v>
      </c>
      <c r="I36" s="60">
        <v>369459712</v>
      </c>
      <c r="J36" s="60">
        <v>369632540</v>
      </c>
      <c r="K36" s="60">
        <v>369459713</v>
      </c>
      <c r="L36" s="60">
        <v>374156814</v>
      </c>
      <c r="M36" s="60">
        <v>374156814</v>
      </c>
      <c r="N36" s="60">
        <v>374156817</v>
      </c>
      <c r="O36" s="60">
        <v>374156535</v>
      </c>
      <c r="P36" s="60">
        <v>374156535</v>
      </c>
      <c r="Q36" s="60">
        <v>374156535</v>
      </c>
      <c r="R36" s="60">
        <v>0</v>
      </c>
      <c r="S36" s="60">
        <v>0</v>
      </c>
      <c r="T36" s="60">
        <v>0</v>
      </c>
      <c r="U36" s="60">
        <v>0</v>
      </c>
      <c r="V36" s="60">
        <v>374156535</v>
      </c>
      <c r="W36" s="60">
        <v>265879369</v>
      </c>
      <c r="X36" s="60">
        <v>108277166</v>
      </c>
      <c r="Y36" s="61">
        <v>40.72</v>
      </c>
      <c r="Z36" s="62">
        <v>354505825</v>
      </c>
    </row>
    <row r="37" spans="1:26" ht="12.75">
      <c r="A37" s="58" t="s">
        <v>58</v>
      </c>
      <c r="B37" s="19">
        <v>37082775</v>
      </c>
      <c r="C37" s="19">
        <v>0</v>
      </c>
      <c r="D37" s="59">
        <v>45065043</v>
      </c>
      <c r="E37" s="60">
        <v>45065043</v>
      </c>
      <c r="F37" s="60">
        <v>59846515</v>
      </c>
      <c r="G37" s="60">
        <v>54746431</v>
      </c>
      <c r="H37" s="60">
        <v>48320367</v>
      </c>
      <c r="I37" s="60">
        <v>48320367</v>
      </c>
      <c r="J37" s="60">
        <v>67193475</v>
      </c>
      <c r="K37" s="60">
        <v>52957533</v>
      </c>
      <c r="L37" s="60">
        <v>48918008</v>
      </c>
      <c r="M37" s="60">
        <v>48918008</v>
      </c>
      <c r="N37" s="60">
        <v>37039648</v>
      </c>
      <c r="O37" s="60">
        <v>37253396</v>
      </c>
      <c r="P37" s="60">
        <v>35860293</v>
      </c>
      <c r="Q37" s="60">
        <v>35860293</v>
      </c>
      <c r="R37" s="60">
        <v>0</v>
      </c>
      <c r="S37" s="60">
        <v>0</v>
      </c>
      <c r="T37" s="60">
        <v>0</v>
      </c>
      <c r="U37" s="60">
        <v>0</v>
      </c>
      <c r="V37" s="60">
        <v>35860293</v>
      </c>
      <c r="W37" s="60">
        <v>33798782</v>
      </c>
      <c r="X37" s="60">
        <v>2061511</v>
      </c>
      <c r="Y37" s="61">
        <v>6.1</v>
      </c>
      <c r="Z37" s="62">
        <v>45065043</v>
      </c>
    </row>
    <row r="38" spans="1:26" ht="12.75">
      <c r="A38" s="58" t="s">
        <v>59</v>
      </c>
      <c r="B38" s="19">
        <v>15878076</v>
      </c>
      <c r="C38" s="19">
        <v>0</v>
      </c>
      <c r="D38" s="59">
        <v>0</v>
      </c>
      <c r="E38" s="60">
        <v>0</v>
      </c>
      <c r="F38" s="60">
        <v>8658969</v>
      </c>
      <c r="G38" s="60">
        <v>8658969</v>
      </c>
      <c r="H38" s="60">
        <v>11156232</v>
      </c>
      <c r="I38" s="60">
        <v>11156232</v>
      </c>
      <c r="J38" s="60">
        <v>12111815</v>
      </c>
      <c r="K38" s="60">
        <v>610909</v>
      </c>
      <c r="L38" s="60">
        <v>12561049</v>
      </c>
      <c r="M38" s="60">
        <v>12561049</v>
      </c>
      <c r="N38" s="60">
        <v>11156232</v>
      </c>
      <c r="O38" s="60">
        <v>11156232</v>
      </c>
      <c r="P38" s="60">
        <v>11156232</v>
      </c>
      <c r="Q38" s="60">
        <v>11156232</v>
      </c>
      <c r="R38" s="60">
        <v>0</v>
      </c>
      <c r="S38" s="60">
        <v>0</v>
      </c>
      <c r="T38" s="60">
        <v>0</v>
      </c>
      <c r="U38" s="60">
        <v>0</v>
      </c>
      <c r="V38" s="60">
        <v>11156232</v>
      </c>
      <c r="W38" s="60"/>
      <c r="X38" s="60">
        <v>11156232</v>
      </c>
      <c r="Y38" s="61">
        <v>0</v>
      </c>
      <c r="Z38" s="62">
        <v>0</v>
      </c>
    </row>
    <row r="39" spans="1:26" ht="12.75">
      <c r="A39" s="58" t="s">
        <v>60</v>
      </c>
      <c r="B39" s="19">
        <v>384204272</v>
      </c>
      <c r="C39" s="19">
        <v>0</v>
      </c>
      <c r="D39" s="59">
        <v>390808369</v>
      </c>
      <c r="E39" s="60">
        <v>390808369</v>
      </c>
      <c r="F39" s="60">
        <v>421549624</v>
      </c>
      <c r="G39" s="60">
        <v>410205891</v>
      </c>
      <c r="H39" s="60">
        <v>407938463</v>
      </c>
      <c r="I39" s="60">
        <v>407938463</v>
      </c>
      <c r="J39" s="60">
        <v>377363129</v>
      </c>
      <c r="K39" s="60">
        <v>392328474</v>
      </c>
      <c r="L39" s="60">
        <v>419995982</v>
      </c>
      <c r="M39" s="60">
        <v>419995982</v>
      </c>
      <c r="N39" s="60">
        <v>426473235</v>
      </c>
      <c r="O39" s="60">
        <v>419266889</v>
      </c>
      <c r="P39" s="60">
        <v>438603030</v>
      </c>
      <c r="Q39" s="60">
        <v>438603030</v>
      </c>
      <c r="R39" s="60">
        <v>0</v>
      </c>
      <c r="S39" s="60">
        <v>0</v>
      </c>
      <c r="T39" s="60">
        <v>0</v>
      </c>
      <c r="U39" s="60">
        <v>0</v>
      </c>
      <c r="V39" s="60">
        <v>438603030</v>
      </c>
      <c r="W39" s="60">
        <v>293106277</v>
      </c>
      <c r="X39" s="60">
        <v>145496753</v>
      </c>
      <c r="Y39" s="61">
        <v>49.64</v>
      </c>
      <c r="Z39" s="62">
        <v>390808369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58843674</v>
      </c>
      <c r="C42" s="19">
        <v>0</v>
      </c>
      <c r="D42" s="59">
        <v>92051203</v>
      </c>
      <c r="E42" s="60">
        <v>85916236</v>
      </c>
      <c r="F42" s="60">
        <v>52310701</v>
      </c>
      <c r="G42" s="60">
        <v>-12659994</v>
      </c>
      <c r="H42" s="60">
        <v>-7473396</v>
      </c>
      <c r="I42" s="60">
        <v>32177311</v>
      </c>
      <c r="J42" s="60">
        <v>-8293529</v>
      </c>
      <c r="K42" s="60">
        <v>-76490052</v>
      </c>
      <c r="L42" s="60">
        <v>41622225</v>
      </c>
      <c r="M42" s="60">
        <v>-43161356</v>
      </c>
      <c r="N42" s="60">
        <v>-8146788</v>
      </c>
      <c r="O42" s="60">
        <v>-10316337</v>
      </c>
      <c r="P42" s="60">
        <v>35892450</v>
      </c>
      <c r="Q42" s="60">
        <v>17429325</v>
      </c>
      <c r="R42" s="60">
        <v>0</v>
      </c>
      <c r="S42" s="60">
        <v>0</v>
      </c>
      <c r="T42" s="60">
        <v>0</v>
      </c>
      <c r="U42" s="60">
        <v>0</v>
      </c>
      <c r="V42" s="60">
        <v>6445280</v>
      </c>
      <c r="W42" s="60">
        <v>96267600</v>
      </c>
      <c r="X42" s="60">
        <v>-89822320</v>
      </c>
      <c r="Y42" s="61">
        <v>-93.3</v>
      </c>
      <c r="Z42" s="62">
        <v>85916236</v>
      </c>
    </row>
    <row r="43" spans="1:26" ht="12.75">
      <c r="A43" s="58" t="s">
        <v>63</v>
      </c>
      <c r="B43" s="19">
        <v>-40849369</v>
      </c>
      <c r="C43" s="19">
        <v>0</v>
      </c>
      <c r="D43" s="59">
        <v>-53371992</v>
      </c>
      <c r="E43" s="60">
        <v>315000</v>
      </c>
      <c r="F43" s="60">
        <v>-1980005</v>
      </c>
      <c r="G43" s="60">
        <v>-1603849</v>
      </c>
      <c r="H43" s="60">
        <v>-3584767</v>
      </c>
      <c r="I43" s="60">
        <v>-7168621</v>
      </c>
      <c r="J43" s="60">
        <v>-3186100</v>
      </c>
      <c r="K43" s="60">
        <v>-13329497</v>
      </c>
      <c r="L43" s="60">
        <v>-7712869</v>
      </c>
      <c r="M43" s="60">
        <v>-24228466</v>
      </c>
      <c r="N43" s="60">
        <v>-2403265</v>
      </c>
      <c r="O43" s="60">
        <v>-2784334</v>
      </c>
      <c r="P43" s="60">
        <v>-4640317</v>
      </c>
      <c r="Q43" s="60">
        <v>-9827916</v>
      </c>
      <c r="R43" s="60">
        <v>0</v>
      </c>
      <c r="S43" s="60">
        <v>0</v>
      </c>
      <c r="T43" s="60">
        <v>0</v>
      </c>
      <c r="U43" s="60">
        <v>0</v>
      </c>
      <c r="V43" s="60">
        <v>-41225003</v>
      </c>
      <c r="W43" s="60">
        <v>138600</v>
      </c>
      <c r="X43" s="60">
        <v>-41363603</v>
      </c>
      <c r="Y43" s="61">
        <v>-29843.87</v>
      </c>
      <c r="Z43" s="62">
        <v>315000</v>
      </c>
    </row>
    <row r="44" spans="1:26" ht="12.75">
      <c r="A44" s="58" t="s">
        <v>64</v>
      </c>
      <c r="B44" s="19">
        <v>-83935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51715876</v>
      </c>
      <c r="C45" s="22">
        <v>0</v>
      </c>
      <c r="D45" s="99">
        <v>38679211</v>
      </c>
      <c r="E45" s="100">
        <v>86231236</v>
      </c>
      <c r="F45" s="100">
        <v>68996176</v>
      </c>
      <c r="G45" s="100">
        <v>54732333</v>
      </c>
      <c r="H45" s="100">
        <v>43674170</v>
      </c>
      <c r="I45" s="100">
        <v>43674170</v>
      </c>
      <c r="J45" s="100">
        <v>32194541</v>
      </c>
      <c r="K45" s="100">
        <v>-57625008</v>
      </c>
      <c r="L45" s="100">
        <v>-23715652</v>
      </c>
      <c r="M45" s="100">
        <v>-23715652</v>
      </c>
      <c r="N45" s="100">
        <v>-34265705</v>
      </c>
      <c r="O45" s="100">
        <v>-47366376</v>
      </c>
      <c r="P45" s="100">
        <v>-16114243</v>
      </c>
      <c r="Q45" s="100">
        <v>-16114243</v>
      </c>
      <c r="R45" s="100">
        <v>0</v>
      </c>
      <c r="S45" s="100">
        <v>0</v>
      </c>
      <c r="T45" s="100">
        <v>0</v>
      </c>
      <c r="U45" s="100">
        <v>0</v>
      </c>
      <c r="V45" s="100">
        <v>-16114243</v>
      </c>
      <c r="W45" s="100">
        <v>96406200</v>
      </c>
      <c r="X45" s="100">
        <v>-112520443</v>
      </c>
      <c r="Y45" s="101">
        <v>-116.71</v>
      </c>
      <c r="Z45" s="102">
        <v>86231236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1957233</v>
      </c>
      <c r="C49" s="52">
        <v>0</v>
      </c>
      <c r="D49" s="129">
        <v>984637</v>
      </c>
      <c r="E49" s="54">
        <v>838202</v>
      </c>
      <c r="F49" s="54">
        <v>0</v>
      </c>
      <c r="G49" s="54">
        <v>0</v>
      </c>
      <c r="H49" s="54">
        <v>0</v>
      </c>
      <c r="I49" s="54">
        <v>642634</v>
      </c>
      <c r="J49" s="54">
        <v>0</v>
      </c>
      <c r="K49" s="54">
        <v>0</v>
      </c>
      <c r="L49" s="54">
        <v>0</v>
      </c>
      <c r="M49" s="54">
        <v>30387380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34810086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433337</v>
      </c>
      <c r="C51" s="52">
        <v>0</v>
      </c>
      <c r="D51" s="129">
        <v>271651</v>
      </c>
      <c r="E51" s="54">
        <v>-146792</v>
      </c>
      <c r="F51" s="54">
        <v>0</v>
      </c>
      <c r="G51" s="54">
        <v>0</v>
      </c>
      <c r="H51" s="54">
        <v>0</v>
      </c>
      <c r="I51" s="54">
        <v>-2281</v>
      </c>
      <c r="J51" s="54">
        <v>0</v>
      </c>
      <c r="K51" s="54">
        <v>0</v>
      </c>
      <c r="L51" s="54">
        <v>0</v>
      </c>
      <c r="M51" s="54">
        <v>-435397</v>
      </c>
      <c r="N51" s="54">
        <v>0</v>
      </c>
      <c r="O51" s="54">
        <v>0</v>
      </c>
      <c r="P51" s="54">
        <v>0</v>
      </c>
      <c r="Q51" s="54">
        <v>-97906</v>
      </c>
      <c r="R51" s="54">
        <v>0</v>
      </c>
      <c r="S51" s="54">
        <v>0</v>
      </c>
      <c r="T51" s="54">
        <v>0</v>
      </c>
      <c r="U51" s="54">
        <v>0</v>
      </c>
      <c r="V51" s="54">
        <v>17896</v>
      </c>
      <c r="W51" s="54">
        <v>35945</v>
      </c>
      <c r="X51" s="54">
        <v>76453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88.61334011268617</v>
      </c>
      <c r="C58" s="5">
        <f>IF(C67=0,0,+(C76/C67)*100)</f>
        <v>0</v>
      </c>
      <c r="D58" s="6">
        <f aca="true" t="shared" si="6" ref="D58:Z58">IF(D67=0,0,+(D76/D67)*100)</f>
        <v>87.83198011348688</v>
      </c>
      <c r="E58" s="7">
        <f t="shared" si="6"/>
        <v>121.98245506907988</v>
      </c>
      <c r="F58" s="7">
        <f t="shared" si="6"/>
        <v>3.4006295958678963</v>
      </c>
      <c r="G58" s="7">
        <f t="shared" si="6"/>
        <v>909.5897351009986</v>
      </c>
      <c r="H58" s="7">
        <f t="shared" si="6"/>
        <v>72.76201621511017</v>
      </c>
      <c r="I58" s="7">
        <f t="shared" si="6"/>
        <v>16.032921146308205</v>
      </c>
      <c r="J58" s="7">
        <f t="shared" si="6"/>
        <v>192.53773746835893</v>
      </c>
      <c r="K58" s="7">
        <f t="shared" si="6"/>
        <v>144.02791610168902</v>
      </c>
      <c r="L58" s="7">
        <f t="shared" si="6"/>
        <v>63.48447063978481</v>
      </c>
      <c r="M58" s="7">
        <f t="shared" si="6"/>
        <v>132.3775552083159</v>
      </c>
      <c r="N58" s="7">
        <f t="shared" si="6"/>
        <v>140.71091620178055</v>
      </c>
      <c r="O58" s="7">
        <f t="shared" si="6"/>
        <v>72.0858021285368</v>
      </c>
      <c r="P58" s="7">
        <f t="shared" si="6"/>
        <v>69.31312705584175</v>
      </c>
      <c r="Q58" s="7">
        <f t="shared" si="6"/>
        <v>94.36564404751017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48.46111357894344</v>
      </c>
      <c r="W58" s="7">
        <f t="shared" si="6"/>
        <v>118.69158099703616</v>
      </c>
      <c r="X58" s="7">
        <f t="shared" si="6"/>
        <v>0</v>
      </c>
      <c r="Y58" s="7">
        <f t="shared" si="6"/>
        <v>0</v>
      </c>
      <c r="Z58" s="8">
        <f t="shared" si="6"/>
        <v>121.98245506907988</v>
      </c>
    </row>
    <row r="59" spans="1:26" ht="12.75">
      <c r="A59" s="37" t="s">
        <v>31</v>
      </c>
      <c r="B59" s="9">
        <f aca="true" t="shared" si="7" ref="B59:Z66">IF(B68=0,0,+(B77/B68)*100)</f>
        <v>89.68296679943928</v>
      </c>
      <c r="C59" s="9">
        <f t="shared" si="7"/>
        <v>0</v>
      </c>
      <c r="D59" s="2">
        <f t="shared" si="7"/>
        <v>82.79300823537864</v>
      </c>
      <c r="E59" s="10">
        <f t="shared" si="7"/>
        <v>85.76816789720922</v>
      </c>
      <c r="F59" s="10">
        <f t="shared" si="7"/>
        <v>0.7975104084382685</v>
      </c>
      <c r="G59" s="10">
        <f t="shared" si="7"/>
        <v>-36.22702783878658</v>
      </c>
      <c r="H59" s="10">
        <f t="shared" si="7"/>
        <v>53404.367301231796</v>
      </c>
      <c r="I59" s="10">
        <f t="shared" si="7"/>
        <v>9.820564485142683</v>
      </c>
      <c r="J59" s="10">
        <f t="shared" si="7"/>
        <v>1407712.6353790613</v>
      </c>
      <c r="K59" s="10">
        <f t="shared" si="7"/>
        <v>2608589.8550724634</v>
      </c>
      <c r="L59" s="10">
        <f t="shared" si="7"/>
        <v>69304.48791714615</v>
      </c>
      <c r="M59" s="10">
        <f t="shared" si="7"/>
        <v>518645.8436213992</v>
      </c>
      <c r="N59" s="10">
        <f t="shared" si="7"/>
        <v>176754.18781725888</v>
      </c>
      <c r="O59" s="10">
        <f t="shared" si="7"/>
        <v>0</v>
      </c>
      <c r="P59" s="10">
        <f t="shared" si="7"/>
        <v>32437.637088733798</v>
      </c>
      <c r="Q59" s="10">
        <f t="shared" si="7"/>
        <v>118786.93467336684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60.98783040038344</v>
      </c>
      <c r="W59" s="10">
        <f t="shared" si="7"/>
        <v>135.29988892225185</v>
      </c>
      <c r="X59" s="10">
        <f t="shared" si="7"/>
        <v>0</v>
      </c>
      <c r="Y59" s="10">
        <f t="shared" si="7"/>
        <v>0</v>
      </c>
      <c r="Z59" s="11">
        <f t="shared" si="7"/>
        <v>85.76816789720922</v>
      </c>
    </row>
    <row r="60" spans="1:26" ht="12.75">
      <c r="A60" s="38" t="s">
        <v>32</v>
      </c>
      <c r="B60" s="12">
        <f t="shared" si="7"/>
        <v>87.09750672386085</v>
      </c>
      <c r="C60" s="12">
        <f t="shared" si="7"/>
        <v>0</v>
      </c>
      <c r="D60" s="3">
        <f t="shared" si="7"/>
        <v>90.01328467626058</v>
      </c>
      <c r="E60" s="13">
        <f t="shared" si="7"/>
        <v>170.48707795344436</v>
      </c>
      <c r="F60" s="13">
        <f t="shared" si="7"/>
        <v>27.973672220115052</v>
      </c>
      <c r="G60" s="13">
        <f t="shared" si="7"/>
        <v>36.798731629318034</v>
      </c>
      <c r="H60" s="13">
        <f t="shared" si="7"/>
        <v>37.917483241333045</v>
      </c>
      <c r="I60" s="13">
        <f t="shared" si="7"/>
        <v>34.23052619225403</v>
      </c>
      <c r="J60" s="13">
        <f t="shared" si="7"/>
        <v>41.12106596045695</v>
      </c>
      <c r="K60" s="13">
        <f t="shared" si="7"/>
        <v>52.157047372270746</v>
      </c>
      <c r="L60" s="13">
        <f t="shared" si="7"/>
        <v>42.468446261796004</v>
      </c>
      <c r="M60" s="13">
        <f t="shared" si="7"/>
        <v>44.529750092923734</v>
      </c>
      <c r="N60" s="13">
        <f t="shared" si="7"/>
        <v>31.865503093232462</v>
      </c>
      <c r="O60" s="13">
        <f t="shared" si="7"/>
        <v>41.5747461644848</v>
      </c>
      <c r="P60" s="13">
        <f t="shared" si="7"/>
        <v>46.12521537740059</v>
      </c>
      <c r="Q60" s="13">
        <f t="shared" si="7"/>
        <v>39.79316144267833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39.2806611421899</v>
      </c>
      <c r="W60" s="13">
        <f t="shared" si="7"/>
        <v>105.38225087980551</v>
      </c>
      <c r="X60" s="13">
        <f t="shared" si="7"/>
        <v>0</v>
      </c>
      <c r="Y60" s="13">
        <f t="shared" si="7"/>
        <v>0</v>
      </c>
      <c r="Z60" s="14">
        <f t="shared" si="7"/>
        <v>170.48707795344436</v>
      </c>
    </row>
    <row r="61" spans="1:26" ht="12.75">
      <c r="A61" s="39" t="s">
        <v>103</v>
      </c>
      <c r="B61" s="12">
        <f t="shared" si="7"/>
        <v>94.6032720832565</v>
      </c>
      <c r="C61" s="12">
        <f t="shared" si="7"/>
        <v>0</v>
      </c>
      <c r="D61" s="3">
        <f t="shared" si="7"/>
        <v>99.99863338703797</v>
      </c>
      <c r="E61" s="13">
        <f t="shared" si="7"/>
        <v>199.06483942083423</v>
      </c>
      <c r="F61" s="13">
        <f t="shared" si="7"/>
        <v>27.933857885708672</v>
      </c>
      <c r="G61" s="13">
        <f t="shared" si="7"/>
        <v>33.948777715387855</v>
      </c>
      <c r="H61" s="13">
        <f t="shared" si="7"/>
        <v>35.090908109471506</v>
      </c>
      <c r="I61" s="13">
        <f t="shared" si="7"/>
        <v>32.318117360024786</v>
      </c>
      <c r="J61" s="13">
        <f t="shared" si="7"/>
        <v>40.621217423085824</v>
      </c>
      <c r="K61" s="13">
        <f t="shared" si="7"/>
        <v>54.82678093752475</v>
      </c>
      <c r="L61" s="13">
        <f t="shared" si="7"/>
        <v>42.172949317340056</v>
      </c>
      <c r="M61" s="13">
        <f t="shared" si="7"/>
        <v>44.73647791969862</v>
      </c>
      <c r="N61" s="13">
        <f t="shared" si="7"/>
        <v>27.959250389162676</v>
      </c>
      <c r="O61" s="13">
        <f t="shared" si="7"/>
        <v>40.75872873413289</v>
      </c>
      <c r="P61" s="13">
        <f t="shared" si="7"/>
        <v>44.562780003692616</v>
      </c>
      <c r="Q61" s="13">
        <f t="shared" si="7"/>
        <v>37.666854233048035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37.89487797218156</v>
      </c>
      <c r="W61" s="13">
        <f t="shared" si="7"/>
        <v>93.54248802410488</v>
      </c>
      <c r="X61" s="13">
        <f t="shared" si="7"/>
        <v>0</v>
      </c>
      <c r="Y61" s="13">
        <f t="shared" si="7"/>
        <v>0</v>
      </c>
      <c r="Z61" s="14">
        <f t="shared" si="7"/>
        <v>199.06483942083423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114.02826855123675</v>
      </c>
      <c r="G63" s="13">
        <f t="shared" si="7"/>
        <v>0</v>
      </c>
      <c r="H63" s="13">
        <f t="shared" si="7"/>
        <v>0</v>
      </c>
      <c r="I63" s="13">
        <f t="shared" si="7"/>
        <v>165.12367491166077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113.99711399711401</v>
      </c>
      <c r="P63" s="13">
        <f t="shared" si="7"/>
        <v>0</v>
      </c>
      <c r="Q63" s="13">
        <f t="shared" si="7"/>
        <v>113.99711399711401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136.98173153296267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29.89673422611575</v>
      </c>
      <c r="C64" s="12">
        <f t="shared" si="7"/>
        <v>0</v>
      </c>
      <c r="D64" s="3">
        <f t="shared" si="7"/>
        <v>38.30902456458402</v>
      </c>
      <c r="E64" s="13">
        <f t="shared" si="7"/>
        <v>100</v>
      </c>
      <c r="F64" s="13">
        <f t="shared" si="7"/>
        <v>27.552650043460503</v>
      </c>
      <c r="G64" s="13">
        <f t="shared" si="7"/>
        <v>30.470265399320844</v>
      </c>
      <c r="H64" s="13">
        <f t="shared" si="7"/>
        <v>30.646027914246858</v>
      </c>
      <c r="I64" s="13">
        <f t="shared" si="7"/>
        <v>29.571437777920988</v>
      </c>
      <c r="J64" s="13">
        <f t="shared" si="7"/>
        <v>28.065838366554726</v>
      </c>
      <c r="K64" s="13">
        <f t="shared" si="7"/>
        <v>43.18299358393372</v>
      </c>
      <c r="L64" s="13">
        <f t="shared" si="7"/>
        <v>24.093965213573547</v>
      </c>
      <c r="M64" s="13">
        <f t="shared" si="7"/>
        <v>31.770094615511084</v>
      </c>
      <c r="N64" s="13">
        <f t="shared" si="7"/>
        <v>34.46454539868505</v>
      </c>
      <c r="O64" s="13">
        <f t="shared" si="7"/>
        <v>31.54635333038921</v>
      </c>
      <c r="P64" s="13">
        <f t="shared" si="7"/>
        <v>28.493735141039643</v>
      </c>
      <c r="Q64" s="13">
        <f t="shared" si="7"/>
        <v>31.50546354789141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30.95257907761684</v>
      </c>
      <c r="W64" s="13">
        <f t="shared" si="7"/>
        <v>278.2113264050148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100.02221150159653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127.27030934777504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>
        <v>36790139</v>
      </c>
      <c r="C67" s="24"/>
      <c r="D67" s="25">
        <v>46866738</v>
      </c>
      <c r="E67" s="26">
        <v>38583452</v>
      </c>
      <c r="F67" s="26">
        <v>25667894</v>
      </c>
      <c r="G67" s="26">
        <v>199359</v>
      </c>
      <c r="H67" s="26">
        <v>2575499</v>
      </c>
      <c r="I67" s="26">
        <v>28442752</v>
      </c>
      <c r="J67" s="26">
        <v>2534285</v>
      </c>
      <c r="K67" s="26">
        <v>1866593</v>
      </c>
      <c r="L67" s="26">
        <v>2528694</v>
      </c>
      <c r="M67" s="26">
        <v>6929572</v>
      </c>
      <c r="N67" s="26">
        <v>2510113</v>
      </c>
      <c r="O67" s="26">
        <v>2452107</v>
      </c>
      <c r="P67" s="26">
        <v>2462799</v>
      </c>
      <c r="Q67" s="26">
        <v>7425019</v>
      </c>
      <c r="R67" s="26"/>
      <c r="S67" s="26"/>
      <c r="T67" s="26"/>
      <c r="U67" s="26"/>
      <c r="V67" s="26">
        <v>42797343</v>
      </c>
      <c r="W67" s="26">
        <v>36000700</v>
      </c>
      <c r="X67" s="26"/>
      <c r="Y67" s="25"/>
      <c r="Z67" s="27">
        <v>38583452</v>
      </c>
    </row>
    <row r="68" spans="1:26" ht="12.75" hidden="1">
      <c r="A68" s="37" t="s">
        <v>31</v>
      </c>
      <c r="B68" s="19">
        <v>14582826</v>
      </c>
      <c r="C68" s="19"/>
      <c r="D68" s="20">
        <v>16118506</v>
      </c>
      <c r="E68" s="21">
        <v>20605274</v>
      </c>
      <c r="F68" s="21">
        <v>23074307</v>
      </c>
      <c r="G68" s="21">
        <v>-2450466</v>
      </c>
      <c r="H68" s="21">
        <v>1786</v>
      </c>
      <c r="I68" s="21">
        <v>20625627</v>
      </c>
      <c r="J68" s="21">
        <v>277</v>
      </c>
      <c r="K68" s="21">
        <v>69</v>
      </c>
      <c r="L68" s="21">
        <v>869</v>
      </c>
      <c r="M68" s="21">
        <v>1215</v>
      </c>
      <c r="N68" s="21">
        <v>1576</v>
      </c>
      <c r="O68" s="21"/>
      <c r="P68" s="21">
        <v>2006</v>
      </c>
      <c r="Q68" s="21">
        <v>3582</v>
      </c>
      <c r="R68" s="21"/>
      <c r="S68" s="21"/>
      <c r="T68" s="21"/>
      <c r="U68" s="21"/>
      <c r="V68" s="21">
        <v>20630424</v>
      </c>
      <c r="W68" s="21">
        <v>15239776</v>
      </c>
      <c r="X68" s="21"/>
      <c r="Y68" s="20"/>
      <c r="Z68" s="23">
        <v>20605274</v>
      </c>
    </row>
    <row r="69" spans="1:26" ht="12.75" hidden="1">
      <c r="A69" s="38" t="s">
        <v>32</v>
      </c>
      <c r="B69" s="19">
        <v>20807242</v>
      </c>
      <c r="C69" s="19"/>
      <c r="D69" s="20">
        <v>29334550</v>
      </c>
      <c r="E69" s="21">
        <v>16193178</v>
      </c>
      <c r="F69" s="21">
        <v>2462494</v>
      </c>
      <c r="G69" s="21">
        <v>2515353</v>
      </c>
      <c r="H69" s="21">
        <v>2426804</v>
      </c>
      <c r="I69" s="21">
        <v>7404651</v>
      </c>
      <c r="J69" s="21">
        <v>2383428</v>
      </c>
      <c r="K69" s="21">
        <v>1703486</v>
      </c>
      <c r="L69" s="21">
        <v>2361923</v>
      </c>
      <c r="M69" s="21">
        <v>6448837</v>
      </c>
      <c r="N69" s="21">
        <v>2342210</v>
      </c>
      <c r="O69" s="21">
        <v>2282679</v>
      </c>
      <c r="P69" s="21">
        <v>2290166</v>
      </c>
      <c r="Q69" s="21">
        <v>6915055</v>
      </c>
      <c r="R69" s="21"/>
      <c r="S69" s="21"/>
      <c r="T69" s="21"/>
      <c r="U69" s="21"/>
      <c r="V69" s="21">
        <v>20768543</v>
      </c>
      <c r="W69" s="21">
        <v>19700661</v>
      </c>
      <c r="X69" s="21"/>
      <c r="Y69" s="20"/>
      <c r="Z69" s="23">
        <v>16193178</v>
      </c>
    </row>
    <row r="70" spans="1:26" ht="12.75" hidden="1">
      <c r="A70" s="39" t="s">
        <v>103</v>
      </c>
      <c r="B70" s="19">
        <v>18393664</v>
      </c>
      <c r="C70" s="19"/>
      <c r="D70" s="20">
        <v>24586332</v>
      </c>
      <c r="E70" s="21">
        <v>11517808</v>
      </c>
      <c r="F70" s="21">
        <v>2077708</v>
      </c>
      <c r="G70" s="21">
        <v>2121069</v>
      </c>
      <c r="H70" s="21">
        <v>2037827</v>
      </c>
      <c r="I70" s="21">
        <v>6236604</v>
      </c>
      <c r="J70" s="21">
        <v>1991863</v>
      </c>
      <c r="K70" s="21">
        <v>1312904</v>
      </c>
      <c r="L70" s="21">
        <v>1970161</v>
      </c>
      <c r="M70" s="21">
        <v>5274928</v>
      </c>
      <c r="N70" s="21">
        <v>1951626</v>
      </c>
      <c r="O70" s="21">
        <v>1887473</v>
      </c>
      <c r="P70" s="21">
        <v>1901091</v>
      </c>
      <c r="Q70" s="21">
        <v>5740190</v>
      </c>
      <c r="R70" s="21"/>
      <c r="S70" s="21"/>
      <c r="T70" s="21"/>
      <c r="U70" s="21"/>
      <c r="V70" s="21">
        <v>17251722</v>
      </c>
      <c r="W70" s="21">
        <v>18439749</v>
      </c>
      <c r="X70" s="21"/>
      <c r="Y70" s="20"/>
      <c r="Z70" s="23">
        <v>11517808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>
        <v>1442</v>
      </c>
      <c r="H71" s="21"/>
      <c r="I71" s="21">
        <v>1442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1442</v>
      </c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>
        <v>2830</v>
      </c>
      <c r="G72" s="21"/>
      <c r="H72" s="21"/>
      <c r="I72" s="21">
        <v>2830</v>
      </c>
      <c r="J72" s="21"/>
      <c r="K72" s="21"/>
      <c r="L72" s="21"/>
      <c r="M72" s="21"/>
      <c r="N72" s="21"/>
      <c r="O72" s="21">
        <v>3465</v>
      </c>
      <c r="P72" s="21"/>
      <c r="Q72" s="21">
        <v>3465</v>
      </c>
      <c r="R72" s="21"/>
      <c r="S72" s="21"/>
      <c r="T72" s="21"/>
      <c r="U72" s="21"/>
      <c r="V72" s="21">
        <v>6295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2413578</v>
      </c>
      <c r="C73" s="19"/>
      <c r="D73" s="20">
        <v>4748218</v>
      </c>
      <c r="E73" s="21">
        <v>4675370</v>
      </c>
      <c r="F73" s="21">
        <v>381956</v>
      </c>
      <c r="G73" s="21">
        <v>392842</v>
      </c>
      <c r="H73" s="21">
        <v>388977</v>
      </c>
      <c r="I73" s="21">
        <v>1163775</v>
      </c>
      <c r="J73" s="21">
        <v>391565</v>
      </c>
      <c r="K73" s="21">
        <v>390582</v>
      </c>
      <c r="L73" s="21">
        <v>391762</v>
      </c>
      <c r="M73" s="21">
        <v>1173909</v>
      </c>
      <c r="N73" s="21">
        <v>390584</v>
      </c>
      <c r="O73" s="21">
        <v>391741</v>
      </c>
      <c r="P73" s="21">
        <v>389075</v>
      </c>
      <c r="Q73" s="21">
        <v>1171400</v>
      </c>
      <c r="R73" s="21"/>
      <c r="S73" s="21"/>
      <c r="T73" s="21"/>
      <c r="U73" s="21"/>
      <c r="V73" s="21">
        <v>3509084</v>
      </c>
      <c r="W73" s="21">
        <v>1260912</v>
      </c>
      <c r="X73" s="21"/>
      <c r="Y73" s="20"/>
      <c r="Z73" s="23">
        <v>4675370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1400071</v>
      </c>
      <c r="C75" s="28"/>
      <c r="D75" s="29">
        <v>1413682</v>
      </c>
      <c r="E75" s="30">
        <v>1785000</v>
      </c>
      <c r="F75" s="30">
        <v>131093</v>
      </c>
      <c r="G75" s="30">
        <v>134472</v>
      </c>
      <c r="H75" s="30">
        <v>146909</v>
      </c>
      <c r="I75" s="30">
        <v>412474</v>
      </c>
      <c r="J75" s="30">
        <v>150580</v>
      </c>
      <c r="K75" s="30">
        <v>163038</v>
      </c>
      <c r="L75" s="30">
        <v>165902</v>
      </c>
      <c r="M75" s="30">
        <v>479520</v>
      </c>
      <c r="N75" s="30">
        <v>166327</v>
      </c>
      <c r="O75" s="30">
        <v>169428</v>
      </c>
      <c r="P75" s="30">
        <v>170627</v>
      </c>
      <c r="Q75" s="30">
        <v>506382</v>
      </c>
      <c r="R75" s="30"/>
      <c r="S75" s="30"/>
      <c r="T75" s="30"/>
      <c r="U75" s="30"/>
      <c r="V75" s="30">
        <v>1398376</v>
      </c>
      <c r="W75" s="30">
        <v>1060263</v>
      </c>
      <c r="X75" s="30"/>
      <c r="Y75" s="29"/>
      <c r="Z75" s="31">
        <v>1785000</v>
      </c>
    </row>
    <row r="76" spans="1:26" ht="12.75" hidden="1">
      <c r="A76" s="42" t="s">
        <v>287</v>
      </c>
      <c r="B76" s="32">
        <v>32600971</v>
      </c>
      <c r="C76" s="32"/>
      <c r="D76" s="33">
        <v>41163984</v>
      </c>
      <c r="E76" s="34">
        <v>47065042</v>
      </c>
      <c r="F76" s="34">
        <v>872870</v>
      </c>
      <c r="G76" s="34">
        <v>1813349</v>
      </c>
      <c r="H76" s="34">
        <v>1873985</v>
      </c>
      <c r="I76" s="34">
        <v>4560204</v>
      </c>
      <c r="J76" s="34">
        <v>4879455</v>
      </c>
      <c r="K76" s="34">
        <v>2688415</v>
      </c>
      <c r="L76" s="34">
        <v>1605328</v>
      </c>
      <c r="M76" s="34">
        <v>9173198</v>
      </c>
      <c r="N76" s="34">
        <v>3532003</v>
      </c>
      <c r="O76" s="34">
        <v>1767621</v>
      </c>
      <c r="P76" s="34">
        <v>1707043</v>
      </c>
      <c r="Q76" s="34">
        <v>7006667</v>
      </c>
      <c r="R76" s="34"/>
      <c r="S76" s="34"/>
      <c r="T76" s="34"/>
      <c r="U76" s="34"/>
      <c r="V76" s="34">
        <v>20740069</v>
      </c>
      <c r="W76" s="34">
        <v>42729800</v>
      </c>
      <c r="X76" s="34"/>
      <c r="Y76" s="33"/>
      <c r="Z76" s="35">
        <v>47065042</v>
      </c>
    </row>
    <row r="77" spans="1:26" ht="12.75" hidden="1">
      <c r="A77" s="37" t="s">
        <v>31</v>
      </c>
      <c r="B77" s="19">
        <v>13078311</v>
      </c>
      <c r="C77" s="19"/>
      <c r="D77" s="20">
        <v>13344996</v>
      </c>
      <c r="E77" s="21">
        <v>17672766</v>
      </c>
      <c r="F77" s="21">
        <v>184020</v>
      </c>
      <c r="G77" s="21">
        <v>887731</v>
      </c>
      <c r="H77" s="21">
        <v>953802</v>
      </c>
      <c r="I77" s="21">
        <v>2025553</v>
      </c>
      <c r="J77" s="21">
        <v>3899364</v>
      </c>
      <c r="K77" s="21">
        <v>1799927</v>
      </c>
      <c r="L77" s="21">
        <v>602256</v>
      </c>
      <c r="M77" s="21">
        <v>6301547</v>
      </c>
      <c r="N77" s="21">
        <v>2785646</v>
      </c>
      <c r="O77" s="21">
        <v>818603</v>
      </c>
      <c r="P77" s="21">
        <v>650699</v>
      </c>
      <c r="Q77" s="21">
        <v>4254948</v>
      </c>
      <c r="R77" s="21"/>
      <c r="S77" s="21"/>
      <c r="T77" s="21"/>
      <c r="U77" s="21"/>
      <c r="V77" s="21">
        <v>12582048</v>
      </c>
      <c r="W77" s="21">
        <v>20619400</v>
      </c>
      <c r="X77" s="21"/>
      <c r="Y77" s="20"/>
      <c r="Z77" s="23">
        <v>17672766</v>
      </c>
    </row>
    <row r="78" spans="1:26" ht="12.75" hidden="1">
      <c r="A78" s="38" t="s">
        <v>32</v>
      </c>
      <c r="B78" s="19">
        <v>18122589</v>
      </c>
      <c r="C78" s="19"/>
      <c r="D78" s="20">
        <v>26404992</v>
      </c>
      <c r="E78" s="21">
        <v>27607276</v>
      </c>
      <c r="F78" s="21">
        <v>688850</v>
      </c>
      <c r="G78" s="21">
        <v>925618</v>
      </c>
      <c r="H78" s="21">
        <v>920183</v>
      </c>
      <c r="I78" s="21">
        <v>2534651</v>
      </c>
      <c r="J78" s="21">
        <v>980091</v>
      </c>
      <c r="K78" s="21">
        <v>888488</v>
      </c>
      <c r="L78" s="21">
        <v>1003072</v>
      </c>
      <c r="M78" s="21">
        <v>2871651</v>
      </c>
      <c r="N78" s="21">
        <v>746357</v>
      </c>
      <c r="O78" s="21">
        <v>949018</v>
      </c>
      <c r="P78" s="21">
        <v>1056344</v>
      </c>
      <c r="Q78" s="21">
        <v>2751719</v>
      </c>
      <c r="R78" s="21"/>
      <c r="S78" s="21"/>
      <c r="T78" s="21"/>
      <c r="U78" s="21"/>
      <c r="V78" s="21">
        <v>8158021</v>
      </c>
      <c r="W78" s="21">
        <v>20761000</v>
      </c>
      <c r="X78" s="21"/>
      <c r="Y78" s="20"/>
      <c r="Z78" s="23">
        <v>27607276</v>
      </c>
    </row>
    <row r="79" spans="1:26" ht="12.75" hidden="1">
      <c r="A79" s="39" t="s">
        <v>103</v>
      </c>
      <c r="B79" s="19">
        <v>17401008</v>
      </c>
      <c r="C79" s="19"/>
      <c r="D79" s="20">
        <v>24585996</v>
      </c>
      <c r="E79" s="21">
        <v>22927906</v>
      </c>
      <c r="F79" s="21">
        <v>580384</v>
      </c>
      <c r="G79" s="21">
        <v>720077</v>
      </c>
      <c r="H79" s="21">
        <v>715092</v>
      </c>
      <c r="I79" s="21">
        <v>2015553</v>
      </c>
      <c r="J79" s="21">
        <v>809119</v>
      </c>
      <c r="K79" s="21">
        <v>719823</v>
      </c>
      <c r="L79" s="21">
        <v>830875</v>
      </c>
      <c r="M79" s="21">
        <v>2359817</v>
      </c>
      <c r="N79" s="21">
        <v>545660</v>
      </c>
      <c r="O79" s="21">
        <v>769310</v>
      </c>
      <c r="P79" s="21">
        <v>847179</v>
      </c>
      <c r="Q79" s="21">
        <v>2162149</v>
      </c>
      <c r="R79" s="21"/>
      <c r="S79" s="21"/>
      <c r="T79" s="21"/>
      <c r="U79" s="21"/>
      <c r="V79" s="21">
        <v>6537519</v>
      </c>
      <c r="W79" s="21">
        <v>17249000</v>
      </c>
      <c r="X79" s="21"/>
      <c r="Y79" s="20"/>
      <c r="Z79" s="23">
        <v>22927906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>
        <v>4000</v>
      </c>
      <c r="F81" s="21">
        <v>3227</v>
      </c>
      <c r="G81" s="21">
        <v>1446</v>
      </c>
      <c r="H81" s="21"/>
      <c r="I81" s="21">
        <v>4673</v>
      </c>
      <c r="J81" s="21"/>
      <c r="K81" s="21"/>
      <c r="L81" s="21"/>
      <c r="M81" s="21"/>
      <c r="N81" s="21"/>
      <c r="O81" s="21">
        <v>3950</v>
      </c>
      <c r="P81" s="21"/>
      <c r="Q81" s="21">
        <v>3950</v>
      </c>
      <c r="R81" s="21"/>
      <c r="S81" s="21"/>
      <c r="T81" s="21"/>
      <c r="U81" s="21"/>
      <c r="V81" s="21">
        <v>8623</v>
      </c>
      <c r="W81" s="21">
        <v>4000</v>
      </c>
      <c r="X81" s="21"/>
      <c r="Y81" s="20"/>
      <c r="Z81" s="23">
        <v>4000</v>
      </c>
    </row>
    <row r="82" spans="1:26" ht="12.75" hidden="1">
      <c r="A82" s="39" t="s">
        <v>106</v>
      </c>
      <c r="B82" s="19">
        <v>721581</v>
      </c>
      <c r="C82" s="19"/>
      <c r="D82" s="20">
        <v>1818996</v>
      </c>
      <c r="E82" s="21">
        <v>4675370</v>
      </c>
      <c r="F82" s="21">
        <v>105239</v>
      </c>
      <c r="G82" s="21">
        <v>119700</v>
      </c>
      <c r="H82" s="21">
        <v>119206</v>
      </c>
      <c r="I82" s="21">
        <v>344145</v>
      </c>
      <c r="J82" s="21">
        <v>109896</v>
      </c>
      <c r="K82" s="21">
        <v>168665</v>
      </c>
      <c r="L82" s="21">
        <v>94391</v>
      </c>
      <c r="M82" s="21">
        <v>372952</v>
      </c>
      <c r="N82" s="21">
        <v>134613</v>
      </c>
      <c r="O82" s="21">
        <v>123580</v>
      </c>
      <c r="P82" s="21">
        <v>110862</v>
      </c>
      <c r="Q82" s="21">
        <v>369055</v>
      </c>
      <c r="R82" s="21"/>
      <c r="S82" s="21"/>
      <c r="T82" s="21"/>
      <c r="U82" s="21"/>
      <c r="V82" s="21">
        <v>1086152</v>
      </c>
      <c r="W82" s="21">
        <v>3508000</v>
      </c>
      <c r="X82" s="21"/>
      <c r="Y82" s="20"/>
      <c r="Z82" s="23">
        <v>4675370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>
        <v>84395</v>
      </c>
      <c r="H83" s="21">
        <v>85885</v>
      </c>
      <c r="I83" s="21">
        <v>170280</v>
      </c>
      <c r="J83" s="21">
        <v>61076</v>
      </c>
      <c r="K83" s="21"/>
      <c r="L83" s="21">
        <v>77806</v>
      </c>
      <c r="M83" s="21">
        <v>138882</v>
      </c>
      <c r="N83" s="21">
        <v>66084</v>
      </c>
      <c r="O83" s="21">
        <v>52178</v>
      </c>
      <c r="P83" s="21">
        <v>98303</v>
      </c>
      <c r="Q83" s="21">
        <v>216565</v>
      </c>
      <c r="R83" s="21"/>
      <c r="S83" s="21"/>
      <c r="T83" s="21"/>
      <c r="U83" s="21"/>
      <c r="V83" s="21">
        <v>525727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1400071</v>
      </c>
      <c r="C84" s="28"/>
      <c r="D84" s="29">
        <v>1413996</v>
      </c>
      <c r="E84" s="30">
        <v>1785000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1349400</v>
      </c>
      <c r="X84" s="30"/>
      <c r="Y84" s="29"/>
      <c r="Z84" s="31">
        <v>1785000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3815561</v>
      </c>
      <c r="D5" s="357">
        <f t="shared" si="0"/>
        <v>0</v>
      </c>
      <c r="E5" s="356">
        <f t="shared" si="0"/>
        <v>12606326</v>
      </c>
      <c r="F5" s="358">
        <f t="shared" si="0"/>
        <v>7182521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231300</v>
      </c>
      <c r="L5" s="356">
        <f t="shared" si="0"/>
        <v>0</v>
      </c>
      <c r="M5" s="356">
        <f t="shared" si="0"/>
        <v>75003</v>
      </c>
      <c r="N5" s="358">
        <f t="shared" si="0"/>
        <v>306303</v>
      </c>
      <c r="O5" s="358">
        <f t="shared" si="0"/>
        <v>108387</v>
      </c>
      <c r="P5" s="356">
        <f t="shared" si="0"/>
        <v>156633</v>
      </c>
      <c r="Q5" s="356">
        <f t="shared" si="0"/>
        <v>0</v>
      </c>
      <c r="R5" s="358">
        <f t="shared" si="0"/>
        <v>265020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571323</v>
      </c>
      <c r="X5" s="356">
        <f t="shared" si="0"/>
        <v>5386891</v>
      </c>
      <c r="Y5" s="358">
        <f t="shared" si="0"/>
        <v>-4815568</v>
      </c>
      <c r="Z5" s="359">
        <f>+IF(X5&lt;&gt;0,+(Y5/X5)*100,0)</f>
        <v>-89.39419787777403</v>
      </c>
      <c r="AA5" s="360">
        <f>+AA6+AA8+AA11+AA13+AA15</f>
        <v>7182521</v>
      </c>
    </row>
    <row r="6" spans="1:27" ht="12.75">
      <c r="A6" s="361" t="s">
        <v>205</v>
      </c>
      <c r="B6" s="142"/>
      <c r="C6" s="60">
        <f>+C7</f>
        <v>2006782</v>
      </c>
      <c r="D6" s="340">
        <f aca="true" t="shared" si="1" ref="D6:AA6">+D7</f>
        <v>0</v>
      </c>
      <c r="E6" s="60">
        <f t="shared" si="1"/>
        <v>10313561</v>
      </c>
      <c r="F6" s="59">
        <f t="shared" si="1"/>
        <v>4100521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2533</v>
      </c>
      <c r="Q6" s="60">
        <f t="shared" si="1"/>
        <v>0</v>
      </c>
      <c r="R6" s="59">
        <f t="shared" si="1"/>
        <v>2533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2533</v>
      </c>
      <c r="X6" s="60">
        <f t="shared" si="1"/>
        <v>3075391</v>
      </c>
      <c r="Y6" s="59">
        <f t="shared" si="1"/>
        <v>-3072858</v>
      </c>
      <c r="Z6" s="61">
        <f>+IF(X6&lt;&gt;0,+(Y6/X6)*100,0)</f>
        <v>-99.91763648914886</v>
      </c>
      <c r="AA6" s="62">
        <f t="shared" si="1"/>
        <v>4100521</v>
      </c>
    </row>
    <row r="7" spans="1:27" ht="12.75">
      <c r="A7" s="291" t="s">
        <v>229</v>
      </c>
      <c r="B7" s="142"/>
      <c r="C7" s="60">
        <v>2006782</v>
      </c>
      <c r="D7" s="340"/>
      <c r="E7" s="60">
        <v>10313561</v>
      </c>
      <c r="F7" s="59">
        <v>4100521</v>
      </c>
      <c r="G7" s="59"/>
      <c r="H7" s="60"/>
      <c r="I7" s="60"/>
      <c r="J7" s="59"/>
      <c r="K7" s="59"/>
      <c r="L7" s="60"/>
      <c r="M7" s="60"/>
      <c r="N7" s="59"/>
      <c r="O7" s="59"/>
      <c r="P7" s="60">
        <v>2533</v>
      </c>
      <c r="Q7" s="60"/>
      <c r="R7" s="59">
        <v>2533</v>
      </c>
      <c r="S7" s="59"/>
      <c r="T7" s="60"/>
      <c r="U7" s="60"/>
      <c r="V7" s="59"/>
      <c r="W7" s="59">
        <v>2533</v>
      </c>
      <c r="X7" s="60">
        <v>3075391</v>
      </c>
      <c r="Y7" s="59">
        <v>-3072858</v>
      </c>
      <c r="Z7" s="61">
        <v>-99.92</v>
      </c>
      <c r="AA7" s="62">
        <v>4100521</v>
      </c>
    </row>
    <row r="8" spans="1:27" ht="12.75">
      <c r="A8" s="361" t="s">
        <v>206</v>
      </c>
      <c r="B8" s="142"/>
      <c r="C8" s="60">
        <f aca="true" t="shared" si="2" ref="C8:Y8">SUM(C9:C10)</f>
        <v>1713866</v>
      </c>
      <c r="D8" s="340">
        <f t="shared" si="2"/>
        <v>0</v>
      </c>
      <c r="E8" s="60">
        <f t="shared" si="2"/>
        <v>1841586</v>
      </c>
      <c r="F8" s="59">
        <f t="shared" si="2"/>
        <v>1232000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231300</v>
      </c>
      <c r="L8" s="60">
        <f t="shared" si="2"/>
        <v>0</v>
      </c>
      <c r="M8" s="60">
        <f t="shared" si="2"/>
        <v>75003</v>
      </c>
      <c r="N8" s="59">
        <f t="shared" si="2"/>
        <v>306303</v>
      </c>
      <c r="O8" s="59">
        <f t="shared" si="2"/>
        <v>108387</v>
      </c>
      <c r="P8" s="60">
        <f t="shared" si="2"/>
        <v>154100</v>
      </c>
      <c r="Q8" s="60">
        <f t="shared" si="2"/>
        <v>0</v>
      </c>
      <c r="R8" s="59">
        <f t="shared" si="2"/>
        <v>262487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568790</v>
      </c>
      <c r="X8" s="60">
        <f t="shared" si="2"/>
        <v>924000</v>
      </c>
      <c r="Y8" s="59">
        <f t="shared" si="2"/>
        <v>-355210</v>
      </c>
      <c r="Z8" s="61">
        <f>+IF(X8&lt;&gt;0,+(Y8/X8)*100,0)</f>
        <v>-38.442640692640694</v>
      </c>
      <c r="AA8" s="62">
        <f>SUM(AA9:AA10)</f>
        <v>1232000</v>
      </c>
    </row>
    <row r="9" spans="1:27" ht="12.75">
      <c r="A9" s="291" t="s">
        <v>230</v>
      </c>
      <c r="B9" s="142"/>
      <c r="C9" s="60">
        <v>1455207</v>
      </c>
      <c r="D9" s="340"/>
      <c r="E9" s="60">
        <v>1319246</v>
      </c>
      <c r="F9" s="59">
        <v>700000</v>
      </c>
      <c r="G9" s="59"/>
      <c r="H9" s="60"/>
      <c r="I9" s="60"/>
      <c r="J9" s="59"/>
      <c r="K9" s="59"/>
      <c r="L9" s="60"/>
      <c r="M9" s="60"/>
      <c r="N9" s="59"/>
      <c r="O9" s="59"/>
      <c r="P9" s="60">
        <v>154100</v>
      </c>
      <c r="Q9" s="60"/>
      <c r="R9" s="59">
        <v>154100</v>
      </c>
      <c r="S9" s="59"/>
      <c r="T9" s="60"/>
      <c r="U9" s="60"/>
      <c r="V9" s="59"/>
      <c r="W9" s="59">
        <v>154100</v>
      </c>
      <c r="X9" s="60">
        <v>525000</v>
      </c>
      <c r="Y9" s="59">
        <v>-370900</v>
      </c>
      <c r="Z9" s="61">
        <v>-70.65</v>
      </c>
      <c r="AA9" s="62">
        <v>700000</v>
      </c>
    </row>
    <row r="10" spans="1:27" ht="12.75">
      <c r="A10" s="291" t="s">
        <v>231</v>
      </c>
      <c r="B10" s="142"/>
      <c r="C10" s="60">
        <v>258659</v>
      </c>
      <c r="D10" s="340"/>
      <c r="E10" s="60">
        <v>522340</v>
      </c>
      <c r="F10" s="59">
        <v>532000</v>
      </c>
      <c r="G10" s="59"/>
      <c r="H10" s="60"/>
      <c r="I10" s="60"/>
      <c r="J10" s="59"/>
      <c r="K10" s="59">
        <v>231300</v>
      </c>
      <c r="L10" s="60"/>
      <c r="M10" s="60">
        <v>75003</v>
      </c>
      <c r="N10" s="59">
        <v>306303</v>
      </c>
      <c r="O10" s="59">
        <v>108387</v>
      </c>
      <c r="P10" s="60"/>
      <c r="Q10" s="60"/>
      <c r="R10" s="59">
        <v>108387</v>
      </c>
      <c r="S10" s="59"/>
      <c r="T10" s="60"/>
      <c r="U10" s="60"/>
      <c r="V10" s="59"/>
      <c r="W10" s="59">
        <v>414690</v>
      </c>
      <c r="X10" s="60">
        <v>399000</v>
      </c>
      <c r="Y10" s="59">
        <v>15690</v>
      </c>
      <c r="Z10" s="61">
        <v>3.93</v>
      </c>
      <c r="AA10" s="62">
        <v>532000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94913</v>
      </c>
      <c r="D15" s="340">
        <f t="shared" si="5"/>
        <v>0</v>
      </c>
      <c r="E15" s="60">
        <f t="shared" si="5"/>
        <v>451179</v>
      </c>
      <c r="F15" s="59">
        <f t="shared" si="5"/>
        <v>1850000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1387500</v>
      </c>
      <c r="Y15" s="59">
        <f t="shared" si="5"/>
        <v>-1387500</v>
      </c>
      <c r="Z15" s="61">
        <f>+IF(X15&lt;&gt;0,+(Y15/X15)*100,0)</f>
        <v>-100</v>
      </c>
      <c r="AA15" s="62">
        <f>SUM(AA16:AA20)</f>
        <v>1850000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94913</v>
      </c>
      <c r="D20" s="340"/>
      <c r="E20" s="60">
        <v>451179</v>
      </c>
      <c r="F20" s="59">
        <v>1850000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1387500</v>
      </c>
      <c r="Y20" s="59">
        <v>-1387500</v>
      </c>
      <c r="Z20" s="61">
        <v>-100</v>
      </c>
      <c r="AA20" s="62">
        <v>1850000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1206380</v>
      </c>
      <c r="F22" s="345">
        <f t="shared" si="6"/>
        <v>100000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-50105</v>
      </c>
      <c r="Q22" s="343">
        <f t="shared" si="6"/>
        <v>0</v>
      </c>
      <c r="R22" s="345">
        <f t="shared" si="6"/>
        <v>-50105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-50105</v>
      </c>
      <c r="X22" s="343">
        <f t="shared" si="6"/>
        <v>75000</v>
      </c>
      <c r="Y22" s="345">
        <f t="shared" si="6"/>
        <v>-125105</v>
      </c>
      <c r="Z22" s="336">
        <f>+IF(X22&lt;&gt;0,+(Y22/X22)*100,0)</f>
        <v>-166.80666666666667</v>
      </c>
      <c r="AA22" s="350">
        <f>SUM(AA23:AA32)</f>
        <v>100000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1206380</v>
      </c>
      <c r="F32" s="59">
        <v>100000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-50105</v>
      </c>
      <c r="Q32" s="60"/>
      <c r="R32" s="59">
        <v>-50105</v>
      </c>
      <c r="S32" s="59"/>
      <c r="T32" s="60"/>
      <c r="U32" s="60"/>
      <c r="V32" s="59"/>
      <c r="W32" s="59">
        <v>-50105</v>
      </c>
      <c r="X32" s="60">
        <v>75000</v>
      </c>
      <c r="Y32" s="59">
        <v>-125105</v>
      </c>
      <c r="Z32" s="61">
        <v>-166.81</v>
      </c>
      <c r="AA32" s="62">
        <v>100000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1649593</v>
      </c>
      <c r="D40" s="344">
        <f t="shared" si="9"/>
        <v>0</v>
      </c>
      <c r="E40" s="343">
        <f t="shared" si="9"/>
        <v>2830690</v>
      </c>
      <c r="F40" s="345">
        <f t="shared" si="9"/>
        <v>9115125</v>
      </c>
      <c r="G40" s="345">
        <f t="shared" si="9"/>
        <v>49893</v>
      </c>
      <c r="H40" s="343">
        <f t="shared" si="9"/>
        <v>1923732</v>
      </c>
      <c r="I40" s="343">
        <f t="shared" si="9"/>
        <v>598540</v>
      </c>
      <c r="J40" s="345">
        <f t="shared" si="9"/>
        <v>2572165</v>
      </c>
      <c r="K40" s="345">
        <f t="shared" si="9"/>
        <v>781491</v>
      </c>
      <c r="L40" s="343">
        <f t="shared" si="9"/>
        <v>983395</v>
      </c>
      <c r="M40" s="343">
        <f t="shared" si="9"/>
        <v>1059505</v>
      </c>
      <c r="N40" s="345">
        <f t="shared" si="9"/>
        <v>2824391</v>
      </c>
      <c r="O40" s="345">
        <f t="shared" si="9"/>
        <v>362811</v>
      </c>
      <c r="P40" s="343">
        <f t="shared" si="9"/>
        <v>120230</v>
      </c>
      <c r="Q40" s="343">
        <f t="shared" si="9"/>
        <v>749282</v>
      </c>
      <c r="R40" s="345">
        <f t="shared" si="9"/>
        <v>1232323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6628879</v>
      </c>
      <c r="X40" s="343">
        <f t="shared" si="9"/>
        <v>6836344</v>
      </c>
      <c r="Y40" s="345">
        <f t="shared" si="9"/>
        <v>-207465</v>
      </c>
      <c r="Z40" s="336">
        <f>+IF(X40&lt;&gt;0,+(Y40/X40)*100,0)</f>
        <v>-3.0347361104122323</v>
      </c>
      <c r="AA40" s="350">
        <f>SUM(AA41:AA49)</f>
        <v>9115125</v>
      </c>
    </row>
    <row r="41" spans="1:27" ht="12.75">
      <c r="A41" s="361" t="s">
        <v>248</v>
      </c>
      <c r="B41" s="142"/>
      <c r="C41" s="362">
        <v>1567741</v>
      </c>
      <c r="D41" s="363"/>
      <c r="E41" s="362">
        <v>330446</v>
      </c>
      <c r="F41" s="364">
        <v>4341026</v>
      </c>
      <c r="G41" s="364">
        <v>49893</v>
      </c>
      <c r="H41" s="362">
        <v>449180</v>
      </c>
      <c r="I41" s="362">
        <v>298792</v>
      </c>
      <c r="J41" s="364">
        <v>797865</v>
      </c>
      <c r="K41" s="364">
        <v>210840</v>
      </c>
      <c r="L41" s="362">
        <v>353345</v>
      </c>
      <c r="M41" s="362">
        <v>77025</v>
      </c>
      <c r="N41" s="364">
        <v>641210</v>
      </c>
      <c r="O41" s="364">
        <v>92118</v>
      </c>
      <c r="P41" s="362">
        <v>220807</v>
      </c>
      <c r="Q41" s="362">
        <v>300748</v>
      </c>
      <c r="R41" s="364">
        <v>613673</v>
      </c>
      <c r="S41" s="364"/>
      <c r="T41" s="362"/>
      <c r="U41" s="362"/>
      <c r="V41" s="364"/>
      <c r="W41" s="364">
        <v>2052748</v>
      </c>
      <c r="X41" s="362">
        <v>3255770</v>
      </c>
      <c r="Y41" s="364">
        <v>-1203022</v>
      </c>
      <c r="Z41" s="365">
        <v>-36.95</v>
      </c>
      <c r="AA41" s="366">
        <v>4341026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81852</v>
      </c>
      <c r="D43" s="369"/>
      <c r="E43" s="305">
        <v>301216</v>
      </c>
      <c r="F43" s="370">
        <v>518364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3100</v>
      </c>
      <c r="Q43" s="305"/>
      <c r="R43" s="370">
        <v>3100</v>
      </c>
      <c r="S43" s="370"/>
      <c r="T43" s="305"/>
      <c r="U43" s="305"/>
      <c r="V43" s="370"/>
      <c r="W43" s="370">
        <v>3100</v>
      </c>
      <c r="X43" s="305">
        <v>388773</v>
      </c>
      <c r="Y43" s="370">
        <v>-385673</v>
      </c>
      <c r="Z43" s="371">
        <v>-99.2</v>
      </c>
      <c r="AA43" s="303">
        <v>518364</v>
      </c>
    </row>
    <row r="44" spans="1:27" ht="12.75">
      <c r="A44" s="361" t="s">
        <v>251</v>
      </c>
      <c r="B44" s="136"/>
      <c r="C44" s="60"/>
      <c r="D44" s="368"/>
      <c r="E44" s="54">
        <v>67031</v>
      </c>
      <c r="F44" s="53">
        <v>74068</v>
      </c>
      <c r="G44" s="53"/>
      <c r="H44" s="54">
        <v>43561</v>
      </c>
      <c r="I44" s="54">
        <v>1632</v>
      </c>
      <c r="J44" s="53">
        <v>45193</v>
      </c>
      <c r="K44" s="53">
        <v>27792</v>
      </c>
      <c r="L44" s="54">
        <v>20936</v>
      </c>
      <c r="M44" s="54">
        <v>1208</v>
      </c>
      <c r="N44" s="53">
        <v>49936</v>
      </c>
      <c r="O44" s="53">
        <v>586</v>
      </c>
      <c r="P44" s="54">
        <v>-119982</v>
      </c>
      <c r="Q44" s="54">
        <v>145271</v>
      </c>
      <c r="R44" s="53">
        <v>25875</v>
      </c>
      <c r="S44" s="53"/>
      <c r="T44" s="54"/>
      <c r="U44" s="54"/>
      <c r="V44" s="53"/>
      <c r="W44" s="53">
        <v>121004</v>
      </c>
      <c r="X44" s="54">
        <v>55551</v>
      </c>
      <c r="Y44" s="53">
        <v>65453</v>
      </c>
      <c r="Z44" s="94">
        <v>117.83</v>
      </c>
      <c r="AA44" s="95">
        <v>74068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58581</v>
      </c>
      <c r="L47" s="54"/>
      <c r="M47" s="54"/>
      <c r="N47" s="53">
        <v>58581</v>
      </c>
      <c r="O47" s="53"/>
      <c r="P47" s="54"/>
      <c r="Q47" s="54">
        <v>2999</v>
      </c>
      <c r="R47" s="53">
        <v>2999</v>
      </c>
      <c r="S47" s="53"/>
      <c r="T47" s="54"/>
      <c r="U47" s="54"/>
      <c r="V47" s="53"/>
      <c r="W47" s="53">
        <v>61580</v>
      </c>
      <c r="X47" s="54"/>
      <c r="Y47" s="53">
        <v>61580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2131997</v>
      </c>
      <c r="F48" s="53">
        <v>3132000</v>
      </c>
      <c r="G48" s="53"/>
      <c r="H48" s="54">
        <v>276109</v>
      </c>
      <c r="I48" s="54">
        <v>69351</v>
      </c>
      <c r="J48" s="53">
        <v>345460</v>
      </c>
      <c r="K48" s="53">
        <v>282950</v>
      </c>
      <c r="L48" s="54">
        <v>249183</v>
      </c>
      <c r="M48" s="54">
        <v>395349</v>
      </c>
      <c r="N48" s="53">
        <v>927482</v>
      </c>
      <c r="O48" s="53">
        <v>-18562</v>
      </c>
      <c r="P48" s="54">
        <v>16305</v>
      </c>
      <c r="Q48" s="54">
        <v>94238</v>
      </c>
      <c r="R48" s="53">
        <v>91981</v>
      </c>
      <c r="S48" s="53"/>
      <c r="T48" s="54"/>
      <c r="U48" s="54"/>
      <c r="V48" s="53"/>
      <c r="W48" s="53">
        <v>1364923</v>
      </c>
      <c r="X48" s="54">
        <v>2349000</v>
      </c>
      <c r="Y48" s="53">
        <v>-984077</v>
      </c>
      <c r="Z48" s="94">
        <v>-41.89</v>
      </c>
      <c r="AA48" s="95">
        <v>3132000</v>
      </c>
    </row>
    <row r="49" spans="1:27" ht="12.75">
      <c r="A49" s="361" t="s">
        <v>93</v>
      </c>
      <c r="B49" s="136"/>
      <c r="C49" s="54"/>
      <c r="D49" s="368"/>
      <c r="E49" s="54"/>
      <c r="F49" s="53">
        <v>1049667</v>
      </c>
      <c r="G49" s="53"/>
      <c r="H49" s="54">
        <v>1154882</v>
      </c>
      <c r="I49" s="54">
        <v>228765</v>
      </c>
      <c r="J49" s="53">
        <v>1383647</v>
      </c>
      <c r="K49" s="53">
        <v>201328</v>
      </c>
      <c r="L49" s="54">
        <v>359931</v>
      </c>
      <c r="M49" s="54">
        <v>585923</v>
      </c>
      <c r="N49" s="53">
        <v>1147182</v>
      </c>
      <c r="O49" s="53">
        <v>288669</v>
      </c>
      <c r="P49" s="54"/>
      <c r="Q49" s="54">
        <v>206026</v>
      </c>
      <c r="R49" s="53">
        <v>494695</v>
      </c>
      <c r="S49" s="53"/>
      <c r="T49" s="54"/>
      <c r="U49" s="54"/>
      <c r="V49" s="53"/>
      <c r="W49" s="53">
        <v>3025524</v>
      </c>
      <c r="X49" s="54">
        <v>787250</v>
      </c>
      <c r="Y49" s="53">
        <v>2238274</v>
      </c>
      <c r="Z49" s="94">
        <v>284.32</v>
      </c>
      <c r="AA49" s="95">
        <v>1049667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5465154</v>
      </c>
      <c r="D60" s="346">
        <f t="shared" si="14"/>
        <v>0</v>
      </c>
      <c r="E60" s="219">
        <f t="shared" si="14"/>
        <v>16643396</v>
      </c>
      <c r="F60" s="264">
        <f t="shared" si="14"/>
        <v>16397646</v>
      </c>
      <c r="G60" s="264">
        <f t="shared" si="14"/>
        <v>49893</v>
      </c>
      <c r="H60" s="219">
        <f t="shared" si="14"/>
        <v>1923732</v>
      </c>
      <c r="I60" s="219">
        <f t="shared" si="14"/>
        <v>598540</v>
      </c>
      <c r="J60" s="264">
        <f t="shared" si="14"/>
        <v>2572165</v>
      </c>
      <c r="K60" s="264">
        <f t="shared" si="14"/>
        <v>1012791</v>
      </c>
      <c r="L60" s="219">
        <f t="shared" si="14"/>
        <v>983395</v>
      </c>
      <c r="M60" s="219">
        <f t="shared" si="14"/>
        <v>1134508</v>
      </c>
      <c r="N60" s="264">
        <f t="shared" si="14"/>
        <v>3130694</v>
      </c>
      <c r="O60" s="264">
        <f t="shared" si="14"/>
        <v>471198</v>
      </c>
      <c r="P60" s="219">
        <f t="shared" si="14"/>
        <v>226758</v>
      </c>
      <c r="Q60" s="219">
        <f t="shared" si="14"/>
        <v>749282</v>
      </c>
      <c r="R60" s="264">
        <f t="shared" si="14"/>
        <v>1447238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7150097</v>
      </c>
      <c r="X60" s="219">
        <f t="shared" si="14"/>
        <v>12298235</v>
      </c>
      <c r="Y60" s="264">
        <f t="shared" si="14"/>
        <v>-5148138</v>
      </c>
      <c r="Z60" s="337">
        <f>+IF(X60&lt;&gt;0,+(Y60/X60)*100,0)</f>
        <v>-41.86078734062246</v>
      </c>
      <c r="AA60" s="232">
        <f>+AA57+AA54+AA51+AA40+AA37+AA34+AA22+AA5</f>
        <v>16397646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124517311</v>
      </c>
      <c r="D5" s="153">
        <f>SUM(D6:D8)</f>
        <v>0</v>
      </c>
      <c r="E5" s="154">
        <f t="shared" si="0"/>
        <v>199706657</v>
      </c>
      <c r="F5" s="100">
        <f t="shared" si="0"/>
        <v>201634112</v>
      </c>
      <c r="G5" s="100">
        <f t="shared" si="0"/>
        <v>76567595</v>
      </c>
      <c r="H5" s="100">
        <f t="shared" si="0"/>
        <v>-2018823</v>
      </c>
      <c r="I5" s="100">
        <f t="shared" si="0"/>
        <v>1156953</v>
      </c>
      <c r="J5" s="100">
        <f t="shared" si="0"/>
        <v>75705725</v>
      </c>
      <c r="K5" s="100">
        <f t="shared" si="0"/>
        <v>862909</v>
      </c>
      <c r="L5" s="100">
        <f t="shared" si="0"/>
        <v>616075</v>
      </c>
      <c r="M5" s="100">
        <f t="shared" si="0"/>
        <v>43426873</v>
      </c>
      <c r="N5" s="100">
        <f t="shared" si="0"/>
        <v>44905857</v>
      </c>
      <c r="O5" s="100">
        <f t="shared" si="0"/>
        <v>1220872</v>
      </c>
      <c r="P5" s="100">
        <f t="shared" si="0"/>
        <v>343702</v>
      </c>
      <c r="Q5" s="100">
        <f t="shared" si="0"/>
        <v>32786283</v>
      </c>
      <c r="R5" s="100">
        <f t="shared" si="0"/>
        <v>34350857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154962439</v>
      </c>
      <c r="X5" s="100">
        <f t="shared" si="0"/>
        <v>207735750</v>
      </c>
      <c r="Y5" s="100">
        <f t="shared" si="0"/>
        <v>-52773311</v>
      </c>
      <c r="Z5" s="137">
        <f>+IF(X5&lt;&gt;0,+(Y5/X5)*100,0)</f>
        <v>-25.404058280772567</v>
      </c>
      <c r="AA5" s="153">
        <f>SUM(AA6:AA8)</f>
        <v>201634112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124517311</v>
      </c>
      <c r="D7" s="157"/>
      <c r="E7" s="158">
        <v>199706657</v>
      </c>
      <c r="F7" s="159">
        <v>201634112</v>
      </c>
      <c r="G7" s="159">
        <v>76567595</v>
      </c>
      <c r="H7" s="159">
        <v>-2018823</v>
      </c>
      <c r="I7" s="159">
        <v>1156953</v>
      </c>
      <c r="J7" s="159">
        <v>75705725</v>
      </c>
      <c r="K7" s="159">
        <v>862909</v>
      </c>
      <c r="L7" s="159">
        <v>616075</v>
      </c>
      <c r="M7" s="159">
        <v>43426873</v>
      </c>
      <c r="N7" s="159">
        <v>44905857</v>
      </c>
      <c r="O7" s="159">
        <v>1220872</v>
      </c>
      <c r="P7" s="159">
        <v>343950</v>
      </c>
      <c r="Q7" s="159">
        <v>32786283</v>
      </c>
      <c r="R7" s="159">
        <v>34351105</v>
      </c>
      <c r="S7" s="159"/>
      <c r="T7" s="159"/>
      <c r="U7" s="159"/>
      <c r="V7" s="159"/>
      <c r="W7" s="159">
        <v>154962687</v>
      </c>
      <c r="X7" s="159">
        <v>207735750</v>
      </c>
      <c r="Y7" s="159">
        <v>-52773063</v>
      </c>
      <c r="Z7" s="141">
        <v>-25.4</v>
      </c>
      <c r="AA7" s="157">
        <v>201634112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>
        <v>-248</v>
      </c>
      <c r="Q8" s="60"/>
      <c r="R8" s="60">
        <v>-248</v>
      </c>
      <c r="S8" s="60"/>
      <c r="T8" s="60"/>
      <c r="U8" s="60"/>
      <c r="V8" s="60"/>
      <c r="W8" s="60">
        <v>-248</v>
      </c>
      <c r="X8" s="60"/>
      <c r="Y8" s="60">
        <v>-248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2812816</v>
      </c>
      <c r="D9" s="153">
        <f>SUM(D10:D14)</f>
        <v>0</v>
      </c>
      <c r="E9" s="154">
        <f t="shared" si="1"/>
        <v>2548393</v>
      </c>
      <c r="F9" s="100">
        <f t="shared" si="1"/>
        <v>3077608</v>
      </c>
      <c r="G9" s="100">
        <f t="shared" si="1"/>
        <v>215311</v>
      </c>
      <c r="H9" s="100">
        <f t="shared" si="1"/>
        <v>184580</v>
      </c>
      <c r="I9" s="100">
        <f t="shared" si="1"/>
        <v>229681</v>
      </c>
      <c r="J9" s="100">
        <f t="shared" si="1"/>
        <v>629572</v>
      </c>
      <c r="K9" s="100">
        <f t="shared" si="1"/>
        <v>189584</v>
      </c>
      <c r="L9" s="100">
        <f t="shared" si="1"/>
        <v>224581</v>
      </c>
      <c r="M9" s="100">
        <f t="shared" si="1"/>
        <v>175267</v>
      </c>
      <c r="N9" s="100">
        <f t="shared" si="1"/>
        <v>589432</v>
      </c>
      <c r="O9" s="100">
        <f t="shared" si="1"/>
        <v>200783</v>
      </c>
      <c r="P9" s="100">
        <f t="shared" si="1"/>
        <v>244532</v>
      </c>
      <c r="Q9" s="100">
        <f t="shared" si="1"/>
        <v>129395</v>
      </c>
      <c r="R9" s="100">
        <f t="shared" si="1"/>
        <v>574710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1793714</v>
      </c>
      <c r="X9" s="100">
        <f t="shared" si="1"/>
        <v>1911294</v>
      </c>
      <c r="Y9" s="100">
        <f t="shared" si="1"/>
        <v>-117580</v>
      </c>
      <c r="Z9" s="137">
        <f>+IF(X9&lt;&gt;0,+(Y9/X9)*100,0)</f>
        <v>-6.151853142426021</v>
      </c>
      <c r="AA9" s="153">
        <f>SUM(AA10:AA14)</f>
        <v>3077608</v>
      </c>
    </row>
    <row r="10" spans="1:27" ht="12.75">
      <c r="A10" s="138" t="s">
        <v>79</v>
      </c>
      <c r="B10" s="136"/>
      <c r="C10" s="155">
        <v>38196</v>
      </c>
      <c r="D10" s="155"/>
      <c r="E10" s="156">
        <v>794256</v>
      </c>
      <c r="F10" s="60">
        <v>760532</v>
      </c>
      <c r="G10" s="60">
        <v>7036</v>
      </c>
      <c r="H10" s="60">
        <v>23008</v>
      </c>
      <c r="I10" s="60">
        <v>7879</v>
      </c>
      <c r="J10" s="60">
        <v>37923</v>
      </c>
      <c r="K10" s="60">
        <v>4993</v>
      </c>
      <c r="L10" s="60">
        <v>3669</v>
      </c>
      <c r="M10" s="60">
        <v>9910</v>
      </c>
      <c r="N10" s="60">
        <v>18572</v>
      </c>
      <c r="O10" s="60">
        <v>9705</v>
      </c>
      <c r="P10" s="60">
        <v>1855</v>
      </c>
      <c r="Q10" s="60">
        <v>3600</v>
      </c>
      <c r="R10" s="60">
        <v>15160</v>
      </c>
      <c r="S10" s="60"/>
      <c r="T10" s="60"/>
      <c r="U10" s="60"/>
      <c r="V10" s="60"/>
      <c r="W10" s="60">
        <v>71655</v>
      </c>
      <c r="X10" s="60">
        <v>595692</v>
      </c>
      <c r="Y10" s="60">
        <v>-524037</v>
      </c>
      <c r="Z10" s="140">
        <v>-87.97</v>
      </c>
      <c r="AA10" s="155">
        <v>760532</v>
      </c>
    </row>
    <row r="11" spans="1:27" ht="12.75">
      <c r="A11" s="138" t="s">
        <v>80</v>
      </c>
      <c r="B11" s="136"/>
      <c r="C11" s="155"/>
      <c r="D11" s="155"/>
      <c r="E11" s="156"/>
      <c r="F11" s="60">
        <v>18992</v>
      </c>
      <c r="G11" s="60">
        <v>2041</v>
      </c>
      <c r="H11" s="60">
        <v>2041</v>
      </c>
      <c r="I11" s="60">
        <v>6392</v>
      </c>
      <c r="J11" s="60">
        <v>10474</v>
      </c>
      <c r="K11" s="60">
        <v>72</v>
      </c>
      <c r="L11" s="60"/>
      <c r="M11" s="60">
        <v>144</v>
      </c>
      <c r="N11" s="60">
        <v>216</v>
      </c>
      <c r="O11" s="60"/>
      <c r="P11" s="60">
        <v>416</v>
      </c>
      <c r="Q11" s="60">
        <v>72</v>
      </c>
      <c r="R11" s="60">
        <v>488</v>
      </c>
      <c r="S11" s="60"/>
      <c r="T11" s="60"/>
      <c r="U11" s="60"/>
      <c r="V11" s="60"/>
      <c r="W11" s="60">
        <v>11178</v>
      </c>
      <c r="X11" s="60"/>
      <c r="Y11" s="60">
        <v>11178</v>
      </c>
      <c r="Z11" s="140">
        <v>0</v>
      </c>
      <c r="AA11" s="155">
        <v>18992</v>
      </c>
    </row>
    <row r="12" spans="1:27" ht="12.75">
      <c r="A12" s="138" t="s">
        <v>81</v>
      </c>
      <c r="B12" s="136"/>
      <c r="C12" s="155">
        <v>2587589</v>
      </c>
      <c r="D12" s="155"/>
      <c r="E12" s="156">
        <v>1754137</v>
      </c>
      <c r="F12" s="60">
        <v>2298084</v>
      </c>
      <c r="G12" s="60">
        <v>206234</v>
      </c>
      <c r="H12" s="60">
        <v>159531</v>
      </c>
      <c r="I12" s="60">
        <v>215410</v>
      </c>
      <c r="J12" s="60">
        <v>581175</v>
      </c>
      <c r="K12" s="60">
        <v>184519</v>
      </c>
      <c r="L12" s="60">
        <v>220912</v>
      </c>
      <c r="M12" s="60">
        <v>165213</v>
      </c>
      <c r="N12" s="60">
        <v>570644</v>
      </c>
      <c r="O12" s="60">
        <v>191078</v>
      </c>
      <c r="P12" s="60">
        <v>242261</v>
      </c>
      <c r="Q12" s="60">
        <v>125723</v>
      </c>
      <c r="R12" s="60">
        <v>559062</v>
      </c>
      <c r="S12" s="60"/>
      <c r="T12" s="60"/>
      <c r="U12" s="60"/>
      <c r="V12" s="60"/>
      <c r="W12" s="60">
        <v>1710881</v>
      </c>
      <c r="X12" s="60">
        <v>1315602</v>
      </c>
      <c r="Y12" s="60">
        <v>395279</v>
      </c>
      <c r="Z12" s="140">
        <v>30.05</v>
      </c>
      <c r="AA12" s="155">
        <v>2298084</v>
      </c>
    </row>
    <row r="13" spans="1:27" ht="12.75">
      <c r="A13" s="138" t="s">
        <v>82</v>
      </c>
      <c r="B13" s="136"/>
      <c r="C13" s="155">
        <v>187031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33305313</v>
      </c>
      <c r="D15" s="153">
        <f>SUM(D16:D18)</f>
        <v>0</v>
      </c>
      <c r="E15" s="154">
        <f t="shared" si="2"/>
        <v>85961009</v>
      </c>
      <c r="F15" s="100">
        <f t="shared" si="2"/>
        <v>105445124</v>
      </c>
      <c r="G15" s="100">
        <f t="shared" si="2"/>
        <v>288642</v>
      </c>
      <c r="H15" s="100">
        <f t="shared" si="2"/>
        <v>17545</v>
      </c>
      <c r="I15" s="100">
        <f t="shared" si="2"/>
        <v>5415</v>
      </c>
      <c r="J15" s="100">
        <f t="shared" si="2"/>
        <v>311602</v>
      </c>
      <c r="K15" s="100">
        <f t="shared" si="2"/>
        <v>7580112</v>
      </c>
      <c r="L15" s="100">
        <f t="shared" si="2"/>
        <v>137780</v>
      </c>
      <c r="M15" s="100">
        <f t="shared" si="2"/>
        <v>848507</v>
      </c>
      <c r="N15" s="100">
        <f t="shared" si="2"/>
        <v>8566399</v>
      </c>
      <c r="O15" s="100">
        <f t="shared" si="2"/>
        <v>13520058</v>
      </c>
      <c r="P15" s="100">
        <f t="shared" si="2"/>
        <v>7018</v>
      </c>
      <c r="Q15" s="100">
        <f t="shared" si="2"/>
        <v>9059185</v>
      </c>
      <c r="R15" s="100">
        <f t="shared" si="2"/>
        <v>22586261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31464262</v>
      </c>
      <c r="X15" s="100">
        <f t="shared" si="2"/>
        <v>78642550</v>
      </c>
      <c r="Y15" s="100">
        <f t="shared" si="2"/>
        <v>-47178288</v>
      </c>
      <c r="Z15" s="137">
        <f>+IF(X15&lt;&gt;0,+(Y15/X15)*100,0)</f>
        <v>-59.99079124468879</v>
      </c>
      <c r="AA15" s="153">
        <f>SUM(AA16:AA18)</f>
        <v>105445124</v>
      </c>
    </row>
    <row r="16" spans="1:27" ht="12.75">
      <c r="A16" s="138" t="s">
        <v>85</v>
      </c>
      <c r="B16" s="136"/>
      <c r="C16" s="155">
        <v>67830</v>
      </c>
      <c r="D16" s="155"/>
      <c r="E16" s="156">
        <v>116009</v>
      </c>
      <c r="F16" s="60">
        <v>116009</v>
      </c>
      <c r="G16" s="60">
        <v>2012</v>
      </c>
      <c r="H16" s="60">
        <v>17545</v>
      </c>
      <c r="I16" s="60">
        <v>5415</v>
      </c>
      <c r="J16" s="60">
        <v>24972</v>
      </c>
      <c r="K16" s="60">
        <v>6335</v>
      </c>
      <c r="L16" s="60">
        <v>6809</v>
      </c>
      <c r="M16" s="60">
        <v>7468</v>
      </c>
      <c r="N16" s="60">
        <v>20612</v>
      </c>
      <c r="O16" s="60">
        <v>2242</v>
      </c>
      <c r="P16" s="60">
        <v>7018</v>
      </c>
      <c r="Q16" s="60">
        <v>10257</v>
      </c>
      <c r="R16" s="60">
        <v>19517</v>
      </c>
      <c r="S16" s="60"/>
      <c r="T16" s="60"/>
      <c r="U16" s="60"/>
      <c r="V16" s="60"/>
      <c r="W16" s="60">
        <v>65101</v>
      </c>
      <c r="X16" s="60">
        <v>30806</v>
      </c>
      <c r="Y16" s="60">
        <v>34295</v>
      </c>
      <c r="Z16" s="140">
        <v>111.33</v>
      </c>
      <c r="AA16" s="155">
        <v>116009</v>
      </c>
    </row>
    <row r="17" spans="1:27" ht="12.75">
      <c r="A17" s="138" t="s">
        <v>86</v>
      </c>
      <c r="B17" s="136"/>
      <c r="C17" s="155">
        <v>33237483</v>
      </c>
      <c r="D17" s="155"/>
      <c r="E17" s="156">
        <v>85845000</v>
      </c>
      <c r="F17" s="60">
        <v>105329115</v>
      </c>
      <c r="G17" s="60">
        <v>286630</v>
      </c>
      <c r="H17" s="60"/>
      <c r="I17" s="60"/>
      <c r="J17" s="60">
        <v>286630</v>
      </c>
      <c r="K17" s="60">
        <v>7573777</v>
      </c>
      <c r="L17" s="60">
        <v>130971</v>
      </c>
      <c r="M17" s="60">
        <v>841039</v>
      </c>
      <c r="N17" s="60">
        <v>8545787</v>
      </c>
      <c r="O17" s="60">
        <v>13517816</v>
      </c>
      <c r="P17" s="60"/>
      <c r="Q17" s="60">
        <v>9048928</v>
      </c>
      <c r="R17" s="60">
        <v>22566744</v>
      </c>
      <c r="S17" s="60"/>
      <c r="T17" s="60"/>
      <c r="U17" s="60"/>
      <c r="V17" s="60"/>
      <c r="W17" s="60">
        <v>31399161</v>
      </c>
      <c r="X17" s="60">
        <v>78611744</v>
      </c>
      <c r="Y17" s="60">
        <v>-47212583</v>
      </c>
      <c r="Z17" s="140">
        <v>-60.06</v>
      </c>
      <c r="AA17" s="155">
        <v>105329115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76334768</v>
      </c>
      <c r="D19" s="153">
        <f>SUM(D20:D23)</f>
        <v>0</v>
      </c>
      <c r="E19" s="154">
        <f t="shared" si="3"/>
        <v>43834550</v>
      </c>
      <c r="F19" s="100">
        <f t="shared" si="3"/>
        <v>46063947</v>
      </c>
      <c r="G19" s="100">
        <f t="shared" si="3"/>
        <v>2471608</v>
      </c>
      <c r="H19" s="100">
        <f t="shared" si="3"/>
        <v>2532864</v>
      </c>
      <c r="I19" s="100">
        <f t="shared" si="3"/>
        <v>2453857</v>
      </c>
      <c r="J19" s="100">
        <f t="shared" si="3"/>
        <v>7458329</v>
      </c>
      <c r="K19" s="100">
        <f t="shared" si="3"/>
        <v>7387645</v>
      </c>
      <c r="L19" s="100">
        <f t="shared" si="3"/>
        <v>1810415</v>
      </c>
      <c r="M19" s="100">
        <f t="shared" si="3"/>
        <v>2410177</v>
      </c>
      <c r="N19" s="100">
        <f t="shared" si="3"/>
        <v>11608237</v>
      </c>
      <c r="O19" s="100">
        <f t="shared" si="3"/>
        <v>11135130</v>
      </c>
      <c r="P19" s="100">
        <f t="shared" si="3"/>
        <v>2379876</v>
      </c>
      <c r="Q19" s="100">
        <f t="shared" si="3"/>
        <v>2314037</v>
      </c>
      <c r="R19" s="100">
        <f t="shared" si="3"/>
        <v>15829043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34895609</v>
      </c>
      <c r="X19" s="100">
        <f t="shared" si="3"/>
        <v>36500661</v>
      </c>
      <c r="Y19" s="100">
        <f t="shared" si="3"/>
        <v>-1605052</v>
      </c>
      <c r="Z19" s="137">
        <f>+IF(X19&lt;&gt;0,+(Y19/X19)*100,0)</f>
        <v>-4.397323106011697</v>
      </c>
      <c r="AA19" s="153">
        <f>SUM(AA20:AA23)</f>
        <v>46063947</v>
      </c>
    </row>
    <row r="20" spans="1:27" ht="12.75">
      <c r="A20" s="138" t="s">
        <v>89</v>
      </c>
      <c r="B20" s="136"/>
      <c r="C20" s="155">
        <v>73921190</v>
      </c>
      <c r="D20" s="155"/>
      <c r="E20" s="156">
        <v>39086332</v>
      </c>
      <c r="F20" s="60">
        <v>40888577</v>
      </c>
      <c r="G20" s="60">
        <v>2086822</v>
      </c>
      <c r="H20" s="60">
        <v>2138580</v>
      </c>
      <c r="I20" s="60">
        <v>2064880</v>
      </c>
      <c r="J20" s="60">
        <v>6290282</v>
      </c>
      <c r="K20" s="60">
        <v>6996080</v>
      </c>
      <c r="L20" s="60">
        <v>1419833</v>
      </c>
      <c r="M20" s="60">
        <v>2018415</v>
      </c>
      <c r="N20" s="60">
        <v>10434328</v>
      </c>
      <c r="O20" s="60">
        <v>10744546</v>
      </c>
      <c r="P20" s="60">
        <v>1984670</v>
      </c>
      <c r="Q20" s="60">
        <v>1924962</v>
      </c>
      <c r="R20" s="60">
        <v>14654178</v>
      </c>
      <c r="S20" s="60"/>
      <c r="T20" s="60"/>
      <c r="U20" s="60"/>
      <c r="V20" s="60"/>
      <c r="W20" s="60">
        <v>31378788</v>
      </c>
      <c r="X20" s="60">
        <v>32939496</v>
      </c>
      <c r="Y20" s="60">
        <v>-1560708</v>
      </c>
      <c r="Z20" s="140">
        <v>-4.74</v>
      </c>
      <c r="AA20" s="155">
        <v>40888577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>
        <v>1442</v>
      </c>
      <c r="I21" s="60"/>
      <c r="J21" s="60">
        <v>1442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1442</v>
      </c>
      <c r="X21" s="60"/>
      <c r="Y21" s="60">
        <v>1442</v>
      </c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>
        <v>2830</v>
      </c>
      <c r="H22" s="159"/>
      <c r="I22" s="159"/>
      <c r="J22" s="159">
        <v>2830</v>
      </c>
      <c r="K22" s="159"/>
      <c r="L22" s="159"/>
      <c r="M22" s="159"/>
      <c r="N22" s="159"/>
      <c r="O22" s="159"/>
      <c r="P22" s="159">
        <v>3465</v>
      </c>
      <c r="Q22" s="159"/>
      <c r="R22" s="159">
        <v>3465</v>
      </c>
      <c r="S22" s="159"/>
      <c r="T22" s="159"/>
      <c r="U22" s="159"/>
      <c r="V22" s="159"/>
      <c r="W22" s="159">
        <v>6295</v>
      </c>
      <c r="X22" s="159"/>
      <c r="Y22" s="159">
        <v>6295</v>
      </c>
      <c r="Z22" s="141">
        <v>0</v>
      </c>
      <c r="AA22" s="157"/>
    </row>
    <row r="23" spans="1:27" ht="12.75">
      <c r="A23" s="138" t="s">
        <v>92</v>
      </c>
      <c r="B23" s="136"/>
      <c r="C23" s="155">
        <v>2413578</v>
      </c>
      <c r="D23" s="155"/>
      <c r="E23" s="156">
        <v>4748218</v>
      </c>
      <c r="F23" s="60">
        <v>5175370</v>
      </c>
      <c r="G23" s="60">
        <v>381956</v>
      </c>
      <c r="H23" s="60">
        <v>392842</v>
      </c>
      <c r="I23" s="60">
        <v>388977</v>
      </c>
      <c r="J23" s="60">
        <v>1163775</v>
      </c>
      <c r="K23" s="60">
        <v>391565</v>
      </c>
      <c r="L23" s="60">
        <v>390582</v>
      </c>
      <c r="M23" s="60">
        <v>391762</v>
      </c>
      <c r="N23" s="60">
        <v>1173909</v>
      </c>
      <c r="O23" s="60">
        <v>390584</v>
      </c>
      <c r="P23" s="60">
        <v>391741</v>
      </c>
      <c r="Q23" s="60">
        <v>389075</v>
      </c>
      <c r="R23" s="60">
        <v>1171400</v>
      </c>
      <c r="S23" s="60"/>
      <c r="T23" s="60"/>
      <c r="U23" s="60"/>
      <c r="V23" s="60"/>
      <c r="W23" s="60">
        <v>3509084</v>
      </c>
      <c r="X23" s="60">
        <v>3561165</v>
      </c>
      <c r="Y23" s="60">
        <v>-52081</v>
      </c>
      <c r="Z23" s="140">
        <v>-1.46</v>
      </c>
      <c r="AA23" s="155">
        <v>5175370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236970208</v>
      </c>
      <c r="D25" s="168">
        <f>+D5+D9+D15+D19+D24</f>
        <v>0</v>
      </c>
      <c r="E25" s="169">
        <f t="shared" si="4"/>
        <v>332050609</v>
      </c>
      <c r="F25" s="73">
        <f t="shared" si="4"/>
        <v>356220791</v>
      </c>
      <c r="G25" s="73">
        <f t="shared" si="4"/>
        <v>79543156</v>
      </c>
      <c r="H25" s="73">
        <f t="shared" si="4"/>
        <v>716166</v>
      </c>
      <c r="I25" s="73">
        <f t="shared" si="4"/>
        <v>3845906</v>
      </c>
      <c r="J25" s="73">
        <f t="shared" si="4"/>
        <v>84105228</v>
      </c>
      <c r="K25" s="73">
        <f t="shared" si="4"/>
        <v>16020250</v>
      </c>
      <c r="L25" s="73">
        <f t="shared" si="4"/>
        <v>2788851</v>
      </c>
      <c r="M25" s="73">
        <f t="shared" si="4"/>
        <v>46860824</v>
      </c>
      <c r="N25" s="73">
        <f t="shared" si="4"/>
        <v>65669925</v>
      </c>
      <c r="O25" s="73">
        <f t="shared" si="4"/>
        <v>26076843</v>
      </c>
      <c r="P25" s="73">
        <f t="shared" si="4"/>
        <v>2975128</v>
      </c>
      <c r="Q25" s="73">
        <f t="shared" si="4"/>
        <v>44288900</v>
      </c>
      <c r="R25" s="73">
        <f t="shared" si="4"/>
        <v>73340871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223116024</v>
      </c>
      <c r="X25" s="73">
        <f t="shared" si="4"/>
        <v>324790255</v>
      </c>
      <c r="Y25" s="73">
        <f t="shared" si="4"/>
        <v>-101674231</v>
      </c>
      <c r="Z25" s="170">
        <f>+IF(X25&lt;&gt;0,+(Y25/X25)*100,0)</f>
        <v>-31.30458178309568</v>
      </c>
      <c r="AA25" s="168">
        <f>+AA5+AA9+AA15+AA19+AA24</f>
        <v>356220791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61344038</v>
      </c>
      <c r="D28" s="153">
        <f>SUM(D29:D31)</f>
        <v>0</v>
      </c>
      <c r="E28" s="154">
        <f t="shared" si="5"/>
        <v>114309233</v>
      </c>
      <c r="F28" s="100">
        <f t="shared" si="5"/>
        <v>135710142</v>
      </c>
      <c r="G28" s="100">
        <f t="shared" si="5"/>
        <v>7658783</v>
      </c>
      <c r="H28" s="100">
        <f t="shared" si="5"/>
        <v>7082011</v>
      </c>
      <c r="I28" s="100">
        <f t="shared" si="5"/>
        <v>6540320</v>
      </c>
      <c r="J28" s="100">
        <f t="shared" si="5"/>
        <v>21281114</v>
      </c>
      <c r="K28" s="100">
        <f t="shared" si="5"/>
        <v>6547815</v>
      </c>
      <c r="L28" s="100">
        <f t="shared" si="5"/>
        <v>6532869</v>
      </c>
      <c r="M28" s="100">
        <f t="shared" si="5"/>
        <v>7636400</v>
      </c>
      <c r="N28" s="100">
        <f t="shared" si="5"/>
        <v>20717084</v>
      </c>
      <c r="O28" s="100">
        <f t="shared" si="5"/>
        <v>5497515</v>
      </c>
      <c r="P28" s="100">
        <f t="shared" si="5"/>
        <v>5966834</v>
      </c>
      <c r="Q28" s="100">
        <f t="shared" si="5"/>
        <v>6932207</v>
      </c>
      <c r="R28" s="100">
        <f t="shared" si="5"/>
        <v>18396556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60394754</v>
      </c>
      <c r="X28" s="100">
        <f t="shared" si="5"/>
        <v>85731921</v>
      </c>
      <c r="Y28" s="100">
        <f t="shared" si="5"/>
        <v>-25337167</v>
      </c>
      <c r="Z28" s="137">
        <f>+IF(X28&lt;&gt;0,+(Y28/X28)*100,0)</f>
        <v>-29.55394758971982</v>
      </c>
      <c r="AA28" s="153">
        <f>SUM(AA29:AA31)</f>
        <v>135710142</v>
      </c>
    </row>
    <row r="29" spans="1:27" ht="12.75">
      <c r="A29" s="138" t="s">
        <v>75</v>
      </c>
      <c r="B29" s="136"/>
      <c r="C29" s="155">
        <v>22166083</v>
      </c>
      <c r="D29" s="155"/>
      <c r="E29" s="156">
        <v>38696577</v>
      </c>
      <c r="F29" s="60">
        <v>40723350</v>
      </c>
      <c r="G29" s="60">
        <v>2294428</v>
      </c>
      <c r="H29" s="60">
        <v>2524747</v>
      </c>
      <c r="I29" s="60">
        <v>2282413</v>
      </c>
      <c r="J29" s="60">
        <v>7101588</v>
      </c>
      <c r="K29" s="60">
        <v>2003211</v>
      </c>
      <c r="L29" s="60">
        <v>2374254</v>
      </c>
      <c r="M29" s="60">
        <v>2758916</v>
      </c>
      <c r="N29" s="60">
        <v>7136381</v>
      </c>
      <c r="O29" s="60">
        <v>1907135</v>
      </c>
      <c r="P29" s="60">
        <v>2432802</v>
      </c>
      <c r="Q29" s="60">
        <v>2990843</v>
      </c>
      <c r="R29" s="60">
        <v>7330780</v>
      </c>
      <c r="S29" s="60"/>
      <c r="T29" s="60"/>
      <c r="U29" s="60"/>
      <c r="V29" s="60"/>
      <c r="W29" s="60">
        <v>21568749</v>
      </c>
      <c r="X29" s="60">
        <v>29022435</v>
      </c>
      <c r="Y29" s="60">
        <v>-7453686</v>
      </c>
      <c r="Z29" s="140">
        <v>-25.68</v>
      </c>
      <c r="AA29" s="155">
        <v>40723350</v>
      </c>
    </row>
    <row r="30" spans="1:27" ht="12.75">
      <c r="A30" s="138" t="s">
        <v>76</v>
      </c>
      <c r="B30" s="136"/>
      <c r="C30" s="157">
        <v>24759412</v>
      </c>
      <c r="D30" s="157"/>
      <c r="E30" s="158">
        <v>46100068</v>
      </c>
      <c r="F30" s="159">
        <v>64724703</v>
      </c>
      <c r="G30" s="159">
        <v>4091314</v>
      </c>
      <c r="H30" s="159">
        <v>2032232</v>
      </c>
      <c r="I30" s="159">
        <v>2275773</v>
      </c>
      <c r="J30" s="159">
        <v>8399319</v>
      </c>
      <c r="K30" s="159">
        <v>2903218</v>
      </c>
      <c r="L30" s="159">
        <v>2328335</v>
      </c>
      <c r="M30" s="159">
        <v>3076846</v>
      </c>
      <c r="N30" s="159">
        <v>8308399</v>
      </c>
      <c r="O30" s="159">
        <v>1374049</v>
      </c>
      <c r="P30" s="159">
        <v>1713373</v>
      </c>
      <c r="Q30" s="159">
        <v>1358039</v>
      </c>
      <c r="R30" s="159">
        <v>4445461</v>
      </c>
      <c r="S30" s="159"/>
      <c r="T30" s="159"/>
      <c r="U30" s="159"/>
      <c r="V30" s="159"/>
      <c r="W30" s="159">
        <v>21153179</v>
      </c>
      <c r="X30" s="159">
        <v>34575048</v>
      </c>
      <c r="Y30" s="159">
        <v>-13421869</v>
      </c>
      <c r="Z30" s="141">
        <v>-38.82</v>
      </c>
      <c r="AA30" s="157">
        <v>64724703</v>
      </c>
    </row>
    <row r="31" spans="1:27" ht="12.75">
      <c r="A31" s="138" t="s">
        <v>77</v>
      </c>
      <c r="B31" s="136"/>
      <c r="C31" s="155">
        <v>14418543</v>
      </c>
      <c r="D31" s="155"/>
      <c r="E31" s="156">
        <v>29512588</v>
      </c>
      <c r="F31" s="60">
        <v>30262089</v>
      </c>
      <c r="G31" s="60">
        <v>1273041</v>
      </c>
      <c r="H31" s="60">
        <v>2525032</v>
      </c>
      <c r="I31" s="60">
        <v>1982134</v>
      </c>
      <c r="J31" s="60">
        <v>5780207</v>
      </c>
      <c r="K31" s="60">
        <v>1641386</v>
      </c>
      <c r="L31" s="60">
        <v>1830280</v>
      </c>
      <c r="M31" s="60">
        <v>1800638</v>
      </c>
      <c r="N31" s="60">
        <v>5272304</v>
      </c>
      <c r="O31" s="60">
        <v>2216331</v>
      </c>
      <c r="P31" s="60">
        <v>1820659</v>
      </c>
      <c r="Q31" s="60">
        <v>2583325</v>
      </c>
      <c r="R31" s="60">
        <v>6620315</v>
      </c>
      <c r="S31" s="60"/>
      <c r="T31" s="60"/>
      <c r="U31" s="60"/>
      <c r="V31" s="60"/>
      <c r="W31" s="60">
        <v>17672826</v>
      </c>
      <c r="X31" s="60">
        <v>22134438</v>
      </c>
      <c r="Y31" s="60">
        <v>-4461612</v>
      </c>
      <c r="Z31" s="140">
        <v>-20.16</v>
      </c>
      <c r="AA31" s="155">
        <v>30262089</v>
      </c>
    </row>
    <row r="32" spans="1:27" ht="12.75">
      <c r="A32" s="135" t="s">
        <v>78</v>
      </c>
      <c r="B32" s="136"/>
      <c r="C32" s="153">
        <f aca="true" t="shared" si="6" ref="C32:Y32">SUM(C33:C37)</f>
        <v>14229401</v>
      </c>
      <c r="D32" s="153">
        <f>SUM(D33:D37)</f>
        <v>0</v>
      </c>
      <c r="E32" s="154">
        <f t="shared" si="6"/>
        <v>19131503</v>
      </c>
      <c r="F32" s="100">
        <f t="shared" si="6"/>
        <v>18012775</v>
      </c>
      <c r="G32" s="100">
        <f t="shared" si="6"/>
        <v>1069561</v>
      </c>
      <c r="H32" s="100">
        <f t="shared" si="6"/>
        <v>1534872</v>
      </c>
      <c r="I32" s="100">
        <f t="shared" si="6"/>
        <v>1291144</v>
      </c>
      <c r="J32" s="100">
        <f t="shared" si="6"/>
        <v>3895577</v>
      </c>
      <c r="K32" s="100">
        <f t="shared" si="6"/>
        <v>1513082</v>
      </c>
      <c r="L32" s="100">
        <f t="shared" si="6"/>
        <v>1235331</v>
      </c>
      <c r="M32" s="100">
        <f t="shared" si="6"/>
        <v>1277668</v>
      </c>
      <c r="N32" s="100">
        <f t="shared" si="6"/>
        <v>4026081</v>
      </c>
      <c r="O32" s="100">
        <f t="shared" si="6"/>
        <v>1268320</v>
      </c>
      <c r="P32" s="100">
        <f t="shared" si="6"/>
        <v>1470130</v>
      </c>
      <c r="Q32" s="100">
        <f t="shared" si="6"/>
        <v>1349306</v>
      </c>
      <c r="R32" s="100">
        <f t="shared" si="6"/>
        <v>4087756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12009414</v>
      </c>
      <c r="X32" s="100">
        <f t="shared" si="6"/>
        <v>14348628</v>
      </c>
      <c r="Y32" s="100">
        <f t="shared" si="6"/>
        <v>-2339214</v>
      </c>
      <c r="Z32" s="137">
        <f>+IF(X32&lt;&gt;0,+(Y32/X32)*100,0)</f>
        <v>-16.30270155446221</v>
      </c>
      <c r="AA32" s="153">
        <f>SUM(AA33:AA37)</f>
        <v>18012775</v>
      </c>
    </row>
    <row r="33" spans="1:27" ht="12.75">
      <c r="A33" s="138" t="s">
        <v>79</v>
      </c>
      <c r="B33" s="136"/>
      <c r="C33" s="155">
        <v>1852088</v>
      </c>
      <c r="D33" s="155"/>
      <c r="E33" s="156">
        <v>3353027</v>
      </c>
      <c r="F33" s="60">
        <v>3368486</v>
      </c>
      <c r="G33" s="60">
        <v>179417</v>
      </c>
      <c r="H33" s="60">
        <v>171534</v>
      </c>
      <c r="I33" s="60">
        <v>244790</v>
      </c>
      <c r="J33" s="60">
        <v>595741</v>
      </c>
      <c r="K33" s="60">
        <v>278644</v>
      </c>
      <c r="L33" s="60">
        <v>227649</v>
      </c>
      <c r="M33" s="60">
        <v>228494</v>
      </c>
      <c r="N33" s="60">
        <v>734787</v>
      </c>
      <c r="O33" s="60">
        <v>236812</v>
      </c>
      <c r="P33" s="60">
        <v>250341</v>
      </c>
      <c r="Q33" s="60">
        <v>216397</v>
      </c>
      <c r="R33" s="60">
        <v>703550</v>
      </c>
      <c r="S33" s="60"/>
      <c r="T33" s="60"/>
      <c r="U33" s="60"/>
      <c r="V33" s="60"/>
      <c r="W33" s="60">
        <v>2034078</v>
      </c>
      <c r="X33" s="60">
        <v>2514771</v>
      </c>
      <c r="Y33" s="60">
        <v>-480693</v>
      </c>
      <c r="Z33" s="140">
        <v>-19.11</v>
      </c>
      <c r="AA33" s="155">
        <v>3368486</v>
      </c>
    </row>
    <row r="34" spans="1:27" ht="12.75">
      <c r="A34" s="138" t="s">
        <v>80</v>
      </c>
      <c r="B34" s="136"/>
      <c r="C34" s="155">
        <v>4584527</v>
      </c>
      <c r="D34" s="155"/>
      <c r="E34" s="156">
        <v>7721437</v>
      </c>
      <c r="F34" s="60">
        <v>7005621</v>
      </c>
      <c r="G34" s="60">
        <v>390161</v>
      </c>
      <c r="H34" s="60">
        <v>641413</v>
      </c>
      <c r="I34" s="60">
        <v>437743</v>
      </c>
      <c r="J34" s="60">
        <v>1469317</v>
      </c>
      <c r="K34" s="60">
        <v>654737</v>
      </c>
      <c r="L34" s="60">
        <v>460895</v>
      </c>
      <c r="M34" s="60">
        <v>476682</v>
      </c>
      <c r="N34" s="60">
        <v>1592314</v>
      </c>
      <c r="O34" s="60">
        <v>478483</v>
      </c>
      <c r="P34" s="60">
        <v>504446</v>
      </c>
      <c r="Q34" s="60">
        <v>523588</v>
      </c>
      <c r="R34" s="60">
        <v>1506517</v>
      </c>
      <c r="S34" s="60"/>
      <c r="T34" s="60"/>
      <c r="U34" s="60"/>
      <c r="V34" s="60"/>
      <c r="W34" s="60">
        <v>4568148</v>
      </c>
      <c r="X34" s="60">
        <v>5791077</v>
      </c>
      <c r="Y34" s="60">
        <v>-1222929</v>
      </c>
      <c r="Z34" s="140">
        <v>-21.12</v>
      </c>
      <c r="AA34" s="155">
        <v>7005621</v>
      </c>
    </row>
    <row r="35" spans="1:27" ht="12.75">
      <c r="A35" s="138" t="s">
        <v>81</v>
      </c>
      <c r="B35" s="136"/>
      <c r="C35" s="155">
        <v>7004045</v>
      </c>
      <c r="D35" s="155"/>
      <c r="E35" s="156">
        <v>7217580</v>
      </c>
      <c r="F35" s="60">
        <v>6702385</v>
      </c>
      <c r="G35" s="60">
        <v>499983</v>
      </c>
      <c r="H35" s="60">
        <v>611256</v>
      </c>
      <c r="I35" s="60">
        <v>551090</v>
      </c>
      <c r="J35" s="60">
        <v>1662329</v>
      </c>
      <c r="K35" s="60">
        <v>519912</v>
      </c>
      <c r="L35" s="60">
        <v>488780</v>
      </c>
      <c r="M35" s="60">
        <v>572492</v>
      </c>
      <c r="N35" s="60">
        <v>1581184</v>
      </c>
      <c r="O35" s="60">
        <v>497069</v>
      </c>
      <c r="P35" s="60">
        <v>654241</v>
      </c>
      <c r="Q35" s="60">
        <v>553365</v>
      </c>
      <c r="R35" s="60">
        <v>1704675</v>
      </c>
      <c r="S35" s="60"/>
      <c r="T35" s="60"/>
      <c r="U35" s="60"/>
      <c r="V35" s="60"/>
      <c r="W35" s="60">
        <v>4948188</v>
      </c>
      <c r="X35" s="60">
        <v>5413185</v>
      </c>
      <c r="Y35" s="60">
        <v>-464997</v>
      </c>
      <c r="Z35" s="140">
        <v>-8.59</v>
      </c>
      <c r="AA35" s="155">
        <v>6702385</v>
      </c>
    </row>
    <row r="36" spans="1:27" ht="12.75">
      <c r="A36" s="138" t="s">
        <v>82</v>
      </c>
      <c r="B36" s="136"/>
      <c r="C36" s="155">
        <v>788741</v>
      </c>
      <c r="D36" s="155"/>
      <c r="E36" s="156">
        <v>839459</v>
      </c>
      <c r="F36" s="60">
        <v>936283</v>
      </c>
      <c r="G36" s="60"/>
      <c r="H36" s="60">
        <v>110669</v>
      </c>
      <c r="I36" s="60">
        <v>57521</v>
      </c>
      <c r="J36" s="60">
        <v>168190</v>
      </c>
      <c r="K36" s="60">
        <v>59789</v>
      </c>
      <c r="L36" s="60">
        <v>58007</v>
      </c>
      <c r="M36" s="60"/>
      <c r="N36" s="60">
        <v>117796</v>
      </c>
      <c r="O36" s="60">
        <v>55956</v>
      </c>
      <c r="P36" s="60">
        <v>61102</v>
      </c>
      <c r="Q36" s="60">
        <v>55956</v>
      </c>
      <c r="R36" s="60">
        <v>173014</v>
      </c>
      <c r="S36" s="60"/>
      <c r="T36" s="60"/>
      <c r="U36" s="60"/>
      <c r="V36" s="60"/>
      <c r="W36" s="60">
        <v>459000</v>
      </c>
      <c r="X36" s="60">
        <v>629595</v>
      </c>
      <c r="Y36" s="60">
        <v>-170595</v>
      </c>
      <c r="Z36" s="140">
        <v>-27.1</v>
      </c>
      <c r="AA36" s="155">
        <v>936283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81798146</v>
      </c>
      <c r="D38" s="153">
        <f>SUM(D39:D41)</f>
        <v>0</v>
      </c>
      <c r="E38" s="154">
        <f t="shared" si="7"/>
        <v>72864823</v>
      </c>
      <c r="F38" s="100">
        <f t="shared" si="7"/>
        <v>69315893</v>
      </c>
      <c r="G38" s="100">
        <f t="shared" si="7"/>
        <v>1810583</v>
      </c>
      <c r="H38" s="100">
        <f t="shared" si="7"/>
        <v>3397393</v>
      </c>
      <c r="I38" s="100">
        <f t="shared" si="7"/>
        <v>2619997</v>
      </c>
      <c r="J38" s="100">
        <f t="shared" si="7"/>
        <v>7827973</v>
      </c>
      <c r="K38" s="100">
        <f t="shared" si="7"/>
        <v>1992638</v>
      </c>
      <c r="L38" s="100">
        <f t="shared" si="7"/>
        <v>2400047</v>
      </c>
      <c r="M38" s="100">
        <f t="shared" si="7"/>
        <v>2421462</v>
      </c>
      <c r="N38" s="100">
        <f t="shared" si="7"/>
        <v>6814147</v>
      </c>
      <c r="O38" s="100">
        <f t="shared" si="7"/>
        <v>1780098</v>
      </c>
      <c r="P38" s="100">
        <f t="shared" si="7"/>
        <v>1916775</v>
      </c>
      <c r="Q38" s="100">
        <f t="shared" si="7"/>
        <v>2433637</v>
      </c>
      <c r="R38" s="100">
        <f t="shared" si="7"/>
        <v>6130510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20772630</v>
      </c>
      <c r="X38" s="100">
        <f t="shared" si="7"/>
        <v>54648621</v>
      </c>
      <c r="Y38" s="100">
        <f t="shared" si="7"/>
        <v>-33875991</v>
      </c>
      <c r="Z38" s="137">
        <f>+IF(X38&lt;&gt;0,+(Y38/X38)*100,0)</f>
        <v>-61.988738929020734</v>
      </c>
      <c r="AA38" s="153">
        <f>SUM(AA39:AA41)</f>
        <v>69315893</v>
      </c>
    </row>
    <row r="39" spans="1:27" ht="12.75">
      <c r="A39" s="138" t="s">
        <v>85</v>
      </c>
      <c r="B39" s="136"/>
      <c r="C39" s="155">
        <v>6965482</v>
      </c>
      <c r="D39" s="155"/>
      <c r="E39" s="156">
        <v>10742503</v>
      </c>
      <c r="F39" s="60">
        <v>11214437</v>
      </c>
      <c r="G39" s="60">
        <v>612804</v>
      </c>
      <c r="H39" s="60">
        <v>678779</v>
      </c>
      <c r="I39" s="60">
        <v>765844</v>
      </c>
      <c r="J39" s="60">
        <v>2057427</v>
      </c>
      <c r="K39" s="60">
        <v>820066</v>
      </c>
      <c r="L39" s="60">
        <v>669833</v>
      </c>
      <c r="M39" s="60">
        <v>775824</v>
      </c>
      <c r="N39" s="60">
        <v>2265723</v>
      </c>
      <c r="O39" s="60">
        <v>519943</v>
      </c>
      <c r="P39" s="60">
        <v>642546</v>
      </c>
      <c r="Q39" s="60">
        <v>928026</v>
      </c>
      <c r="R39" s="60">
        <v>2090515</v>
      </c>
      <c r="S39" s="60"/>
      <c r="T39" s="60"/>
      <c r="U39" s="60"/>
      <c r="V39" s="60"/>
      <c r="W39" s="60">
        <v>6413665</v>
      </c>
      <c r="X39" s="60">
        <v>8056881</v>
      </c>
      <c r="Y39" s="60">
        <v>-1643216</v>
      </c>
      <c r="Z39" s="140">
        <v>-20.4</v>
      </c>
      <c r="AA39" s="155">
        <v>11214437</v>
      </c>
    </row>
    <row r="40" spans="1:27" ht="12.75">
      <c r="A40" s="138" t="s">
        <v>86</v>
      </c>
      <c r="B40" s="136"/>
      <c r="C40" s="155">
        <v>74832664</v>
      </c>
      <c r="D40" s="155"/>
      <c r="E40" s="156">
        <v>62122320</v>
      </c>
      <c r="F40" s="60">
        <v>58101456</v>
      </c>
      <c r="G40" s="60">
        <v>1197779</v>
      </c>
      <c r="H40" s="60">
        <v>2718614</v>
      </c>
      <c r="I40" s="60">
        <v>1854153</v>
      </c>
      <c r="J40" s="60">
        <v>5770546</v>
      </c>
      <c r="K40" s="60">
        <v>1172572</v>
      </c>
      <c r="L40" s="60">
        <v>1730214</v>
      </c>
      <c r="M40" s="60">
        <v>1645638</v>
      </c>
      <c r="N40" s="60">
        <v>4548424</v>
      </c>
      <c r="O40" s="60">
        <v>1260155</v>
      </c>
      <c r="P40" s="60">
        <v>1274229</v>
      </c>
      <c r="Q40" s="60">
        <v>1505611</v>
      </c>
      <c r="R40" s="60">
        <v>4039995</v>
      </c>
      <c r="S40" s="60"/>
      <c r="T40" s="60"/>
      <c r="U40" s="60"/>
      <c r="V40" s="60"/>
      <c r="W40" s="60">
        <v>14358965</v>
      </c>
      <c r="X40" s="60">
        <v>46591740</v>
      </c>
      <c r="Y40" s="60">
        <v>-32232775</v>
      </c>
      <c r="Z40" s="140">
        <v>-69.18</v>
      </c>
      <c r="AA40" s="155">
        <v>58101456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49399054</v>
      </c>
      <c r="D42" s="153">
        <f>SUM(D43:D46)</f>
        <v>0</v>
      </c>
      <c r="E42" s="154">
        <f t="shared" si="8"/>
        <v>72372917</v>
      </c>
      <c r="F42" s="100">
        <f t="shared" si="8"/>
        <v>73597367</v>
      </c>
      <c r="G42" s="100">
        <f t="shared" si="8"/>
        <v>8318255</v>
      </c>
      <c r="H42" s="100">
        <f t="shared" si="8"/>
        <v>4662738</v>
      </c>
      <c r="I42" s="100">
        <f t="shared" si="8"/>
        <v>4159641</v>
      </c>
      <c r="J42" s="100">
        <f t="shared" si="8"/>
        <v>17140634</v>
      </c>
      <c r="K42" s="100">
        <f t="shared" si="8"/>
        <v>8336907</v>
      </c>
      <c r="L42" s="100">
        <f t="shared" si="8"/>
        <v>3487831</v>
      </c>
      <c r="M42" s="100">
        <f t="shared" si="8"/>
        <v>7679905</v>
      </c>
      <c r="N42" s="100">
        <f t="shared" si="8"/>
        <v>19504643</v>
      </c>
      <c r="O42" s="100">
        <f t="shared" si="8"/>
        <v>3357985</v>
      </c>
      <c r="P42" s="100">
        <f t="shared" si="8"/>
        <v>3444780</v>
      </c>
      <c r="Q42" s="100">
        <f t="shared" si="8"/>
        <v>3346412</v>
      </c>
      <c r="R42" s="100">
        <f t="shared" si="8"/>
        <v>10149177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46794454</v>
      </c>
      <c r="X42" s="100">
        <f t="shared" si="8"/>
        <v>54280062</v>
      </c>
      <c r="Y42" s="100">
        <f t="shared" si="8"/>
        <v>-7485608</v>
      </c>
      <c r="Z42" s="137">
        <f>+IF(X42&lt;&gt;0,+(Y42/X42)*100,0)</f>
        <v>-13.79071379837407</v>
      </c>
      <c r="AA42" s="153">
        <f>SUM(AA43:AA46)</f>
        <v>73597367</v>
      </c>
    </row>
    <row r="43" spans="1:27" ht="12.75">
      <c r="A43" s="138" t="s">
        <v>89</v>
      </c>
      <c r="B43" s="136"/>
      <c r="C43" s="155">
        <v>39171486</v>
      </c>
      <c r="D43" s="155"/>
      <c r="E43" s="156">
        <v>54604899</v>
      </c>
      <c r="F43" s="60">
        <v>56794206</v>
      </c>
      <c r="G43" s="60">
        <v>7356671</v>
      </c>
      <c r="H43" s="60">
        <v>3456820</v>
      </c>
      <c r="I43" s="60">
        <v>2890400</v>
      </c>
      <c r="J43" s="60">
        <v>13703891</v>
      </c>
      <c r="K43" s="60">
        <v>7152189</v>
      </c>
      <c r="L43" s="60">
        <v>2192598</v>
      </c>
      <c r="M43" s="60">
        <v>6483209</v>
      </c>
      <c r="N43" s="60">
        <v>15827996</v>
      </c>
      <c r="O43" s="60">
        <v>2081827</v>
      </c>
      <c r="P43" s="60">
        <v>2390627</v>
      </c>
      <c r="Q43" s="60">
        <v>1919336</v>
      </c>
      <c r="R43" s="60">
        <v>6391790</v>
      </c>
      <c r="S43" s="60"/>
      <c r="T43" s="60"/>
      <c r="U43" s="60"/>
      <c r="V43" s="60"/>
      <c r="W43" s="60">
        <v>35923677</v>
      </c>
      <c r="X43" s="60">
        <v>40954050</v>
      </c>
      <c r="Y43" s="60">
        <v>-5030373</v>
      </c>
      <c r="Z43" s="140">
        <v>-12.28</v>
      </c>
      <c r="AA43" s="155">
        <v>56794206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10227568</v>
      </c>
      <c r="D46" s="155"/>
      <c r="E46" s="156">
        <v>17768018</v>
      </c>
      <c r="F46" s="60">
        <v>16803161</v>
      </c>
      <c r="G46" s="60">
        <v>961584</v>
      </c>
      <c r="H46" s="60">
        <v>1205918</v>
      </c>
      <c r="I46" s="60">
        <v>1269241</v>
      </c>
      <c r="J46" s="60">
        <v>3436743</v>
      </c>
      <c r="K46" s="60">
        <v>1184718</v>
      </c>
      <c r="L46" s="60">
        <v>1295233</v>
      </c>
      <c r="M46" s="60">
        <v>1196696</v>
      </c>
      <c r="N46" s="60">
        <v>3676647</v>
      </c>
      <c r="O46" s="60">
        <v>1276158</v>
      </c>
      <c r="P46" s="60">
        <v>1054153</v>
      </c>
      <c r="Q46" s="60">
        <v>1427076</v>
      </c>
      <c r="R46" s="60">
        <v>3757387</v>
      </c>
      <c r="S46" s="60"/>
      <c r="T46" s="60"/>
      <c r="U46" s="60"/>
      <c r="V46" s="60"/>
      <c r="W46" s="60">
        <v>10870777</v>
      </c>
      <c r="X46" s="60">
        <v>13326012</v>
      </c>
      <c r="Y46" s="60">
        <v>-2455235</v>
      </c>
      <c r="Z46" s="140">
        <v>-18.42</v>
      </c>
      <c r="AA46" s="155">
        <v>16803161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206770639</v>
      </c>
      <c r="D48" s="168">
        <f>+D28+D32+D38+D42+D47</f>
        <v>0</v>
      </c>
      <c r="E48" s="169">
        <f t="shared" si="9"/>
        <v>278678476</v>
      </c>
      <c r="F48" s="73">
        <f t="shared" si="9"/>
        <v>296636177</v>
      </c>
      <c r="G48" s="73">
        <f t="shared" si="9"/>
        <v>18857182</v>
      </c>
      <c r="H48" s="73">
        <f t="shared" si="9"/>
        <v>16677014</v>
      </c>
      <c r="I48" s="73">
        <f t="shared" si="9"/>
        <v>14611102</v>
      </c>
      <c r="J48" s="73">
        <f t="shared" si="9"/>
        <v>50145298</v>
      </c>
      <c r="K48" s="73">
        <f t="shared" si="9"/>
        <v>18390442</v>
      </c>
      <c r="L48" s="73">
        <f t="shared" si="9"/>
        <v>13656078</v>
      </c>
      <c r="M48" s="73">
        <f t="shared" si="9"/>
        <v>19015435</v>
      </c>
      <c r="N48" s="73">
        <f t="shared" si="9"/>
        <v>51061955</v>
      </c>
      <c r="O48" s="73">
        <f t="shared" si="9"/>
        <v>11903918</v>
      </c>
      <c r="P48" s="73">
        <f t="shared" si="9"/>
        <v>12798519</v>
      </c>
      <c r="Q48" s="73">
        <f t="shared" si="9"/>
        <v>14061562</v>
      </c>
      <c r="R48" s="73">
        <f t="shared" si="9"/>
        <v>38763999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139971252</v>
      </c>
      <c r="X48" s="73">
        <f t="shared" si="9"/>
        <v>209009232</v>
      </c>
      <c r="Y48" s="73">
        <f t="shared" si="9"/>
        <v>-69037980</v>
      </c>
      <c r="Z48" s="170">
        <f>+IF(X48&lt;&gt;0,+(Y48/X48)*100,0)</f>
        <v>-33.03106725926824</v>
      </c>
      <c r="AA48" s="168">
        <f>+AA28+AA32+AA38+AA42+AA47</f>
        <v>296636177</v>
      </c>
    </row>
    <row r="49" spans="1:27" ht="12.75">
      <c r="A49" s="148" t="s">
        <v>49</v>
      </c>
      <c r="B49" s="149"/>
      <c r="C49" s="171">
        <f aca="true" t="shared" si="10" ref="C49:Y49">+C25-C48</f>
        <v>30199569</v>
      </c>
      <c r="D49" s="171">
        <f>+D25-D48</f>
        <v>0</v>
      </c>
      <c r="E49" s="172">
        <f t="shared" si="10"/>
        <v>53372133</v>
      </c>
      <c r="F49" s="173">
        <f t="shared" si="10"/>
        <v>59584614</v>
      </c>
      <c r="G49" s="173">
        <f t="shared" si="10"/>
        <v>60685974</v>
      </c>
      <c r="H49" s="173">
        <f t="shared" si="10"/>
        <v>-15960848</v>
      </c>
      <c r="I49" s="173">
        <f t="shared" si="10"/>
        <v>-10765196</v>
      </c>
      <c r="J49" s="173">
        <f t="shared" si="10"/>
        <v>33959930</v>
      </c>
      <c r="K49" s="173">
        <f t="shared" si="10"/>
        <v>-2370192</v>
      </c>
      <c r="L49" s="173">
        <f t="shared" si="10"/>
        <v>-10867227</v>
      </c>
      <c r="M49" s="173">
        <f t="shared" si="10"/>
        <v>27845389</v>
      </c>
      <c r="N49" s="173">
        <f t="shared" si="10"/>
        <v>14607970</v>
      </c>
      <c r="O49" s="173">
        <f t="shared" si="10"/>
        <v>14172925</v>
      </c>
      <c r="P49" s="173">
        <f t="shared" si="10"/>
        <v>-9823391</v>
      </c>
      <c r="Q49" s="173">
        <f t="shared" si="10"/>
        <v>30227338</v>
      </c>
      <c r="R49" s="173">
        <f t="shared" si="10"/>
        <v>34576872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83144772</v>
      </c>
      <c r="X49" s="173">
        <f>IF(F25=F48,0,X25-X48)</f>
        <v>115781023</v>
      </c>
      <c r="Y49" s="173">
        <f t="shared" si="10"/>
        <v>-32636251</v>
      </c>
      <c r="Z49" s="174">
        <f>+IF(X49&lt;&gt;0,+(Y49/X49)*100,0)</f>
        <v>-28.18791037975196</v>
      </c>
      <c r="AA49" s="171">
        <f>+AA25-AA48</f>
        <v>59584614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14582826</v>
      </c>
      <c r="D5" s="155">
        <v>0</v>
      </c>
      <c r="E5" s="156">
        <v>16118506</v>
      </c>
      <c r="F5" s="60">
        <v>20605274</v>
      </c>
      <c r="G5" s="60">
        <v>23074307</v>
      </c>
      <c r="H5" s="60">
        <v>-2450466</v>
      </c>
      <c r="I5" s="60">
        <v>1786</v>
      </c>
      <c r="J5" s="60">
        <v>20625627</v>
      </c>
      <c r="K5" s="60">
        <v>277</v>
      </c>
      <c r="L5" s="60">
        <v>69</v>
      </c>
      <c r="M5" s="60">
        <v>869</v>
      </c>
      <c r="N5" s="60">
        <v>1215</v>
      </c>
      <c r="O5" s="60">
        <v>1576</v>
      </c>
      <c r="P5" s="60">
        <v>0</v>
      </c>
      <c r="Q5" s="60">
        <v>2006</v>
      </c>
      <c r="R5" s="60">
        <v>3582</v>
      </c>
      <c r="S5" s="60">
        <v>0</v>
      </c>
      <c r="T5" s="60">
        <v>0</v>
      </c>
      <c r="U5" s="60">
        <v>0</v>
      </c>
      <c r="V5" s="60">
        <v>0</v>
      </c>
      <c r="W5" s="60">
        <v>20630424</v>
      </c>
      <c r="X5" s="60">
        <v>15239776</v>
      </c>
      <c r="Y5" s="60">
        <v>5390648</v>
      </c>
      <c r="Z5" s="140">
        <v>35.37</v>
      </c>
      <c r="AA5" s="155">
        <v>20605274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40000</v>
      </c>
      <c r="G6" s="60">
        <v>15875</v>
      </c>
      <c r="H6" s="60">
        <v>4320</v>
      </c>
      <c r="I6" s="60">
        <v>1000</v>
      </c>
      <c r="J6" s="60">
        <v>21195</v>
      </c>
      <c r="K6" s="60">
        <v>0</v>
      </c>
      <c r="L6" s="60">
        <v>0</v>
      </c>
      <c r="M6" s="60">
        <v>0</v>
      </c>
      <c r="N6" s="60">
        <v>0</v>
      </c>
      <c r="O6" s="60">
        <v>2500</v>
      </c>
      <c r="P6" s="60">
        <v>22280</v>
      </c>
      <c r="Q6" s="60">
        <v>5474</v>
      </c>
      <c r="R6" s="60">
        <v>30254</v>
      </c>
      <c r="S6" s="60">
        <v>0</v>
      </c>
      <c r="T6" s="60">
        <v>0</v>
      </c>
      <c r="U6" s="60">
        <v>0</v>
      </c>
      <c r="V6" s="60">
        <v>0</v>
      </c>
      <c r="W6" s="60">
        <v>51449</v>
      </c>
      <c r="X6" s="60"/>
      <c r="Y6" s="60">
        <v>51449</v>
      </c>
      <c r="Z6" s="140">
        <v>0</v>
      </c>
      <c r="AA6" s="155">
        <v>40000</v>
      </c>
    </row>
    <row r="7" spans="1:27" ht="12.75">
      <c r="A7" s="183" t="s">
        <v>103</v>
      </c>
      <c r="B7" s="182"/>
      <c r="C7" s="155">
        <v>18393664</v>
      </c>
      <c r="D7" s="155">
        <v>0</v>
      </c>
      <c r="E7" s="156">
        <v>24586332</v>
      </c>
      <c r="F7" s="60">
        <v>11517808</v>
      </c>
      <c r="G7" s="60">
        <v>2077708</v>
      </c>
      <c r="H7" s="60">
        <v>2121069</v>
      </c>
      <c r="I7" s="60">
        <v>2037827</v>
      </c>
      <c r="J7" s="60">
        <v>6236604</v>
      </c>
      <c r="K7" s="60">
        <v>1991863</v>
      </c>
      <c r="L7" s="60">
        <v>1312904</v>
      </c>
      <c r="M7" s="60">
        <v>1970161</v>
      </c>
      <c r="N7" s="60">
        <v>5274928</v>
      </c>
      <c r="O7" s="60">
        <v>1951626</v>
      </c>
      <c r="P7" s="60">
        <v>1887473</v>
      </c>
      <c r="Q7" s="60">
        <v>1901091</v>
      </c>
      <c r="R7" s="60">
        <v>5740190</v>
      </c>
      <c r="S7" s="60">
        <v>0</v>
      </c>
      <c r="T7" s="60">
        <v>0</v>
      </c>
      <c r="U7" s="60">
        <v>0</v>
      </c>
      <c r="V7" s="60">
        <v>0</v>
      </c>
      <c r="W7" s="60">
        <v>17251722</v>
      </c>
      <c r="X7" s="60">
        <v>18439749</v>
      </c>
      <c r="Y7" s="60">
        <v>-1188027</v>
      </c>
      <c r="Z7" s="140">
        <v>-6.44</v>
      </c>
      <c r="AA7" s="155">
        <v>11517808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1442</v>
      </c>
      <c r="I8" s="60">
        <v>0</v>
      </c>
      <c r="J8" s="60">
        <v>1442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1442</v>
      </c>
      <c r="X8" s="60"/>
      <c r="Y8" s="60">
        <v>1442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2830</v>
      </c>
      <c r="H9" s="60">
        <v>0</v>
      </c>
      <c r="I9" s="60">
        <v>0</v>
      </c>
      <c r="J9" s="60">
        <v>2830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3465</v>
      </c>
      <c r="Q9" s="60">
        <v>0</v>
      </c>
      <c r="R9" s="60">
        <v>3465</v>
      </c>
      <c r="S9" s="60">
        <v>0</v>
      </c>
      <c r="T9" s="60">
        <v>0</v>
      </c>
      <c r="U9" s="60">
        <v>0</v>
      </c>
      <c r="V9" s="60">
        <v>0</v>
      </c>
      <c r="W9" s="60">
        <v>6295</v>
      </c>
      <c r="X9" s="60"/>
      <c r="Y9" s="60">
        <v>6295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2413578</v>
      </c>
      <c r="D10" s="155">
        <v>0</v>
      </c>
      <c r="E10" s="156">
        <v>4748218</v>
      </c>
      <c r="F10" s="54">
        <v>4675370</v>
      </c>
      <c r="G10" s="54">
        <v>381956</v>
      </c>
      <c r="H10" s="54">
        <v>392842</v>
      </c>
      <c r="I10" s="54">
        <v>388977</v>
      </c>
      <c r="J10" s="54">
        <v>1163775</v>
      </c>
      <c r="K10" s="54">
        <v>391565</v>
      </c>
      <c r="L10" s="54">
        <v>390582</v>
      </c>
      <c r="M10" s="54">
        <v>391762</v>
      </c>
      <c r="N10" s="54">
        <v>1173909</v>
      </c>
      <c r="O10" s="54">
        <v>390584</v>
      </c>
      <c r="P10" s="54">
        <v>391741</v>
      </c>
      <c r="Q10" s="54">
        <v>389075</v>
      </c>
      <c r="R10" s="54">
        <v>1171400</v>
      </c>
      <c r="S10" s="54">
        <v>0</v>
      </c>
      <c r="T10" s="54">
        <v>0</v>
      </c>
      <c r="U10" s="54">
        <v>0</v>
      </c>
      <c r="V10" s="54">
        <v>0</v>
      </c>
      <c r="W10" s="54">
        <v>3509084</v>
      </c>
      <c r="X10" s="54">
        <v>1260912</v>
      </c>
      <c r="Y10" s="54">
        <v>2248172</v>
      </c>
      <c r="Z10" s="184">
        <v>178.3</v>
      </c>
      <c r="AA10" s="130">
        <v>4675370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1551737</v>
      </c>
      <c r="D12" s="155">
        <v>0</v>
      </c>
      <c r="E12" s="156">
        <v>14379413</v>
      </c>
      <c r="F12" s="60">
        <v>1410014</v>
      </c>
      <c r="G12" s="60">
        <v>114196</v>
      </c>
      <c r="H12" s="60">
        <v>124566</v>
      </c>
      <c r="I12" s="60">
        <v>122281</v>
      </c>
      <c r="J12" s="60">
        <v>361043</v>
      </c>
      <c r="K12" s="60">
        <v>113173</v>
      </c>
      <c r="L12" s="60">
        <v>113470</v>
      </c>
      <c r="M12" s="60">
        <v>112259</v>
      </c>
      <c r="N12" s="60">
        <v>338902</v>
      </c>
      <c r="O12" s="60">
        <v>112849</v>
      </c>
      <c r="P12" s="60">
        <v>111038</v>
      </c>
      <c r="Q12" s="60">
        <v>114457</v>
      </c>
      <c r="R12" s="60">
        <v>338344</v>
      </c>
      <c r="S12" s="60">
        <v>0</v>
      </c>
      <c r="T12" s="60">
        <v>0</v>
      </c>
      <c r="U12" s="60">
        <v>0</v>
      </c>
      <c r="V12" s="60">
        <v>0</v>
      </c>
      <c r="W12" s="60">
        <v>1038289</v>
      </c>
      <c r="X12" s="60">
        <v>10784556</v>
      </c>
      <c r="Y12" s="60">
        <v>-9746267</v>
      </c>
      <c r="Z12" s="140">
        <v>-90.37</v>
      </c>
      <c r="AA12" s="155">
        <v>1410014</v>
      </c>
    </row>
    <row r="13" spans="1:27" ht="12.75">
      <c r="A13" s="181" t="s">
        <v>109</v>
      </c>
      <c r="B13" s="185"/>
      <c r="C13" s="155">
        <v>3652476</v>
      </c>
      <c r="D13" s="155">
        <v>0</v>
      </c>
      <c r="E13" s="156">
        <v>1442733</v>
      </c>
      <c r="F13" s="60">
        <v>1500000</v>
      </c>
      <c r="G13" s="60">
        <v>18968</v>
      </c>
      <c r="H13" s="60">
        <v>9162</v>
      </c>
      <c r="I13" s="60">
        <v>866997</v>
      </c>
      <c r="J13" s="60">
        <v>895127</v>
      </c>
      <c r="K13" s="60">
        <v>313772</v>
      </c>
      <c r="L13" s="60">
        <v>323859</v>
      </c>
      <c r="M13" s="60">
        <v>46424</v>
      </c>
      <c r="N13" s="60">
        <v>684055</v>
      </c>
      <c r="O13" s="60">
        <v>609718</v>
      </c>
      <c r="P13" s="60">
        <v>16920</v>
      </c>
      <c r="Q13" s="60">
        <v>31553</v>
      </c>
      <c r="R13" s="60">
        <v>658191</v>
      </c>
      <c r="S13" s="60">
        <v>0</v>
      </c>
      <c r="T13" s="60">
        <v>0</v>
      </c>
      <c r="U13" s="60">
        <v>0</v>
      </c>
      <c r="V13" s="60">
        <v>0</v>
      </c>
      <c r="W13" s="60">
        <v>2237373</v>
      </c>
      <c r="X13" s="60">
        <v>1082052</v>
      </c>
      <c r="Y13" s="60">
        <v>1155321</v>
      </c>
      <c r="Z13" s="140">
        <v>106.77</v>
      </c>
      <c r="AA13" s="155">
        <v>1500000</v>
      </c>
    </row>
    <row r="14" spans="1:27" ht="12.75">
      <c r="A14" s="181" t="s">
        <v>110</v>
      </c>
      <c r="B14" s="185"/>
      <c r="C14" s="155">
        <v>1400071</v>
      </c>
      <c r="D14" s="155">
        <v>0</v>
      </c>
      <c r="E14" s="156">
        <v>1413682</v>
      </c>
      <c r="F14" s="60">
        <v>1785000</v>
      </c>
      <c r="G14" s="60">
        <v>131093</v>
      </c>
      <c r="H14" s="60">
        <v>134472</v>
      </c>
      <c r="I14" s="60">
        <v>146909</v>
      </c>
      <c r="J14" s="60">
        <v>412474</v>
      </c>
      <c r="K14" s="60">
        <v>150580</v>
      </c>
      <c r="L14" s="60">
        <v>163038</v>
      </c>
      <c r="M14" s="60">
        <v>165902</v>
      </c>
      <c r="N14" s="60">
        <v>479520</v>
      </c>
      <c r="O14" s="60">
        <v>166327</v>
      </c>
      <c r="P14" s="60">
        <v>169428</v>
      </c>
      <c r="Q14" s="60">
        <v>170627</v>
      </c>
      <c r="R14" s="60">
        <v>506382</v>
      </c>
      <c r="S14" s="60">
        <v>0</v>
      </c>
      <c r="T14" s="60">
        <v>0</v>
      </c>
      <c r="U14" s="60">
        <v>0</v>
      </c>
      <c r="V14" s="60">
        <v>0</v>
      </c>
      <c r="W14" s="60">
        <v>1398376</v>
      </c>
      <c r="X14" s="60">
        <v>1060263</v>
      </c>
      <c r="Y14" s="60">
        <v>338113</v>
      </c>
      <c r="Z14" s="140">
        <v>31.89</v>
      </c>
      <c r="AA14" s="155">
        <v>1785000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940831</v>
      </c>
      <c r="D16" s="155">
        <v>0</v>
      </c>
      <c r="E16" s="156">
        <v>85150</v>
      </c>
      <c r="F16" s="60">
        <v>102858</v>
      </c>
      <c r="G16" s="60">
        <v>7423</v>
      </c>
      <c r="H16" s="60">
        <v>2256</v>
      </c>
      <c r="I16" s="60">
        <v>6462</v>
      </c>
      <c r="J16" s="60">
        <v>16141</v>
      </c>
      <c r="K16" s="60">
        <v>27520</v>
      </c>
      <c r="L16" s="60">
        <v>2550</v>
      </c>
      <c r="M16" s="60">
        <v>4800</v>
      </c>
      <c r="N16" s="60">
        <v>34870</v>
      </c>
      <c r="O16" s="60">
        <v>3913</v>
      </c>
      <c r="P16" s="60">
        <v>1100</v>
      </c>
      <c r="Q16" s="60">
        <v>550</v>
      </c>
      <c r="R16" s="60">
        <v>5563</v>
      </c>
      <c r="S16" s="60">
        <v>0</v>
      </c>
      <c r="T16" s="60">
        <v>0</v>
      </c>
      <c r="U16" s="60">
        <v>0</v>
      </c>
      <c r="V16" s="60">
        <v>0</v>
      </c>
      <c r="W16" s="60">
        <v>56574</v>
      </c>
      <c r="X16" s="60">
        <v>63747</v>
      </c>
      <c r="Y16" s="60">
        <v>-7173</v>
      </c>
      <c r="Z16" s="140">
        <v>-11.25</v>
      </c>
      <c r="AA16" s="155">
        <v>102858</v>
      </c>
    </row>
    <row r="17" spans="1:27" ht="12.75">
      <c r="A17" s="181" t="s">
        <v>113</v>
      </c>
      <c r="B17" s="185"/>
      <c r="C17" s="155">
        <v>1864978</v>
      </c>
      <c r="D17" s="155">
        <v>0</v>
      </c>
      <c r="E17" s="156">
        <v>1690571</v>
      </c>
      <c r="F17" s="60">
        <v>2441758</v>
      </c>
      <c r="G17" s="60">
        <v>205559</v>
      </c>
      <c r="H17" s="60">
        <v>193650</v>
      </c>
      <c r="I17" s="60">
        <v>225169</v>
      </c>
      <c r="J17" s="60">
        <v>624378</v>
      </c>
      <c r="K17" s="60">
        <v>192849</v>
      </c>
      <c r="L17" s="60">
        <v>226912</v>
      </c>
      <c r="M17" s="60">
        <v>172513</v>
      </c>
      <c r="N17" s="60">
        <v>592274</v>
      </c>
      <c r="O17" s="60">
        <v>206015</v>
      </c>
      <c r="P17" s="60">
        <v>256908</v>
      </c>
      <c r="Q17" s="60">
        <v>128580</v>
      </c>
      <c r="R17" s="60">
        <v>591503</v>
      </c>
      <c r="S17" s="60">
        <v>0</v>
      </c>
      <c r="T17" s="60">
        <v>0</v>
      </c>
      <c r="U17" s="60">
        <v>0</v>
      </c>
      <c r="V17" s="60">
        <v>0</v>
      </c>
      <c r="W17" s="60">
        <v>1808155</v>
      </c>
      <c r="X17" s="60">
        <v>1267929</v>
      </c>
      <c r="Y17" s="60">
        <v>540226</v>
      </c>
      <c r="Z17" s="140">
        <v>42.61</v>
      </c>
      <c r="AA17" s="155">
        <v>2441758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1652300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1239228</v>
      </c>
      <c r="Y18" s="60">
        <v>-1239228</v>
      </c>
      <c r="Z18" s="140">
        <v>-100</v>
      </c>
      <c r="AA18" s="155">
        <v>0</v>
      </c>
    </row>
    <row r="19" spans="1:27" ht="12.75">
      <c r="A19" s="181" t="s">
        <v>34</v>
      </c>
      <c r="B19" s="185"/>
      <c r="C19" s="155">
        <v>157496076</v>
      </c>
      <c r="D19" s="155">
        <v>0</v>
      </c>
      <c r="E19" s="156">
        <v>148329000</v>
      </c>
      <c r="F19" s="60">
        <v>235805191</v>
      </c>
      <c r="G19" s="60">
        <v>53779000</v>
      </c>
      <c r="H19" s="60">
        <v>0</v>
      </c>
      <c r="I19" s="60">
        <v>0</v>
      </c>
      <c r="J19" s="60">
        <v>53779000</v>
      </c>
      <c r="K19" s="60">
        <v>236857</v>
      </c>
      <c r="L19" s="60">
        <v>0</v>
      </c>
      <c r="M19" s="60">
        <v>43023000</v>
      </c>
      <c r="N19" s="60">
        <v>43259857</v>
      </c>
      <c r="O19" s="60">
        <v>318079</v>
      </c>
      <c r="P19" s="60">
        <v>0</v>
      </c>
      <c r="Q19" s="60">
        <v>32428753</v>
      </c>
      <c r="R19" s="60">
        <v>32746832</v>
      </c>
      <c r="S19" s="60">
        <v>0</v>
      </c>
      <c r="T19" s="60">
        <v>0</v>
      </c>
      <c r="U19" s="60">
        <v>0</v>
      </c>
      <c r="V19" s="60">
        <v>0</v>
      </c>
      <c r="W19" s="60">
        <v>129785689</v>
      </c>
      <c r="X19" s="60">
        <v>147672999</v>
      </c>
      <c r="Y19" s="60">
        <v>-17887310</v>
      </c>
      <c r="Z19" s="140">
        <v>-12.11</v>
      </c>
      <c r="AA19" s="155">
        <v>235805191</v>
      </c>
    </row>
    <row r="20" spans="1:27" ht="12.75">
      <c r="A20" s="181" t="s">
        <v>35</v>
      </c>
      <c r="B20" s="185"/>
      <c r="C20" s="155">
        <v>1289480</v>
      </c>
      <c r="D20" s="155">
        <v>0</v>
      </c>
      <c r="E20" s="156">
        <v>80354704</v>
      </c>
      <c r="F20" s="54">
        <v>17538237</v>
      </c>
      <c r="G20" s="54">
        <v>-552389</v>
      </c>
      <c r="H20" s="54">
        <v>182853</v>
      </c>
      <c r="I20" s="54">
        <v>48498</v>
      </c>
      <c r="J20" s="54">
        <v>-321038</v>
      </c>
      <c r="K20" s="54">
        <v>706777</v>
      </c>
      <c r="L20" s="54">
        <v>120993</v>
      </c>
      <c r="M20" s="54">
        <v>112532</v>
      </c>
      <c r="N20" s="54">
        <v>940302</v>
      </c>
      <c r="O20" s="54">
        <v>189054</v>
      </c>
      <c r="P20" s="54">
        <v>114205</v>
      </c>
      <c r="Q20" s="54">
        <v>406772</v>
      </c>
      <c r="R20" s="54">
        <v>710031</v>
      </c>
      <c r="S20" s="54">
        <v>0</v>
      </c>
      <c r="T20" s="54">
        <v>0</v>
      </c>
      <c r="U20" s="54">
        <v>0</v>
      </c>
      <c r="V20" s="54">
        <v>0</v>
      </c>
      <c r="W20" s="54">
        <v>1329295</v>
      </c>
      <c r="X20" s="54">
        <v>60266250</v>
      </c>
      <c r="Y20" s="54">
        <v>-58936955</v>
      </c>
      <c r="Z20" s="184">
        <v>-97.79</v>
      </c>
      <c r="AA20" s="130">
        <v>17538237</v>
      </c>
    </row>
    <row r="21" spans="1:27" ht="12.75">
      <c r="A21" s="181" t="s">
        <v>115</v>
      </c>
      <c r="B21" s="185"/>
      <c r="C21" s="155">
        <v>150000</v>
      </c>
      <c r="D21" s="155">
        <v>0</v>
      </c>
      <c r="E21" s="156">
        <v>0</v>
      </c>
      <c r="F21" s="60">
        <v>365000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3503</v>
      </c>
      <c r="M21" s="60">
        <v>17378</v>
      </c>
      <c r="N21" s="60">
        <v>20881</v>
      </c>
      <c r="O21" s="60">
        <v>307</v>
      </c>
      <c r="P21" s="82">
        <v>570</v>
      </c>
      <c r="Q21" s="60">
        <v>19434</v>
      </c>
      <c r="R21" s="60">
        <v>20311</v>
      </c>
      <c r="S21" s="60">
        <v>0</v>
      </c>
      <c r="T21" s="60">
        <v>0</v>
      </c>
      <c r="U21" s="60">
        <v>0</v>
      </c>
      <c r="V21" s="60">
        <v>0</v>
      </c>
      <c r="W21" s="82">
        <v>41192</v>
      </c>
      <c r="X21" s="60"/>
      <c r="Y21" s="60">
        <v>41192</v>
      </c>
      <c r="Z21" s="140">
        <v>0</v>
      </c>
      <c r="AA21" s="155">
        <v>365000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203735717</v>
      </c>
      <c r="D22" s="188">
        <f>SUM(D5:D21)</f>
        <v>0</v>
      </c>
      <c r="E22" s="189">
        <f t="shared" si="0"/>
        <v>294800609</v>
      </c>
      <c r="F22" s="190">
        <f t="shared" si="0"/>
        <v>297786510</v>
      </c>
      <c r="G22" s="190">
        <f t="shared" si="0"/>
        <v>79256526</v>
      </c>
      <c r="H22" s="190">
        <f t="shared" si="0"/>
        <v>716166</v>
      </c>
      <c r="I22" s="190">
        <f t="shared" si="0"/>
        <v>3845906</v>
      </c>
      <c r="J22" s="190">
        <f t="shared" si="0"/>
        <v>83818598</v>
      </c>
      <c r="K22" s="190">
        <f t="shared" si="0"/>
        <v>4125233</v>
      </c>
      <c r="L22" s="190">
        <f t="shared" si="0"/>
        <v>2657880</v>
      </c>
      <c r="M22" s="190">
        <f t="shared" si="0"/>
        <v>46017600</v>
      </c>
      <c r="N22" s="190">
        <f t="shared" si="0"/>
        <v>52800713</v>
      </c>
      <c r="O22" s="190">
        <f t="shared" si="0"/>
        <v>3952548</v>
      </c>
      <c r="P22" s="190">
        <f t="shared" si="0"/>
        <v>2975128</v>
      </c>
      <c r="Q22" s="190">
        <f t="shared" si="0"/>
        <v>35598372</v>
      </c>
      <c r="R22" s="190">
        <f t="shared" si="0"/>
        <v>42526048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179145359</v>
      </c>
      <c r="X22" s="190">
        <f t="shared" si="0"/>
        <v>258377461</v>
      </c>
      <c r="Y22" s="190">
        <f t="shared" si="0"/>
        <v>-79232102</v>
      </c>
      <c r="Z22" s="191">
        <f>+IF(X22&lt;&gt;0,+(Y22/X22)*100,0)</f>
        <v>-30.66525295718422</v>
      </c>
      <c r="AA22" s="188">
        <f>SUM(AA5:AA21)</f>
        <v>297786510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70802984</v>
      </c>
      <c r="D25" s="155">
        <v>0</v>
      </c>
      <c r="E25" s="156">
        <v>84771000</v>
      </c>
      <c r="F25" s="60">
        <v>78776977</v>
      </c>
      <c r="G25" s="60">
        <v>6008925</v>
      </c>
      <c r="H25" s="60">
        <v>6314409</v>
      </c>
      <c r="I25" s="60">
        <v>6131835</v>
      </c>
      <c r="J25" s="60">
        <v>18455169</v>
      </c>
      <c r="K25" s="60">
        <v>6021954</v>
      </c>
      <c r="L25" s="60">
        <v>6411907</v>
      </c>
      <c r="M25" s="60">
        <v>6229370</v>
      </c>
      <c r="N25" s="60">
        <v>18663231</v>
      </c>
      <c r="O25" s="60">
        <v>5988411</v>
      </c>
      <c r="P25" s="60">
        <v>7076566</v>
      </c>
      <c r="Q25" s="60">
        <v>7232560</v>
      </c>
      <c r="R25" s="60">
        <v>20297537</v>
      </c>
      <c r="S25" s="60">
        <v>0</v>
      </c>
      <c r="T25" s="60">
        <v>0</v>
      </c>
      <c r="U25" s="60">
        <v>0</v>
      </c>
      <c r="V25" s="60">
        <v>0</v>
      </c>
      <c r="W25" s="60">
        <v>57415937</v>
      </c>
      <c r="X25" s="60">
        <v>63578493</v>
      </c>
      <c r="Y25" s="60">
        <v>-6162556</v>
      </c>
      <c r="Z25" s="140">
        <v>-9.69</v>
      </c>
      <c r="AA25" s="155">
        <v>78776977</v>
      </c>
    </row>
    <row r="26" spans="1:27" ht="12.75">
      <c r="A26" s="183" t="s">
        <v>38</v>
      </c>
      <c r="B26" s="182"/>
      <c r="C26" s="155">
        <v>10791698</v>
      </c>
      <c r="D26" s="155">
        <v>0</v>
      </c>
      <c r="E26" s="156">
        <v>11540645</v>
      </c>
      <c r="F26" s="60">
        <v>13981695</v>
      </c>
      <c r="G26" s="60">
        <v>854987</v>
      </c>
      <c r="H26" s="60">
        <v>796665</v>
      </c>
      <c r="I26" s="60">
        <v>832059</v>
      </c>
      <c r="J26" s="60">
        <v>2483711</v>
      </c>
      <c r="K26" s="60">
        <v>827696</v>
      </c>
      <c r="L26" s="60">
        <v>836819</v>
      </c>
      <c r="M26" s="60">
        <v>832059</v>
      </c>
      <c r="N26" s="60">
        <v>2496574</v>
      </c>
      <c r="O26" s="60">
        <v>822969</v>
      </c>
      <c r="P26" s="60">
        <v>1061832</v>
      </c>
      <c r="Q26" s="60">
        <v>870881</v>
      </c>
      <c r="R26" s="60">
        <v>2755682</v>
      </c>
      <c r="S26" s="60">
        <v>0</v>
      </c>
      <c r="T26" s="60">
        <v>0</v>
      </c>
      <c r="U26" s="60">
        <v>0</v>
      </c>
      <c r="V26" s="60">
        <v>0</v>
      </c>
      <c r="W26" s="60">
        <v>7735967</v>
      </c>
      <c r="X26" s="60">
        <v>8655480</v>
      </c>
      <c r="Y26" s="60">
        <v>-919513</v>
      </c>
      <c r="Z26" s="140">
        <v>-10.62</v>
      </c>
      <c r="AA26" s="155">
        <v>13981695</v>
      </c>
    </row>
    <row r="27" spans="1:27" ht="12.75">
      <c r="A27" s="183" t="s">
        <v>118</v>
      </c>
      <c r="B27" s="182"/>
      <c r="C27" s="155">
        <v>6132625</v>
      </c>
      <c r="D27" s="155">
        <v>0</v>
      </c>
      <c r="E27" s="156">
        <v>10331115</v>
      </c>
      <c r="F27" s="60">
        <v>20001115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7748334</v>
      </c>
      <c r="Y27" s="60">
        <v>-7748334</v>
      </c>
      <c r="Z27" s="140">
        <v>-100</v>
      </c>
      <c r="AA27" s="155">
        <v>20001115</v>
      </c>
    </row>
    <row r="28" spans="1:27" ht="12.75">
      <c r="A28" s="183" t="s">
        <v>39</v>
      </c>
      <c r="B28" s="182"/>
      <c r="C28" s="155">
        <v>26843182</v>
      </c>
      <c r="D28" s="155">
        <v>0</v>
      </c>
      <c r="E28" s="156">
        <v>45736026</v>
      </c>
      <c r="F28" s="60">
        <v>45736026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34302024</v>
      </c>
      <c r="Y28" s="60">
        <v>-34302024</v>
      </c>
      <c r="Z28" s="140">
        <v>-100</v>
      </c>
      <c r="AA28" s="155">
        <v>45736026</v>
      </c>
    </row>
    <row r="29" spans="1:27" ht="12.75">
      <c r="A29" s="183" t="s">
        <v>40</v>
      </c>
      <c r="B29" s="182"/>
      <c r="C29" s="155">
        <v>907467</v>
      </c>
      <c r="D29" s="155">
        <v>0</v>
      </c>
      <c r="E29" s="156">
        <v>22343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16758</v>
      </c>
      <c r="Y29" s="60">
        <v>-16758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19064933</v>
      </c>
      <c r="D30" s="155">
        <v>0</v>
      </c>
      <c r="E30" s="156">
        <v>23673924</v>
      </c>
      <c r="F30" s="60">
        <v>24039602</v>
      </c>
      <c r="G30" s="60">
        <v>2491120</v>
      </c>
      <c r="H30" s="60">
        <v>2565582</v>
      </c>
      <c r="I30" s="60">
        <v>2239445</v>
      </c>
      <c r="J30" s="60">
        <v>7296147</v>
      </c>
      <c r="K30" s="60">
        <v>1781852</v>
      </c>
      <c r="L30" s="60">
        <v>1530455</v>
      </c>
      <c r="M30" s="60">
        <v>1411346</v>
      </c>
      <c r="N30" s="60">
        <v>4723653</v>
      </c>
      <c r="O30" s="60">
        <v>1381914</v>
      </c>
      <c r="P30" s="60">
        <v>1411607</v>
      </c>
      <c r="Q30" s="60">
        <v>1360507</v>
      </c>
      <c r="R30" s="60">
        <v>4154028</v>
      </c>
      <c r="S30" s="60">
        <v>0</v>
      </c>
      <c r="T30" s="60">
        <v>0</v>
      </c>
      <c r="U30" s="60">
        <v>0</v>
      </c>
      <c r="V30" s="60">
        <v>0</v>
      </c>
      <c r="W30" s="60">
        <v>16173828</v>
      </c>
      <c r="X30" s="60">
        <v>17755443</v>
      </c>
      <c r="Y30" s="60">
        <v>-1581615</v>
      </c>
      <c r="Z30" s="140">
        <v>-8.91</v>
      </c>
      <c r="AA30" s="155">
        <v>24039602</v>
      </c>
    </row>
    <row r="31" spans="1:27" ht="12.75">
      <c r="A31" s="183" t="s">
        <v>120</v>
      </c>
      <c r="B31" s="182"/>
      <c r="C31" s="155">
        <v>5465154</v>
      </c>
      <c r="D31" s="155">
        <v>0</v>
      </c>
      <c r="E31" s="156">
        <v>16643423</v>
      </c>
      <c r="F31" s="60">
        <v>16397646</v>
      </c>
      <c r="G31" s="60">
        <v>49891</v>
      </c>
      <c r="H31" s="60">
        <v>1880565</v>
      </c>
      <c r="I31" s="60">
        <v>598541</v>
      </c>
      <c r="J31" s="60">
        <v>2528997</v>
      </c>
      <c r="K31" s="60">
        <v>1012790</v>
      </c>
      <c r="L31" s="60">
        <v>983396</v>
      </c>
      <c r="M31" s="60">
        <v>1134508</v>
      </c>
      <c r="N31" s="60">
        <v>3130694</v>
      </c>
      <c r="O31" s="60">
        <v>471198</v>
      </c>
      <c r="P31" s="60">
        <v>226333</v>
      </c>
      <c r="Q31" s="60">
        <v>749282</v>
      </c>
      <c r="R31" s="60">
        <v>1446813</v>
      </c>
      <c r="S31" s="60">
        <v>0</v>
      </c>
      <c r="T31" s="60">
        <v>0</v>
      </c>
      <c r="U31" s="60">
        <v>0</v>
      </c>
      <c r="V31" s="60">
        <v>0</v>
      </c>
      <c r="W31" s="60">
        <v>7106504</v>
      </c>
      <c r="X31" s="60">
        <v>12482550</v>
      </c>
      <c r="Y31" s="60">
        <v>-5376046</v>
      </c>
      <c r="Z31" s="140">
        <v>-43.07</v>
      </c>
      <c r="AA31" s="155">
        <v>16397646</v>
      </c>
    </row>
    <row r="32" spans="1:27" ht="12.75">
      <c r="A32" s="183" t="s">
        <v>121</v>
      </c>
      <c r="B32" s="182"/>
      <c r="C32" s="155">
        <v>2730602</v>
      </c>
      <c r="D32" s="155">
        <v>0</v>
      </c>
      <c r="E32" s="156">
        <v>2541000</v>
      </c>
      <c r="F32" s="60">
        <v>7807120</v>
      </c>
      <c r="G32" s="60">
        <v>247200</v>
      </c>
      <c r="H32" s="60">
        <v>1191905</v>
      </c>
      <c r="I32" s="60">
        <v>423851</v>
      </c>
      <c r="J32" s="60">
        <v>1862956</v>
      </c>
      <c r="K32" s="60">
        <v>327421</v>
      </c>
      <c r="L32" s="60">
        <v>306712</v>
      </c>
      <c r="M32" s="60">
        <v>509646</v>
      </c>
      <c r="N32" s="60">
        <v>1143779</v>
      </c>
      <c r="O32" s="60">
        <v>239536</v>
      </c>
      <c r="P32" s="60">
        <v>314649</v>
      </c>
      <c r="Q32" s="60">
        <v>461287</v>
      </c>
      <c r="R32" s="60">
        <v>1015472</v>
      </c>
      <c r="S32" s="60">
        <v>0</v>
      </c>
      <c r="T32" s="60">
        <v>0</v>
      </c>
      <c r="U32" s="60">
        <v>0</v>
      </c>
      <c r="V32" s="60">
        <v>0</v>
      </c>
      <c r="W32" s="60">
        <v>4022207</v>
      </c>
      <c r="X32" s="60">
        <v>1905750</v>
      </c>
      <c r="Y32" s="60">
        <v>2116457</v>
      </c>
      <c r="Z32" s="140">
        <v>111.06</v>
      </c>
      <c r="AA32" s="155">
        <v>7807120</v>
      </c>
    </row>
    <row r="33" spans="1:27" ht="12.75">
      <c r="A33" s="183" t="s">
        <v>42</v>
      </c>
      <c r="B33" s="182"/>
      <c r="C33" s="155">
        <v>23799816</v>
      </c>
      <c r="D33" s="155">
        <v>0</v>
      </c>
      <c r="E33" s="156">
        <v>5701000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144956</v>
      </c>
      <c r="Q33" s="60">
        <v>0</v>
      </c>
      <c r="R33" s="60">
        <v>144956</v>
      </c>
      <c r="S33" s="60">
        <v>0</v>
      </c>
      <c r="T33" s="60">
        <v>0</v>
      </c>
      <c r="U33" s="60">
        <v>0</v>
      </c>
      <c r="V33" s="60">
        <v>0</v>
      </c>
      <c r="W33" s="60">
        <v>144956</v>
      </c>
      <c r="X33" s="60">
        <v>4275846</v>
      </c>
      <c r="Y33" s="60">
        <v>-4130890</v>
      </c>
      <c r="Z33" s="140">
        <v>-96.61</v>
      </c>
      <c r="AA33" s="155">
        <v>0</v>
      </c>
    </row>
    <row r="34" spans="1:27" ht="12.75">
      <c r="A34" s="183" t="s">
        <v>43</v>
      </c>
      <c r="B34" s="182"/>
      <c r="C34" s="155">
        <v>40064790</v>
      </c>
      <c r="D34" s="155">
        <v>0</v>
      </c>
      <c r="E34" s="156">
        <v>77718000</v>
      </c>
      <c r="F34" s="60">
        <v>89895996</v>
      </c>
      <c r="G34" s="60">
        <v>9205059</v>
      </c>
      <c r="H34" s="60">
        <v>3927888</v>
      </c>
      <c r="I34" s="60">
        <v>4385371</v>
      </c>
      <c r="J34" s="60">
        <v>17518318</v>
      </c>
      <c r="K34" s="60">
        <v>8418729</v>
      </c>
      <c r="L34" s="60">
        <v>3586789</v>
      </c>
      <c r="M34" s="60">
        <v>8898506</v>
      </c>
      <c r="N34" s="60">
        <v>20904024</v>
      </c>
      <c r="O34" s="60">
        <v>2999890</v>
      </c>
      <c r="P34" s="60">
        <v>2562576</v>
      </c>
      <c r="Q34" s="60">
        <v>3387045</v>
      </c>
      <c r="R34" s="60">
        <v>8949511</v>
      </c>
      <c r="S34" s="60">
        <v>0</v>
      </c>
      <c r="T34" s="60">
        <v>0</v>
      </c>
      <c r="U34" s="60">
        <v>0</v>
      </c>
      <c r="V34" s="60">
        <v>0</v>
      </c>
      <c r="W34" s="60">
        <v>47371853</v>
      </c>
      <c r="X34" s="60">
        <v>58288500</v>
      </c>
      <c r="Y34" s="60">
        <v>-10916647</v>
      </c>
      <c r="Z34" s="140">
        <v>-18.73</v>
      </c>
      <c r="AA34" s="155">
        <v>89895996</v>
      </c>
    </row>
    <row r="35" spans="1:27" ht="12.75">
      <c r="A35" s="181" t="s">
        <v>122</v>
      </c>
      <c r="B35" s="185"/>
      <c r="C35" s="155">
        <v>167388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206770639</v>
      </c>
      <c r="D36" s="188">
        <f>SUM(D25:D35)</f>
        <v>0</v>
      </c>
      <c r="E36" s="189">
        <f t="shared" si="1"/>
        <v>278678476</v>
      </c>
      <c r="F36" s="190">
        <f t="shared" si="1"/>
        <v>296636177</v>
      </c>
      <c r="G36" s="190">
        <f t="shared" si="1"/>
        <v>18857182</v>
      </c>
      <c r="H36" s="190">
        <f t="shared" si="1"/>
        <v>16677014</v>
      </c>
      <c r="I36" s="190">
        <f t="shared" si="1"/>
        <v>14611102</v>
      </c>
      <c r="J36" s="190">
        <f t="shared" si="1"/>
        <v>50145298</v>
      </c>
      <c r="K36" s="190">
        <f t="shared" si="1"/>
        <v>18390442</v>
      </c>
      <c r="L36" s="190">
        <f t="shared" si="1"/>
        <v>13656078</v>
      </c>
      <c r="M36" s="190">
        <f t="shared" si="1"/>
        <v>19015435</v>
      </c>
      <c r="N36" s="190">
        <f t="shared" si="1"/>
        <v>51061955</v>
      </c>
      <c r="O36" s="190">
        <f t="shared" si="1"/>
        <v>11903918</v>
      </c>
      <c r="P36" s="190">
        <f t="shared" si="1"/>
        <v>12798519</v>
      </c>
      <c r="Q36" s="190">
        <f t="shared" si="1"/>
        <v>14061562</v>
      </c>
      <c r="R36" s="190">
        <f t="shared" si="1"/>
        <v>38763999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139971252</v>
      </c>
      <c r="X36" s="190">
        <f t="shared" si="1"/>
        <v>209009178</v>
      </c>
      <c r="Y36" s="190">
        <f t="shared" si="1"/>
        <v>-69037926</v>
      </c>
      <c r="Z36" s="191">
        <f>+IF(X36&lt;&gt;0,+(Y36/X36)*100,0)</f>
        <v>-33.031049957050215</v>
      </c>
      <c r="AA36" s="188">
        <f>SUM(AA25:AA35)</f>
        <v>296636177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-3034922</v>
      </c>
      <c r="D38" s="199">
        <f>+D22-D36</f>
        <v>0</v>
      </c>
      <c r="E38" s="200">
        <f t="shared" si="2"/>
        <v>16122133</v>
      </c>
      <c r="F38" s="106">
        <f t="shared" si="2"/>
        <v>1150333</v>
      </c>
      <c r="G38" s="106">
        <f t="shared" si="2"/>
        <v>60399344</v>
      </c>
      <c r="H38" s="106">
        <f t="shared" si="2"/>
        <v>-15960848</v>
      </c>
      <c r="I38" s="106">
        <f t="shared" si="2"/>
        <v>-10765196</v>
      </c>
      <c r="J38" s="106">
        <f t="shared" si="2"/>
        <v>33673300</v>
      </c>
      <c r="K38" s="106">
        <f t="shared" si="2"/>
        <v>-14265209</v>
      </c>
      <c r="L38" s="106">
        <f t="shared" si="2"/>
        <v>-10998198</v>
      </c>
      <c r="M38" s="106">
        <f t="shared" si="2"/>
        <v>27002165</v>
      </c>
      <c r="N38" s="106">
        <f t="shared" si="2"/>
        <v>1738758</v>
      </c>
      <c r="O38" s="106">
        <f t="shared" si="2"/>
        <v>-7951370</v>
      </c>
      <c r="P38" s="106">
        <f t="shared" si="2"/>
        <v>-9823391</v>
      </c>
      <c r="Q38" s="106">
        <f t="shared" si="2"/>
        <v>21536810</v>
      </c>
      <c r="R38" s="106">
        <f t="shared" si="2"/>
        <v>3762049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39174107</v>
      </c>
      <c r="X38" s="106">
        <f>IF(F22=F36,0,X22-X36)</f>
        <v>49368283</v>
      </c>
      <c r="Y38" s="106">
        <f t="shared" si="2"/>
        <v>-10194176</v>
      </c>
      <c r="Z38" s="201">
        <f>+IF(X38&lt;&gt;0,+(Y38/X38)*100,0)</f>
        <v>-20.649241538337478</v>
      </c>
      <c r="AA38" s="199">
        <f>+AA22-AA36</f>
        <v>1150333</v>
      </c>
    </row>
    <row r="39" spans="1:27" ht="12.75">
      <c r="A39" s="181" t="s">
        <v>46</v>
      </c>
      <c r="B39" s="185"/>
      <c r="C39" s="155">
        <v>33234491</v>
      </c>
      <c r="D39" s="155">
        <v>0</v>
      </c>
      <c r="E39" s="156">
        <v>37250000</v>
      </c>
      <c r="F39" s="60">
        <v>58434281</v>
      </c>
      <c r="G39" s="60">
        <v>286630</v>
      </c>
      <c r="H39" s="60">
        <v>0</v>
      </c>
      <c r="I39" s="60">
        <v>0</v>
      </c>
      <c r="J39" s="60">
        <v>286630</v>
      </c>
      <c r="K39" s="60">
        <v>11895017</v>
      </c>
      <c r="L39" s="60">
        <v>130971</v>
      </c>
      <c r="M39" s="60">
        <v>843224</v>
      </c>
      <c r="N39" s="60">
        <v>12869212</v>
      </c>
      <c r="O39" s="60">
        <v>22124295</v>
      </c>
      <c r="P39" s="60">
        <v>0</v>
      </c>
      <c r="Q39" s="60">
        <v>8690528</v>
      </c>
      <c r="R39" s="60">
        <v>30814823</v>
      </c>
      <c r="S39" s="60">
        <v>0</v>
      </c>
      <c r="T39" s="60">
        <v>0</v>
      </c>
      <c r="U39" s="60">
        <v>0</v>
      </c>
      <c r="V39" s="60">
        <v>0</v>
      </c>
      <c r="W39" s="60">
        <v>43970665</v>
      </c>
      <c r="X39" s="60">
        <v>37249999</v>
      </c>
      <c r="Y39" s="60">
        <v>6720666</v>
      </c>
      <c r="Z39" s="140">
        <v>18.04</v>
      </c>
      <c r="AA39" s="155">
        <v>58434281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30199569</v>
      </c>
      <c r="D42" s="206">
        <f>SUM(D38:D41)</f>
        <v>0</v>
      </c>
      <c r="E42" s="207">
        <f t="shared" si="3"/>
        <v>53372133</v>
      </c>
      <c r="F42" s="88">
        <f t="shared" si="3"/>
        <v>59584614</v>
      </c>
      <c r="G42" s="88">
        <f t="shared" si="3"/>
        <v>60685974</v>
      </c>
      <c r="H42" s="88">
        <f t="shared" si="3"/>
        <v>-15960848</v>
      </c>
      <c r="I42" s="88">
        <f t="shared" si="3"/>
        <v>-10765196</v>
      </c>
      <c r="J42" s="88">
        <f t="shared" si="3"/>
        <v>33959930</v>
      </c>
      <c r="K42" s="88">
        <f t="shared" si="3"/>
        <v>-2370192</v>
      </c>
      <c r="L42" s="88">
        <f t="shared" si="3"/>
        <v>-10867227</v>
      </c>
      <c r="M42" s="88">
        <f t="shared" si="3"/>
        <v>27845389</v>
      </c>
      <c r="N42" s="88">
        <f t="shared" si="3"/>
        <v>14607970</v>
      </c>
      <c r="O42" s="88">
        <f t="shared" si="3"/>
        <v>14172925</v>
      </c>
      <c r="P42" s="88">
        <f t="shared" si="3"/>
        <v>-9823391</v>
      </c>
      <c r="Q42" s="88">
        <f t="shared" si="3"/>
        <v>30227338</v>
      </c>
      <c r="R42" s="88">
        <f t="shared" si="3"/>
        <v>34576872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83144772</v>
      </c>
      <c r="X42" s="88">
        <f t="shared" si="3"/>
        <v>86618282</v>
      </c>
      <c r="Y42" s="88">
        <f t="shared" si="3"/>
        <v>-3473510</v>
      </c>
      <c r="Z42" s="208">
        <f>+IF(X42&lt;&gt;0,+(Y42/X42)*100,0)</f>
        <v>-4.01013495049463</v>
      </c>
      <c r="AA42" s="206">
        <f>SUM(AA38:AA41)</f>
        <v>59584614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30199569</v>
      </c>
      <c r="D44" s="210">
        <f>+D42-D43</f>
        <v>0</v>
      </c>
      <c r="E44" s="211">
        <f t="shared" si="4"/>
        <v>53372133</v>
      </c>
      <c r="F44" s="77">
        <f t="shared" si="4"/>
        <v>59584614</v>
      </c>
      <c r="G44" s="77">
        <f t="shared" si="4"/>
        <v>60685974</v>
      </c>
      <c r="H44" s="77">
        <f t="shared" si="4"/>
        <v>-15960848</v>
      </c>
      <c r="I44" s="77">
        <f t="shared" si="4"/>
        <v>-10765196</v>
      </c>
      <c r="J44" s="77">
        <f t="shared" si="4"/>
        <v>33959930</v>
      </c>
      <c r="K44" s="77">
        <f t="shared" si="4"/>
        <v>-2370192</v>
      </c>
      <c r="L44" s="77">
        <f t="shared" si="4"/>
        <v>-10867227</v>
      </c>
      <c r="M44" s="77">
        <f t="shared" si="4"/>
        <v>27845389</v>
      </c>
      <c r="N44" s="77">
        <f t="shared" si="4"/>
        <v>14607970</v>
      </c>
      <c r="O44" s="77">
        <f t="shared" si="4"/>
        <v>14172925</v>
      </c>
      <c r="P44" s="77">
        <f t="shared" si="4"/>
        <v>-9823391</v>
      </c>
      <c r="Q44" s="77">
        <f t="shared" si="4"/>
        <v>30227338</v>
      </c>
      <c r="R44" s="77">
        <f t="shared" si="4"/>
        <v>34576872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83144772</v>
      </c>
      <c r="X44" s="77">
        <f t="shared" si="4"/>
        <v>86618282</v>
      </c>
      <c r="Y44" s="77">
        <f t="shared" si="4"/>
        <v>-3473510</v>
      </c>
      <c r="Z44" s="212">
        <f>+IF(X44&lt;&gt;0,+(Y44/X44)*100,0)</f>
        <v>-4.01013495049463</v>
      </c>
      <c r="AA44" s="210">
        <f>+AA42-AA43</f>
        <v>59584614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30199569</v>
      </c>
      <c r="D46" s="206">
        <f>SUM(D44:D45)</f>
        <v>0</v>
      </c>
      <c r="E46" s="207">
        <f t="shared" si="5"/>
        <v>53372133</v>
      </c>
      <c r="F46" s="88">
        <f t="shared" si="5"/>
        <v>59584614</v>
      </c>
      <c r="G46" s="88">
        <f t="shared" si="5"/>
        <v>60685974</v>
      </c>
      <c r="H46" s="88">
        <f t="shared" si="5"/>
        <v>-15960848</v>
      </c>
      <c r="I46" s="88">
        <f t="shared" si="5"/>
        <v>-10765196</v>
      </c>
      <c r="J46" s="88">
        <f t="shared" si="5"/>
        <v>33959930</v>
      </c>
      <c r="K46" s="88">
        <f t="shared" si="5"/>
        <v>-2370192</v>
      </c>
      <c r="L46" s="88">
        <f t="shared" si="5"/>
        <v>-10867227</v>
      </c>
      <c r="M46" s="88">
        <f t="shared" si="5"/>
        <v>27845389</v>
      </c>
      <c r="N46" s="88">
        <f t="shared" si="5"/>
        <v>14607970</v>
      </c>
      <c r="O46" s="88">
        <f t="shared" si="5"/>
        <v>14172925</v>
      </c>
      <c r="P46" s="88">
        <f t="shared" si="5"/>
        <v>-9823391</v>
      </c>
      <c r="Q46" s="88">
        <f t="shared" si="5"/>
        <v>30227338</v>
      </c>
      <c r="R46" s="88">
        <f t="shared" si="5"/>
        <v>34576872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83144772</v>
      </c>
      <c r="X46" s="88">
        <f t="shared" si="5"/>
        <v>86618282</v>
      </c>
      <c r="Y46" s="88">
        <f t="shared" si="5"/>
        <v>-3473510</v>
      </c>
      <c r="Z46" s="208">
        <f>+IF(X46&lt;&gt;0,+(Y46/X46)*100,0)</f>
        <v>-4.01013495049463</v>
      </c>
      <c r="AA46" s="206">
        <f>SUM(AA44:AA45)</f>
        <v>59584614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30199569</v>
      </c>
      <c r="D48" s="217">
        <f>SUM(D46:D47)</f>
        <v>0</v>
      </c>
      <c r="E48" s="218">
        <f t="shared" si="6"/>
        <v>53372133</v>
      </c>
      <c r="F48" s="219">
        <f t="shared" si="6"/>
        <v>59584614</v>
      </c>
      <c r="G48" s="219">
        <f t="shared" si="6"/>
        <v>60685974</v>
      </c>
      <c r="H48" s="220">
        <f t="shared" si="6"/>
        <v>-15960848</v>
      </c>
      <c r="I48" s="220">
        <f t="shared" si="6"/>
        <v>-10765196</v>
      </c>
      <c r="J48" s="220">
        <f t="shared" si="6"/>
        <v>33959930</v>
      </c>
      <c r="K48" s="220">
        <f t="shared" si="6"/>
        <v>-2370192</v>
      </c>
      <c r="L48" s="220">
        <f t="shared" si="6"/>
        <v>-10867227</v>
      </c>
      <c r="M48" s="219">
        <f t="shared" si="6"/>
        <v>27845389</v>
      </c>
      <c r="N48" s="219">
        <f t="shared" si="6"/>
        <v>14607970</v>
      </c>
      <c r="O48" s="220">
        <f t="shared" si="6"/>
        <v>14172925</v>
      </c>
      <c r="P48" s="220">
        <f t="shared" si="6"/>
        <v>-9823391</v>
      </c>
      <c r="Q48" s="220">
        <f t="shared" si="6"/>
        <v>30227338</v>
      </c>
      <c r="R48" s="220">
        <f t="shared" si="6"/>
        <v>34576872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83144772</v>
      </c>
      <c r="X48" s="220">
        <f t="shared" si="6"/>
        <v>86618282</v>
      </c>
      <c r="Y48" s="220">
        <f t="shared" si="6"/>
        <v>-3473510</v>
      </c>
      <c r="Z48" s="221">
        <f>+IF(X48&lt;&gt;0,+(Y48/X48)*100,0)</f>
        <v>-4.01013495049463</v>
      </c>
      <c r="AA48" s="222">
        <f>SUM(AA46:AA47)</f>
        <v>59584614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13085593</v>
      </c>
      <c r="D5" s="153">
        <f>SUM(D6:D8)</f>
        <v>0</v>
      </c>
      <c r="E5" s="154">
        <f t="shared" si="0"/>
        <v>3932512</v>
      </c>
      <c r="F5" s="100">
        <f t="shared" si="0"/>
        <v>5889229</v>
      </c>
      <c r="G5" s="100">
        <f t="shared" si="0"/>
        <v>0</v>
      </c>
      <c r="H5" s="100">
        <f t="shared" si="0"/>
        <v>29645</v>
      </c>
      <c r="I5" s="100">
        <f t="shared" si="0"/>
        <v>18000</v>
      </c>
      <c r="J5" s="100">
        <f t="shared" si="0"/>
        <v>47645</v>
      </c>
      <c r="K5" s="100">
        <f t="shared" si="0"/>
        <v>14379</v>
      </c>
      <c r="L5" s="100">
        <f t="shared" si="0"/>
        <v>742895</v>
      </c>
      <c r="M5" s="100">
        <f t="shared" si="0"/>
        <v>25646</v>
      </c>
      <c r="N5" s="100">
        <f t="shared" si="0"/>
        <v>782920</v>
      </c>
      <c r="O5" s="100">
        <f t="shared" si="0"/>
        <v>179740</v>
      </c>
      <c r="P5" s="100">
        <f t="shared" si="0"/>
        <v>110741</v>
      </c>
      <c r="Q5" s="100">
        <f t="shared" si="0"/>
        <v>25409</v>
      </c>
      <c r="R5" s="100">
        <f t="shared" si="0"/>
        <v>315890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1146455</v>
      </c>
      <c r="X5" s="100">
        <f t="shared" si="0"/>
        <v>2949381</v>
      </c>
      <c r="Y5" s="100">
        <f t="shared" si="0"/>
        <v>-1802926</v>
      </c>
      <c r="Z5" s="137">
        <f>+IF(X5&lt;&gt;0,+(Y5/X5)*100,0)</f>
        <v>-61.128962314465305</v>
      </c>
      <c r="AA5" s="153">
        <f>SUM(AA6:AA8)</f>
        <v>5889229</v>
      </c>
    </row>
    <row r="6" spans="1:27" ht="12.75">
      <c r="A6" s="138" t="s">
        <v>75</v>
      </c>
      <c r="B6" s="136"/>
      <c r="C6" s="155">
        <v>197065</v>
      </c>
      <c r="D6" s="155"/>
      <c r="E6" s="156">
        <v>2145232</v>
      </c>
      <c r="F6" s="60">
        <v>1990000</v>
      </c>
      <c r="G6" s="60"/>
      <c r="H6" s="60"/>
      <c r="I6" s="60"/>
      <c r="J6" s="60"/>
      <c r="K6" s="60"/>
      <c r="L6" s="60">
        <v>731259</v>
      </c>
      <c r="M6" s="60"/>
      <c r="N6" s="60">
        <v>731259</v>
      </c>
      <c r="O6" s="60">
        <v>102343</v>
      </c>
      <c r="P6" s="60">
        <v>87570</v>
      </c>
      <c r="Q6" s="60"/>
      <c r="R6" s="60">
        <v>189913</v>
      </c>
      <c r="S6" s="60"/>
      <c r="T6" s="60"/>
      <c r="U6" s="60"/>
      <c r="V6" s="60"/>
      <c r="W6" s="60">
        <v>921172</v>
      </c>
      <c r="X6" s="60">
        <v>1608921</v>
      </c>
      <c r="Y6" s="60">
        <v>-687749</v>
      </c>
      <c r="Z6" s="140">
        <v>-42.75</v>
      </c>
      <c r="AA6" s="62">
        <v>1990000</v>
      </c>
    </row>
    <row r="7" spans="1:27" ht="12.75">
      <c r="A7" s="138" t="s">
        <v>76</v>
      </c>
      <c r="B7" s="136"/>
      <c r="C7" s="157">
        <v>11829996</v>
      </c>
      <c r="D7" s="157"/>
      <c r="E7" s="158">
        <v>449852</v>
      </c>
      <c r="F7" s="159">
        <v>3150000</v>
      </c>
      <c r="G7" s="159"/>
      <c r="H7" s="159">
        <v>5645</v>
      </c>
      <c r="I7" s="159">
        <v>6000</v>
      </c>
      <c r="J7" s="159">
        <v>11645</v>
      </c>
      <c r="K7" s="159">
        <v>8269</v>
      </c>
      <c r="L7" s="159"/>
      <c r="M7" s="159">
        <v>25646</v>
      </c>
      <c r="N7" s="159">
        <v>33915</v>
      </c>
      <c r="O7" s="159">
        <v>75647</v>
      </c>
      <c r="P7" s="159">
        <v>20181</v>
      </c>
      <c r="Q7" s="159">
        <v>1431</v>
      </c>
      <c r="R7" s="159">
        <v>97259</v>
      </c>
      <c r="S7" s="159"/>
      <c r="T7" s="159"/>
      <c r="U7" s="159"/>
      <c r="V7" s="159"/>
      <c r="W7" s="159">
        <v>142819</v>
      </c>
      <c r="X7" s="159">
        <v>337392</v>
      </c>
      <c r="Y7" s="159">
        <v>-194573</v>
      </c>
      <c r="Z7" s="141">
        <v>-57.67</v>
      </c>
      <c r="AA7" s="225">
        <v>3150000</v>
      </c>
    </row>
    <row r="8" spans="1:27" ht="12.75">
      <c r="A8" s="138" t="s">
        <v>77</v>
      </c>
      <c r="B8" s="136"/>
      <c r="C8" s="155">
        <v>1058532</v>
      </c>
      <c r="D8" s="155"/>
      <c r="E8" s="156">
        <v>1337428</v>
      </c>
      <c r="F8" s="60">
        <v>749229</v>
      </c>
      <c r="G8" s="60"/>
      <c r="H8" s="60">
        <v>24000</v>
      </c>
      <c r="I8" s="60">
        <v>12000</v>
      </c>
      <c r="J8" s="60">
        <v>36000</v>
      </c>
      <c r="K8" s="60">
        <v>6110</v>
      </c>
      <c r="L8" s="60">
        <v>11636</v>
      </c>
      <c r="M8" s="60"/>
      <c r="N8" s="60">
        <v>17746</v>
      </c>
      <c r="O8" s="60">
        <v>1750</v>
      </c>
      <c r="P8" s="60">
        <v>2990</v>
      </c>
      <c r="Q8" s="60">
        <v>23978</v>
      </c>
      <c r="R8" s="60">
        <v>28718</v>
      </c>
      <c r="S8" s="60"/>
      <c r="T8" s="60"/>
      <c r="U8" s="60"/>
      <c r="V8" s="60"/>
      <c r="W8" s="60">
        <v>82464</v>
      </c>
      <c r="X8" s="60">
        <v>1003068</v>
      </c>
      <c r="Y8" s="60">
        <v>-920604</v>
      </c>
      <c r="Z8" s="140">
        <v>-91.78</v>
      </c>
      <c r="AA8" s="62">
        <v>749229</v>
      </c>
    </row>
    <row r="9" spans="1:27" ht="12.75">
      <c r="A9" s="135" t="s">
        <v>78</v>
      </c>
      <c r="B9" s="136"/>
      <c r="C9" s="153">
        <f aca="true" t="shared" si="1" ref="C9:Y9">SUM(C10:C14)</f>
        <v>713319</v>
      </c>
      <c r="D9" s="153">
        <f>SUM(D10:D14)</f>
        <v>0</v>
      </c>
      <c r="E9" s="154">
        <f t="shared" si="1"/>
        <v>1864357</v>
      </c>
      <c r="F9" s="100">
        <f t="shared" si="1"/>
        <v>1222217</v>
      </c>
      <c r="G9" s="100">
        <f t="shared" si="1"/>
        <v>0</v>
      </c>
      <c r="H9" s="100">
        <f t="shared" si="1"/>
        <v>0</v>
      </c>
      <c r="I9" s="100">
        <f t="shared" si="1"/>
        <v>15</v>
      </c>
      <c r="J9" s="100">
        <f t="shared" si="1"/>
        <v>15</v>
      </c>
      <c r="K9" s="100">
        <f t="shared" si="1"/>
        <v>0</v>
      </c>
      <c r="L9" s="100">
        <f t="shared" si="1"/>
        <v>149488</v>
      </c>
      <c r="M9" s="100">
        <f t="shared" si="1"/>
        <v>45590</v>
      </c>
      <c r="N9" s="100">
        <f t="shared" si="1"/>
        <v>195078</v>
      </c>
      <c r="O9" s="100">
        <f t="shared" si="1"/>
        <v>-18312</v>
      </c>
      <c r="P9" s="100">
        <f t="shared" si="1"/>
        <v>417111</v>
      </c>
      <c r="Q9" s="100">
        <f t="shared" si="1"/>
        <v>0</v>
      </c>
      <c r="R9" s="100">
        <f t="shared" si="1"/>
        <v>398799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593892</v>
      </c>
      <c r="X9" s="100">
        <f t="shared" si="1"/>
        <v>1398276</v>
      </c>
      <c r="Y9" s="100">
        <f t="shared" si="1"/>
        <v>-804384</v>
      </c>
      <c r="Z9" s="137">
        <f>+IF(X9&lt;&gt;0,+(Y9/X9)*100,0)</f>
        <v>-57.52684019463968</v>
      </c>
      <c r="AA9" s="102">
        <f>SUM(AA10:AA14)</f>
        <v>1222217</v>
      </c>
    </row>
    <row r="10" spans="1:27" ht="12.75">
      <c r="A10" s="138" t="s">
        <v>79</v>
      </c>
      <c r="B10" s="136"/>
      <c r="C10" s="155">
        <v>87731</v>
      </c>
      <c r="D10" s="155"/>
      <c r="E10" s="156">
        <v>111717</v>
      </c>
      <c r="F10" s="60">
        <v>111717</v>
      </c>
      <c r="G10" s="60"/>
      <c r="H10" s="60"/>
      <c r="I10" s="60">
        <v>15</v>
      </c>
      <c r="J10" s="60">
        <v>15</v>
      </c>
      <c r="K10" s="60"/>
      <c r="L10" s="60"/>
      <c r="M10" s="60"/>
      <c r="N10" s="60"/>
      <c r="O10" s="60">
        <v>-15</v>
      </c>
      <c r="P10" s="60">
        <v>49601</v>
      </c>
      <c r="Q10" s="60"/>
      <c r="R10" s="60">
        <v>49586</v>
      </c>
      <c r="S10" s="60"/>
      <c r="T10" s="60"/>
      <c r="U10" s="60"/>
      <c r="V10" s="60"/>
      <c r="W10" s="60">
        <v>49601</v>
      </c>
      <c r="X10" s="60">
        <v>83790</v>
      </c>
      <c r="Y10" s="60">
        <v>-34189</v>
      </c>
      <c r="Z10" s="140">
        <v>-40.8</v>
      </c>
      <c r="AA10" s="62">
        <v>111717</v>
      </c>
    </row>
    <row r="11" spans="1:27" ht="12.75">
      <c r="A11" s="138" t="s">
        <v>80</v>
      </c>
      <c r="B11" s="136"/>
      <c r="C11" s="155">
        <v>589829</v>
      </c>
      <c r="D11" s="155"/>
      <c r="E11" s="156">
        <v>1310000</v>
      </c>
      <c r="F11" s="60">
        <v>560000</v>
      </c>
      <c r="G11" s="60"/>
      <c r="H11" s="60"/>
      <c r="I11" s="60"/>
      <c r="J11" s="60"/>
      <c r="K11" s="60"/>
      <c r="L11" s="60">
        <v>149488</v>
      </c>
      <c r="M11" s="60">
        <v>45590</v>
      </c>
      <c r="N11" s="60">
        <v>195078</v>
      </c>
      <c r="O11" s="60">
        <v>-18297</v>
      </c>
      <c r="P11" s="60">
        <v>367510</v>
      </c>
      <c r="Q11" s="60"/>
      <c r="R11" s="60">
        <v>349213</v>
      </c>
      <c r="S11" s="60"/>
      <c r="T11" s="60"/>
      <c r="U11" s="60"/>
      <c r="V11" s="60"/>
      <c r="W11" s="60">
        <v>544291</v>
      </c>
      <c r="X11" s="60">
        <v>982503</v>
      </c>
      <c r="Y11" s="60">
        <v>-438212</v>
      </c>
      <c r="Z11" s="140">
        <v>-44.6</v>
      </c>
      <c r="AA11" s="62">
        <v>560000</v>
      </c>
    </row>
    <row r="12" spans="1:27" ht="12.75">
      <c r="A12" s="138" t="s">
        <v>81</v>
      </c>
      <c r="B12" s="136"/>
      <c r="C12" s="155">
        <v>35759</v>
      </c>
      <c r="D12" s="155"/>
      <c r="E12" s="156">
        <v>442640</v>
      </c>
      <c r="F12" s="60">
        <v>550500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331983</v>
      </c>
      <c r="Y12" s="60">
        <v>-331983</v>
      </c>
      <c r="Z12" s="140">
        <v>-100</v>
      </c>
      <c r="AA12" s="62">
        <v>550500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28568917</v>
      </c>
      <c r="D15" s="153">
        <f>SUM(D16:D18)</f>
        <v>0</v>
      </c>
      <c r="E15" s="154">
        <f t="shared" si="2"/>
        <v>43174987</v>
      </c>
      <c r="F15" s="100">
        <f t="shared" si="2"/>
        <v>47709168</v>
      </c>
      <c r="G15" s="100">
        <f t="shared" si="2"/>
        <v>1980005</v>
      </c>
      <c r="H15" s="100">
        <f t="shared" si="2"/>
        <v>1080584</v>
      </c>
      <c r="I15" s="100">
        <f t="shared" si="2"/>
        <v>2874743</v>
      </c>
      <c r="J15" s="100">
        <f t="shared" si="2"/>
        <v>5935332</v>
      </c>
      <c r="K15" s="100">
        <f t="shared" si="2"/>
        <v>2957014</v>
      </c>
      <c r="L15" s="100">
        <f t="shared" si="2"/>
        <v>2152572</v>
      </c>
      <c r="M15" s="100">
        <f t="shared" si="2"/>
        <v>6909974</v>
      </c>
      <c r="N15" s="100">
        <f t="shared" si="2"/>
        <v>12019560</v>
      </c>
      <c r="O15" s="100">
        <f t="shared" si="2"/>
        <v>2063035</v>
      </c>
      <c r="P15" s="100">
        <f t="shared" si="2"/>
        <v>2107209</v>
      </c>
      <c r="Q15" s="100">
        <f t="shared" si="2"/>
        <v>4244354</v>
      </c>
      <c r="R15" s="100">
        <f t="shared" si="2"/>
        <v>8414598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26369490</v>
      </c>
      <c r="X15" s="100">
        <f t="shared" si="2"/>
        <v>32381244</v>
      </c>
      <c r="Y15" s="100">
        <f t="shared" si="2"/>
        <v>-6011754</v>
      </c>
      <c r="Z15" s="137">
        <f>+IF(X15&lt;&gt;0,+(Y15/X15)*100,0)</f>
        <v>-18.565543683250713</v>
      </c>
      <c r="AA15" s="102">
        <f>SUM(AA16:AA18)</f>
        <v>47709168</v>
      </c>
    </row>
    <row r="16" spans="1:27" ht="12.75">
      <c r="A16" s="138" t="s">
        <v>85</v>
      </c>
      <c r="B16" s="136"/>
      <c r="C16" s="155">
        <v>302584</v>
      </c>
      <c r="D16" s="155"/>
      <c r="E16" s="156">
        <v>694387</v>
      </c>
      <c r="F16" s="60">
        <v>694387</v>
      </c>
      <c r="G16" s="60"/>
      <c r="H16" s="60">
        <v>14206</v>
      </c>
      <c r="I16" s="60">
        <v>877</v>
      </c>
      <c r="J16" s="60">
        <v>15083</v>
      </c>
      <c r="K16" s="60">
        <v>49923</v>
      </c>
      <c r="L16" s="60">
        <v>134684</v>
      </c>
      <c r="M16" s="60">
        <v>66934</v>
      </c>
      <c r="N16" s="60">
        <v>251541</v>
      </c>
      <c r="O16" s="60"/>
      <c r="P16" s="60"/>
      <c r="Q16" s="60">
        <v>106310</v>
      </c>
      <c r="R16" s="60">
        <v>106310</v>
      </c>
      <c r="S16" s="60"/>
      <c r="T16" s="60"/>
      <c r="U16" s="60"/>
      <c r="V16" s="60"/>
      <c r="W16" s="60">
        <v>372934</v>
      </c>
      <c r="X16" s="60">
        <v>520794</v>
      </c>
      <c r="Y16" s="60">
        <v>-147860</v>
      </c>
      <c r="Z16" s="140">
        <v>-28.39</v>
      </c>
      <c r="AA16" s="62">
        <v>694387</v>
      </c>
    </row>
    <row r="17" spans="1:27" ht="12.75">
      <c r="A17" s="138" t="s">
        <v>86</v>
      </c>
      <c r="B17" s="136"/>
      <c r="C17" s="155">
        <v>28266333</v>
      </c>
      <c r="D17" s="155"/>
      <c r="E17" s="156">
        <v>42480600</v>
      </c>
      <c r="F17" s="60">
        <v>47014781</v>
      </c>
      <c r="G17" s="60">
        <v>1980005</v>
      </c>
      <c r="H17" s="60">
        <v>1066378</v>
      </c>
      <c r="I17" s="60">
        <v>2873866</v>
      </c>
      <c r="J17" s="60">
        <v>5920249</v>
      </c>
      <c r="K17" s="60">
        <v>2907091</v>
      </c>
      <c r="L17" s="60">
        <v>2017888</v>
      </c>
      <c r="M17" s="60">
        <v>6843040</v>
      </c>
      <c r="N17" s="60">
        <v>11768019</v>
      </c>
      <c r="O17" s="60">
        <v>2063035</v>
      </c>
      <c r="P17" s="60">
        <v>2107209</v>
      </c>
      <c r="Q17" s="60">
        <v>4138044</v>
      </c>
      <c r="R17" s="60">
        <v>8308288</v>
      </c>
      <c r="S17" s="60"/>
      <c r="T17" s="60"/>
      <c r="U17" s="60"/>
      <c r="V17" s="60"/>
      <c r="W17" s="60">
        <v>25996556</v>
      </c>
      <c r="X17" s="60">
        <v>31860450</v>
      </c>
      <c r="Y17" s="60">
        <v>-5863894</v>
      </c>
      <c r="Z17" s="140">
        <v>-18.4</v>
      </c>
      <c r="AA17" s="62">
        <v>47014781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1401701</v>
      </c>
      <c r="D19" s="153">
        <f>SUM(D20:D23)</f>
        <v>0</v>
      </c>
      <c r="E19" s="154">
        <f t="shared" si="3"/>
        <v>4400000</v>
      </c>
      <c r="F19" s="100">
        <f t="shared" si="3"/>
        <v>4764000</v>
      </c>
      <c r="G19" s="100">
        <f t="shared" si="3"/>
        <v>0</v>
      </c>
      <c r="H19" s="100">
        <f t="shared" si="3"/>
        <v>493620</v>
      </c>
      <c r="I19" s="100">
        <f t="shared" si="3"/>
        <v>692010</v>
      </c>
      <c r="J19" s="100">
        <f t="shared" si="3"/>
        <v>1185630</v>
      </c>
      <c r="K19" s="100">
        <f t="shared" si="3"/>
        <v>214707</v>
      </c>
      <c r="L19" s="100">
        <f t="shared" si="3"/>
        <v>-70180</v>
      </c>
      <c r="M19" s="100">
        <f t="shared" si="3"/>
        <v>731659</v>
      </c>
      <c r="N19" s="100">
        <f t="shared" si="3"/>
        <v>876186</v>
      </c>
      <c r="O19" s="100">
        <f t="shared" si="3"/>
        <v>178802</v>
      </c>
      <c r="P19" s="100">
        <f t="shared" si="3"/>
        <v>157800</v>
      </c>
      <c r="Q19" s="100">
        <f t="shared" si="3"/>
        <v>370554</v>
      </c>
      <c r="R19" s="100">
        <f t="shared" si="3"/>
        <v>707156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2768972</v>
      </c>
      <c r="X19" s="100">
        <f t="shared" si="3"/>
        <v>3300003</v>
      </c>
      <c r="Y19" s="100">
        <f t="shared" si="3"/>
        <v>-531031</v>
      </c>
      <c r="Z19" s="137">
        <f>+IF(X19&lt;&gt;0,+(Y19/X19)*100,0)</f>
        <v>-16.091833855908614</v>
      </c>
      <c r="AA19" s="102">
        <f>SUM(AA20:AA23)</f>
        <v>4764000</v>
      </c>
    </row>
    <row r="20" spans="1:27" ht="12.75">
      <c r="A20" s="138" t="s">
        <v>89</v>
      </c>
      <c r="B20" s="136"/>
      <c r="C20" s="155">
        <v>542359</v>
      </c>
      <c r="D20" s="155"/>
      <c r="E20" s="156">
        <v>3650000</v>
      </c>
      <c r="F20" s="60">
        <v>3814000</v>
      </c>
      <c r="G20" s="60"/>
      <c r="H20" s="60">
        <v>493620</v>
      </c>
      <c r="I20" s="60">
        <v>692010</v>
      </c>
      <c r="J20" s="60">
        <v>1185630</v>
      </c>
      <c r="K20" s="60">
        <v>214707</v>
      </c>
      <c r="L20" s="60">
        <v>-70180</v>
      </c>
      <c r="M20" s="60">
        <v>199247</v>
      </c>
      <c r="N20" s="60">
        <v>343774</v>
      </c>
      <c r="O20" s="60">
        <v>178802</v>
      </c>
      <c r="P20" s="60">
        <v>157800</v>
      </c>
      <c r="Q20" s="60">
        <v>370554</v>
      </c>
      <c r="R20" s="60">
        <v>707156</v>
      </c>
      <c r="S20" s="60"/>
      <c r="T20" s="60"/>
      <c r="U20" s="60"/>
      <c r="V20" s="60"/>
      <c r="W20" s="60">
        <v>2236560</v>
      </c>
      <c r="X20" s="60">
        <v>2737503</v>
      </c>
      <c r="Y20" s="60">
        <v>-500943</v>
      </c>
      <c r="Z20" s="140">
        <v>-18.3</v>
      </c>
      <c r="AA20" s="62">
        <v>3814000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859342</v>
      </c>
      <c r="D23" s="155"/>
      <c r="E23" s="156">
        <v>750000</v>
      </c>
      <c r="F23" s="60">
        <v>950000</v>
      </c>
      <c r="G23" s="60"/>
      <c r="H23" s="60"/>
      <c r="I23" s="60"/>
      <c r="J23" s="60"/>
      <c r="K23" s="60"/>
      <c r="L23" s="60"/>
      <c r="M23" s="60">
        <v>532412</v>
      </c>
      <c r="N23" s="60">
        <v>532412</v>
      </c>
      <c r="O23" s="60"/>
      <c r="P23" s="60"/>
      <c r="Q23" s="60"/>
      <c r="R23" s="60"/>
      <c r="S23" s="60"/>
      <c r="T23" s="60"/>
      <c r="U23" s="60"/>
      <c r="V23" s="60"/>
      <c r="W23" s="60">
        <v>532412</v>
      </c>
      <c r="X23" s="60">
        <v>562500</v>
      </c>
      <c r="Y23" s="60">
        <v>-30088</v>
      </c>
      <c r="Z23" s="140">
        <v>-5.35</v>
      </c>
      <c r="AA23" s="62">
        <v>950000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43769530</v>
      </c>
      <c r="D25" s="217">
        <f>+D5+D9+D15+D19+D24</f>
        <v>0</v>
      </c>
      <c r="E25" s="230">
        <f t="shared" si="4"/>
        <v>53371856</v>
      </c>
      <c r="F25" s="219">
        <f t="shared" si="4"/>
        <v>59584614</v>
      </c>
      <c r="G25" s="219">
        <f t="shared" si="4"/>
        <v>1980005</v>
      </c>
      <c r="H25" s="219">
        <f t="shared" si="4"/>
        <v>1603849</v>
      </c>
      <c r="I25" s="219">
        <f t="shared" si="4"/>
        <v>3584768</v>
      </c>
      <c r="J25" s="219">
        <f t="shared" si="4"/>
        <v>7168622</v>
      </c>
      <c r="K25" s="219">
        <f t="shared" si="4"/>
        <v>3186100</v>
      </c>
      <c r="L25" s="219">
        <f t="shared" si="4"/>
        <v>2974775</v>
      </c>
      <c r="M25" s="219">
        <f t="shared" si="4"/>
        <v>7712869</v>
      </c>
      <c r="N25" s="219">
        <f t="shared" si="4"/>
        <v>13873744</v>
      </c>
      <c r="O25" s="219">
        <f t="shared" si="4"/>
        <v>2403265</v>
      </c>
      <c r="P25" s="219">
        <f t="shared" si="4"/>
        <v>2792861</v>
      </c>
      <c r="Q25" s="219">
        <f t="shared" si="4"/>
        <v>4640317</v>
      </c>
      <c r="R25" s="219">
        <f t="shared" si="4"/>
        <v>9836443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30878809</v>
      </c>
      <c r="X25" s="219">
        <f t="shared" si="4"/>
        <v>40028904</v>
      </c>
      <c r="Y25" s="219">
        <f t="shared" si="4"/>
        <v>-9150095</v>
      </c>
      <c r="Z25" s="231">
        <f>+IF(X25&lt;&gt;0,+(Y25/X25)*100,0)</f>
        <v>-22.85871978908041</v>
      </c>
      <c r="AA25" s="232">
        <f>+AA5+AA9+AA15+AA19+AA24</f>
        <v>59584614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27786565</v>
      </c>
      <c r="D28" s="155"/>
      <c r="E28" s="156">
        <v>37250000</v>
      </c>
      <c r="F28" s="60">
        <v>35387500</v>
      </c>
      <c r="G28" s="60">
        <v>1980005</v>
      </c>
      <c r="H28" s="60">
        <v>912659</v>
      </c>
      <c r="I28" s="60">
        <v>2867901</v>
      </c>
      <c r="J28" s="60">
        <v>5760565</v>
      </c>
      <c r="K28" s="60">
        <v>2860308</v>
      </c>
      <c r="L28" s="60">
        <v>1467105</v>
      </c>
      <c r="M28" s="60">
        <v>3863040</v>
      </c>
      <c r="N28" s="60">
        <v>8190453</v>
      </c>
      <c r="O28" s="60">
        <v>2044281</v>
      </c>
      <c r="P28" s="60">
        <v>1854653</v>
      </c>
      <c r="Q28" s="60">
        <v>3981672</v>
      </c>
      <c r="R28" s="60">
        <v>7880606</v>
      </c>
      <c r="S28" s="60"/>
      <c r="T28" s="60"/>
      <c r="U28" s="60"/>
      <c r="V28" s="60"/>
      <c r="W28" s="60">
        <v>21831624</v>
      </c>
      <c r="X28" s="60">
        <v>27937503</v>
      </c>
      <c r="Y28" s="60">
        <v>-6105879</v>
      </c>
      <c r="Z28" s="140">
        <v>-21.86</v>
      </c>
      <c r="AA28" s="155">
        <v>35387500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27786565</v>
      </c>
      <c r="D32" s="210">
        <f>SUM(D28:D31)</f>
        <v>0</v>
      </c>
      <c r="E32" s="211">
        <f t="shared" si="5"/>
        <v>37250000</v>
      </c>
      <c r="F32" s="77">
        <f t="shared" si="5"/>
        <v>35387500</v>
      </c>
      <c r="G32" s="77">
        <f t="shared" si="5"/>
        <v>1980005</v>
      </c>
      <c r="H32" s="77">
        <f t="shared" si="5"/>
        <v>912659</v>
      </c>
      <c r="I32" s="77">
        <f t="shared" si="5"/>
        <v>2867901</v>
      </c>
      <c r="J32" s="77">
        <f t="shared" si="5"/>
        <v>5760565</v>
      </c>
      <c r="K32" s="77">
        <f t="shared" si="5"/>
        <v>2860308</v>
      </c>
      <c r="L32" s="77">
        <f t="shared" si="5"/>
        <v>1467105</v>
      </c>
      <c r="M32" s="77">
        <f t="shared" si="5"/>
        <v>3863040</v>
      </c>
      <c r="N32" s="77">
        <f t="shared" si="5"/>
        <v>8190453</v>
      </c>
      <c r="O32" s="77">
        <f t="shared" si="5"/>
        <v>2044281</v>
      </c>
      <c r="P32" s="77">
        <f t="shared" si="5"/>
        <v>1854653</v>
      </c>
      <c r="Q32" s="77">
        <f t="shared" si="5"/>
        <v>3981672</v>
      </c>
      <c r="R32" s="77">
        <f t="shared" si="5"/>
        <v>7880606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21831624</v>
      </c>
      <c r="X32" s="77">
        <f t="shared" si="5"/>
        <v>27937503</v>
      </c>
      <c r="Y32" s="77">
        <f t="shared" si="5"/>
        <v>-6105879</v>
      </c>
      <c r="Z32" s="212">
        <f>+IF(X32&lt;&gt;0,+(Y32/X32)*100,0)</f>
        <v>-21.85549295511485</v>
      </c>
      <c r="AA32" s="79">
        <f>SUM(AA28:AA31)</f>
        <v>35387500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15982965</v>
      </c>
      <c r="D35" s="155"/>
      <c r="E35" s="156">
        <v>16121856</v>
      </c>
      <c r="F35" s="60">
        <v>24197114</v>
      </c>
      <c r="G35" s="60"/>
      <c r="H35" s="60">
        <v>691190</v>
      </c>
      <c r="I35" s="60">
        <v>716867</v>
      </c>
      <c r="J35" s="60">
        <v>1408057</v>
      </c>
      <c r="K35" s="60">
        <v>325792</v>
      </c>
      <c r="L35" s="60">
        <v>1507670</v>
      </c>
      <c r="M35" s="60">
        <v>3849829</v>
      </c>
      <c r="N35" s="60">
        <v>5683291</v>
      </c>
      <c r="O35" s="60">
        <v>358984</v>
      </c>
      <c r="P35" s="60">
        <v>938208</v>
      </c>
      <c r="Q35" s="60">
        <v>658645</v>
      </c>
      <c r="R35" s="60">
        <v>1955837</v>
      </c>
      <c r="S35" s="60"/>
      <c r="T35" s="60"/>
      <c r="U35" s="60"/>
      <c r="V35" s="60"/>
      <c r="W35" s="60">
        <v>9047185</v>
      </c>
      <c r="X35" s="60">
        <v>12091392</v>
      </c>
      <c r="Y35" s="60">
        <v>-3044207</v>
      </c>
      <c r="Z35" s="140">
        <v>-25.18</v>
      </c>
      <c r="AA35" s="62">
        <v>24197114</v>
      </c>
    </row>
    <row r="36" spans="1:27" ht="12.75">
      <c r="A36" s="238" t="s">
        <v>139</v>
      </c>
      <c r="B36" s="149"/>
      <c r="C36" s="222">
        <f aca="true" t="shared" si="6" ref="C36:Y36">SUM(C32:C35)</f>
        <v>43769530</v>
      </c>
      <c r="D36" s="222">
        <f>SUM(D32:D35)</f>
        <v>0</v>
      </c>
      <c r="E36" s="218">
        <f t="shared" si="6"/>
        <v>53371856</v>
      </c>
      <c r="F36" s="220">
        <f t="shared" si="6"/>
        <v>59584614</v>
      </c>
      <c r="G36" s="220">
        <f t="shared" si="6"/>
        <v>1980005</v>
      </c>
      <c r="H36" s="220">
        <f t="shared" si="6"/>
        <v>1603849</v>
      </c>
      <c r="I36" s="220">
        <f t="shared" si="6"/>
        <v>3584768</v>
      </c>
      <c r="J36" s="220">
        <f t="shared" si="6"/>
        <v>7168622</v>
      </c>
      <c r="K36" s="220">
        <f t="shared" si="6"/>
        <v>3186100</v>
      </c>
      <c r="L36" s="220">
        <f t="shared" si="6"/>
        <v>2974775</v>
      </c>
      <c r="M36" s="220">
        <f t="shared" si="6"/>
        <v>7712869</v>
      </c>
      <c r="N36" s="220">
        <f t="shared" si="6"/>
        <v>13873744</v>
      </c>
      <c r="O36" s="220">
        <f t="shared" si="6"/>
        <v>2403265</v>
      </c>
      <c r="P36" s="220">
        <f t="shared" si="6"/>
        <v>2792861</v>
      </c>
      <c r="Q36" s="220">
        <f t="shared" si="6"/>
        <v>4640317</v>
      </c>
      <c r="R36" s="220">
        <f t="shared" si="6"/>
        <v>9836443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30878809</v>
      </c>
      <c r="X36" s="220">
        <f t="shared" si="6"/>
        <v>40028895</v>
      </c>
      <c r="Y36" s="220">
        <f t="shared" si="6"/>
        <v>-9150086</v>
      </c>
      <c r="Z36" s="221">
        <f>+IF(X36&lt;&gt;0,+(Y36/X36)*100,0)</f>
        <v>-22.85870244482142</v>
      </c>
      <c r="AA36" s="239">
        <f>SUM(AA32:AA35)</f>
        <v>59584614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6104313</v>
      </c>
      <c r="D6" s="155"/>
      <c r="E6" s="59">
        <v>1568885</v>
      </c>
      <c r="F6" s="60">
        <v>1568885</v>
      </c>
      <c r="G6" s="60">
        <v>107211762</v>
      </c>
      <c r="H6" s="60">
        <v>8270726</v>
      </c>
      <c r="I6" s="60">
        <v>1315357</v>
      </c>
      <c r="J6" s="60">
        <v>1315357</v>
      </c>
      <c r="K6" s="60">
        <v>4003102</v>
      </c>
      <c r="L6" s="60">
        <v>2763831</v>
      </c>
      <c r="M6" s="60">
        <v>4150494</v>
      </c>
      <c r="N6" s="60">
        <v>4150494</v>
      </c>
      <c r="O6" s="60">
        <v>10290506</v>
      </c>
      <c r="P6" s="60">
        <v>1912438</v>
      </c>
      <c r="Q6" s="60">
        <v>3078417</v>
      </c>
      <c r="R6" s="60">
        <v>3078417</v>
      </c>
      <c r="S6" s="60"/>
      <c r="T6" s="60"/>
      <c r="U6" s="60"/>
      <c r="V6" s="60"/>
      <c r="W6" s="60">
        <v>3078417</v>
      </c>
      <c r="X6" s="60">
        <v>1176664</v>
      </c>
      <c r="Y6" s="60">
        <v>1901753</v>
      </c>
      <c r="Z6" s="140">
        <v>161.62</v>
      </c>
      <c r="AA6" s="62">
        <v>1568885</v>
      </c>
    </row>
    <row r="7" spans="1:27" ht="12.75">
      <c r="A7" s="249" t="s">
        <v>144</v>
      </c>
      <c r="B7" s="182"/>
      <c r="C7" s="155">
        <v>45611563</v>
      </c>
      <c r="D7" s="155"/>
      <c r="E7" s="59">
        <v>69864747</v>
      </c>
      <c r="F7" s="60">
        <v>69864747</v>
      </c>
      <c r="G7" s="60"/>
      <c r="H7" s="60"/>
      <c r="I7" s="60">
        <v>68518641</v>
      </c>
      <c r="J7" s="60">
        <v>68518641</v>
      </c>
      <c r="K7" s="60">
        <v>55402656</v>
      </c>
      <c r="L7" s="60">
        <v>48481515</v>
      </c>
      <c r="M7" s="60">
        <v>80930726</v>
      </c>
      <c r="N7" s="60">
        <v>80930726</v>
      </c>
      <c r="O7" s="60">
        <v>70237594</v>
      </c>
      <c r="P7" s="60">
        <v>68494103</v>
      </c>
      <c r="Q7" s="60">
        <v>101199775</v>
      </c>
      <c r="R7" s="60">
        <v>101199775</v>
      </c>
      <c r="S7" s="60"/>
      <c r="T7" s="60"/>
      <c r="U7" s="60"/>
      <c r="V7" s="60"/>
      <c r="W7" s="60">
        <v>101199775</v>
      </c>
      <c r="X7" s="60">
        <v>52398560</v>
      </c>
      <c r="Y7" s="60">
        <v>48801215</v>
      </c>
      <c r="Z7" s="140">
        <v>93.13</v>
      </c>
      <c r="AA7" s="62">
        <v>69864747</v>
      </c>
    </row>
    <row r="8" spans="1:27" ht="12.75">
      <c r="A8" s="249" t="s">
        <v>145</v>
      </c>
      <c r="B8" s="182"/>
      <c r="C8" s="155">
        <v>3544138</v>
      </c>
      <c r="D8" s="155"/>
      <c r="E8" s="59">
        <v>3555879</v>
      </c>
      <c r="F8" s="60">
        <v>3555879</v>
      </c>
      <c r="G8" s="60">
        <v>15189094</v>
      </c>
      <c r="H8" s="60">
        <v>32995024</v>
      </c>
      <c r="I8" s="60">
        <v>20711918</v>
      </c>
      <c r="J8" s="60">
        <v>20711918</v>
      </c>
      <c r="K8" s="60">
        <v>17208625</v>
      </c>
      <c r="L8" s="60">
        <v>15866151</v>
      </c>
      <c r="M8" s="60">
        <v>15691948</v>
      </c>
      <c r="N8" s="60">
        <v>15691948</v>
      </c>
      <c r="O8" s="60">
        <v>13640072</v>
      </c>
      <c r="P8" s="60">
        <v>13280047</v>
      </c>
      <c r="Q8" s="60">
        <v>1294001</v>
      </c>
      <c r="R8" s="60">
        <v>1294001</v>
      </c>
      <c r="S8" s="60"/>
      <c r="T8" s="60"/>
      <c r="U8" s="60"/>
      <c r="V8" s="60"/>
      <c r="W8" s="60">
        <v>1294001</v>
      </c>
      <c r="X8" s="60">
        <v>2666909</v>
      </c>
      <c r="Y8" s="60">
        <v>-1372908</v>
      </c>
      <c r="Z8" s="140">
        <v>-51.48</v>
      </c>
      <c r="AA8" s="62">
        <v>3555879</v>
      </c>
    </row>
    <row r="9" spans="1:27" ht="12.75">
      <c r="A9" s="249" t="s">
        <v>146</v>
      </c>
      <c r="B9" s="182"/>
      <c r="C9" s="155">
        <v>7278902</v>
      </c>
      <c r="D9" s="155"/>
      <c r="E9" s="59">
        <v>5883829</v>
      </c>
      <c r="F9" s="60">
        <v>5883829</v>
      </c>
      <c r="G9" s="60">
        <v>12775149</v>
      </c>
      <c r="H9" s="60">
        <v>1605581</v>
      </c>
      <c r="I9" s="60">
        <v>7074060</v>
      </c>
      <c r="J9" s="60">
        <v>7074060</v>
      </c>
      <c r="K9" s="60">
        <v>10096865</v>
      </c>
      <c r="L9" s="60">
        <v>8960912</v>
      </c>
      <c r="M9" s="60">
        <v>6227772</v>
      </c>
      <c r="N9" s="60">
        <v>6227772</v>
      </c>
      <c r="O9" s="60">
        <v>6058440</v>
      </c>
      <c r="P9" s="60">
        <v>9556584</v>
      </c>
      <c r="Q9" s="60">
        <v>5615106</v>
      </c>
      <c r="R9" s="60">
        <v>5615106</v>
      </c>
      <c r="S9" s="60"/>
      <c r="T9" s="60"/>
      <c r="U9" s="60"/>
      <c r="V9" s="60"/>
      <c r="W9" s="60">
        <v>5615106</v>
      </c>
      <c r="X9" s="60">
        <v>4412872</v>
      </c>
      <c r="Y9" s="60">
        <v>1202234</v>
      </c>
      <c r="Z9" s="140">
        <v>27.24</v>
      </c>
      <c r="AA9" s="62">
        <v>5883829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>
        <v>75860857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364795</v>
      </c>
      <c r="D11" s="155"/>
      <c r="E11" s="59">
        <v>494247</v>
      </c>
      <c r="F11" s="60">
        <v>494247</v>
      </c>
      <c r="G11" s="60">
        <v>373278</v>
      </c>
      <c r="H11" s="60">
        <v>373278</v>
      </c>
      <c r="I11" s="60">
        <v>335374</v>
      </c>
      <c r="J11" s="60">
        <v>335374</v>
      </c>
      <c r="K11" s="60">
        <v>324631</v>
      </c>
      <c r="L11" s="60">
        <v>364794</v>
      </c>
      <c r="M11" s="60">
        <v>317285</v>
      </c>
      <c r="N11" s="60">
        <v>317285</v>
      </c>
      <c r="O11" s="60">
        <v>285686</v>
      </c>
      <c r="P11" s="60">
        <v>276810</v>
      </c>
      <c r="Q11" s="60">
        <v>275721</v>
      </c>
      <c r="R11" s="60">
        <v>275721</v>
      </c>
      <c r="S11" s="60"/>
      <c r="T11" s="60"/>
      <c r="U11" s="60"/>
      <c r="V11" s="60"/>
      <c r="W11" s="60">
        <v>275721</v>
      </c>
      <c r="X11" s="60">
        <v>370685</v>
      </c>
      <c r="Y11" s="60">
        <v>-94964</v>
      </c>
      <c r="Z11" s="140">
        <v>-25.62</v>
      </c>
      <c r="AA11" s="62">
        <v>494247</v>
      </c>
    </row>
    <row r="12" spans="1:27" ht="12.75">
      <c r="A12" s="250" t="s">
        <v>56</v>
      </c>
      <c r="B12" s="251"/>
      <c r="C12" s="168">
        <f aca="true" t="shared" si="0" ref="C12:Y12">SUM(C6:C11)</f>
        <v>62903711</v>
      </c>
      <c r="D12" s="168">
        <f>SUM(D6:D11)</f>
        <v>0</v>
      </c>
      <c r="E12" s="72">
        <f t="shared" si="0"/>
        <v>81367587</v>
      </c>
      <c r="F12" s="73">
        <f t="shared" si="0"/>
        <v>81367587</v>
      </c>
      <c r="G12" s="73">
        <f t="shared" si="0"/>
        <v>135549283</v>
      </c>
      <c r="H12" s="73">
        <f t="shared" si="0"/>
        <v>119105466</v>
      </c>
      <c r="I12" s="73">
        <f t="shared" si="0"/>
        <v>97955350</v>
      </c>
      <c r="J12" s="73">
        <f t="shared" si="0"/>
        <v>97955350</v>
      </c>
      <c r="K12" s="73">
        <f t="shared" si="0"/>
        <v>87035879</v>
      </c>
      <c r="L12" s="73">
        <f t="shared" si="0"/>
        <v>76437203</v>
      </c>
      <c r="M12" s="73">
        <f t="shared" si="0"/>
        <v>107318225</v>
      </c>
      <c r="N12" s="73">
        <f t="shared" si="0"/>
        <v>107318225</v>
      </c>
      <c r="O12" s="73">
        <f t="shared" si="0"/>
        <v>100512298</v>
      </c>
      <c r="P12" s="73">
        <f t="shared" si="0"/>
        <v>93519982</v>
      </c>
      <c r="Q12" s="73">
        <f t="shared" si="0"/>
        <v>111463020</v>
      </c>
      <c r="R12" s="73">
        <f t="shared" si="0"/>
        <v>111463020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111463020</v>
      </c>
      <c r="X12" s="73">
        <f t="shared" si="0"/>
        <v>61025690</v>
      </c>
      <c r="Y12" s="73">
        <f t="shared" si="0"/>
        <v>50437330</v>
      </c>
      <c r="Z12" s="170">
        <f>+IF(X12&lt;&gt;0,+(Y12/X12)*100,0)</f>
        <v>82.64933997468935</v>
      </c>
      <c r="AA12" s="74">
        <f>SUM(AA6:AA11)</f>
        <v>81367587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34969098</v>
      </c>
      <c r="D17" s="155"/>
      <c r="E17" s="59">
        <v>35046281</v>
      </c>
      <c r="F17" s="60">
        <v>35046281</v>
      </c>
      <c r="G17" s="60"/>
      <c r="H17" s="60">
        <v>35046281</v>
      </c>
      <c r="I17" s="60">
        <v>35005998</v>
      </c>
      <c r="J17" s="60">
        <v>35005998</v>
      </c>
      <c r="K17" s="60">
        <v>35005998</v>
      </c>
      <c r="L17" s="60">
        <v>35005998</v>
      </c>
      <c r="M17" s="60">
        <v>34969099</v>
      </c>
      <c r="N17" s="60">
        <v>34969099</v>
      </c>
      <c r="O17" s="60">
        <v>34969099</v>
      </c>
      <c r="P17" s="60">
        <v>34969099</v>
      </c>
      <c r="Q17" s="60">
        <v>34969099</v>
      </c>
      <c r="R17" s="60">
        <v>34969099</v>
      </c>
      <c r="S17" s="60"/>
      <c r="T17" s="60"/>
      <c r="U17" s="60"/>
      <c r="V17" s="60"/>
      <c r="W17" s="60">
        <v>34969099</v>
      </c>
      <c r="X17" s="60">
        <v>26284711</v>
      </c>
      <c r="Y17" s="60">
        <v>8684388</v>
      </c>
      <c r="Z17" s="140">
        <v>33.04</v>
      </c>
      <c r="AA17" s="62">
        <v>35046281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35046281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339065672</v>
      </c>
      <c r="D19" s="155"/>
      <c r="E19" s="59">
        <v>319172095</v>
      </c>
      <c r="F19" s="60">
        <v>319172095</v>
      </c>
      <c r="G19" s="60">
        <v>319172095</v>
      </c>
      <c r="H19" s="60">
        <v>305802454</v>
      </c>
      <c r="I19" s="60">
        <v>320796885</v>
      </c>
      <c r="J19" s="60">
        <v>320796885</v>
      </c>
      <c r="K19" s="60">
        <v>320969712</v>
      </c>
      <c r="L19" s="60">
        <v>320796885</v>
      </c>
      <c r="M19" s="60">
        <v>321244015</v>
      </c>
      <c r="N19" s="60">
        <v>321244015</v>
      </c>
      <c r="O19" s="60">
        <v>321244018</v>
      </c>
      <c r="P19" s="60">
        <v>321243736</v>
      </c>
      <c r="Q19" s="60">
        <v>321243736</v>
      </c>
      <c r="R19" s="60">
        <v>321243736</v>
      </c>
      <c r="S19" s="60"/>
      <c r="T19" s="60"/>
      <c r="U19" s="60"/>
      <c r="V19" s="60"/>
      <c r="W19" s="60">
        <v>321243736</v>
      </c>
      <c r="X19" s="60">
        <v>239379071</v>
      </c>
      <c r="Y19" s="60">
        <v>81864665</v>
      </c>
      <c r="Z19" s="140">
        <v>34.2</v>
      </c>
      <c r="AA19" s="62">
        <v>319172095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226642</v>
      </c>
      <c r="D22" s="155"/>
      <c r="E22" s="59">
        <v>287449</v>
      </c>
      <c r="F22" s="60">
        <v>287449</v>
      </c>
      <c r="G22" s="60">
        <v>287449</v>
      </c>
      <c r="H22" s="60">
        <v>287449</v>
      </c>
      <c r="I22" s="60">
        <v>-381320</v>
      </c>
      <c r="J22" s="60">
        <v>-381320</v>
      </c>
      <c r="K22" s="60">
        <v>-381320</v>
      </c>
      <c r="L22" s="60">
        <v>-381320</v>
      </c>
      <c r="M22" s="60">
        <v>226643</v>
      </c>
      <c r="N22" s="60">
        <v>226643</v>
      </c>
      <c r="O22" s="60">
        <v>226643</v>
      </c>
      <c r="P22" s="60">
        <v>226643</v>
      </c>
      <c r="Q22" s="60">
        <v>226643</v>
      </c>
      <c r="R22" s="60">
        <v>226643</v>
      </c>
      <c r="S22" s="60"/>
      <c r="T22" s="60"/>
      <c r="U22" s="60"/>
      <c r="V22" s="60"/>
      <c r="W22" s="60">
        <v>226643</v>
      </c>
      <c r="X22" s="60">
        <v>215587</v>
      </c>
      <c r="Y22" s="60">
        <v>11056</v>
      </c>
      <c r="Z22" s="140">
        <v>5.13</v>
      </c>
      <c r="AA22" s="62">
        <v>287449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>
        <v>13369641</v>
      </c>
      <c r="I23" s="159">
        <v>14038149</v>
      </c>
      <c r="J23" s="60">
        <v>14038149</v>
      </c>
      <c r="K23" s="159">
        <v>14038150</v>
      </c>
      <c r="L23" s="159">
        <v>14038150</v>
      </c>
      <c r="M23" s="60">
        <v>17717057</v>
      </c>
      <c r="N23" s="159">
        <v>17717057</v>
      </c>
      <c r="O23" s="159">
        <v>17717057</v>
      </c>
      <c r="P23" s="159">
        <v>17717057</v>
      </c>
      <c r="Q23" s="60">
        <v>17717057</v>
      </c>
      <c r="R23" s="159">
        <v>17717057</v>
      </c>
      <c r="S23" s="159"/>
      <c r="T23" s="60"/>
      <c r="U23" s="159"/>
      <c r="V23" s="159"/>
      <c r="W23" s="159">
        <v>17717057</v>
      </c>
      <c r="X23" s="60"/>
      <c r="Y23" s="159">
        <v>17717057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374261412</v>
      </c>
      <c r="D24" s="168">
        <f>SUM(D15:D23)</f>
        <v>0</v>
      </c>
      <c r="E24" s="76">
        <f t="shared" si="1"/>
        <v>354505825</v>
      </c>
      <c r="F24" s="77">
        <f t="shared" si="1"/>
        <v>354505825</v>
      </c>
      <c r="G24" s="77">
        <f t="shared" si="1"/>
        <v>354505825</v>
      </c>
      <c r="H24" s="77">
        <f t="shared" si="1"/>
        <v>354505825</v>
      </c>
      <c r="I24" s="77">
        <f t="shared" si="1"/>
        <v>369459712</v>
      </c>
      <c r="J24" s="77">
        <f t="shared" si="1"/>
        <v>369459712</v>
      </c>
      <c r="K24" s="77">
        <f t="shared" si="1"/>
        <v>369632540</v>
      </c>
      <c r="L24" s="77">
        <f t="shared" si="1"/>
        <v>369459713</v>
      </c>
      <c r="M24" s="77">
        <f t="shared" si="1"/>
        <v>374156814</v>
      </c>
      <c r="N24" s="77">
        <f t="shared" si="1"/>
        <v>374156814</v>
      </c>
      <c r="O24" s="77">
        <f t="shared" si="1"/>
        <v>374156817</v>
      </c>
      <c r="P24" s="77">
        <f t="shared" si="1"/>
        <v>374156535</v>
      </c>
      <c r="Q24" s="77">
        <f t="shared" si="1"/>
        <v>374156535</v>
      </c>
      <c r="R24" s="77">
        <f t="shared" si="1"/>
        <v>374156535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374156535</v>
      </c>
      <c r="X24" s="77">
        <f t="shared" si="1"/>
        <v>265879369</v>
      </c>
      <c r="Y24" s="77">
        <f t="shared" si="1"/>
        <v>108277166</v>
      </c>
      <c r="Z24" s="212">
        <f>+IF(X24&lt;&gt;0,+(Y24/X24)*100,0)</f>
        <v>40.72416991481577</v>
      </c>
      <c r="AA24" s="79">
        <f>SUM(AA15:AA23)</f>
        <v>354505825</v>
      </c>
    </row>
    <row r="25" spans="1:27" ht="12.75">
      <c r="A25" s="250" t="s">
        <v>159</v>
      </c>
      <c r="B25" s="251"/>
      <c r="C25" s="168">
        <f aca="true" t="shared" si="2" ref="C25:Y25">+C12+C24</f>
        <v>437165123</v>
      </c>
      <c r="D25" s="168">
        <f>+D12+D24</f>
        <v>0</v>
      </c>
      <c r="E25" s="72">
        <f t="shared" si="2"/>
        <v>435873412</v>
      </c>
      <c r="F25" s="73">
        <f t="shared" si="2"/>
        <v>435873412</v>
      </c>
      <c r="G25" s="73">
        <f t="shared" si="2"/>
        <v>490055108</v>
      </c>
      <c r="H25" s="73">
        <f t="shared" si="2"/>
        <v>473611291</v>
      </c>
      <c r="I25" s="73">
        <f t="shared" si="2"/>
        <v>467415062</v>
      </c>
      <c r="J25" s="73">
        <f t="shared" si="2"/>
        <v>467415062</v>
      </c>
      <c r="K25" s="73">
        <f t="shared" si="2"/>
        <v>456668419</v>
      </c>
      <c r="L25" s="73">
        <f t="shared" si="2"/>
        <v>445896916</v>
      </c>
      <c r="M25" s="73">
        <f t="shared" si="2"/>
        <v>481475039</v>
      </c>
      <c r="N25" s="73">
        <f t="shared" si="2"/>
        <v>481475039</v>
      </c>
      <c r="O25" s="73">
        <f t="shared" si="2"/>
        <v>474669115</v>
      </c>
      <c r="P25" s="73">
        <f t="shared" si="2"/>
        <v>467676517</v>
      </c>
      <c r="Q25" s="73">
        <f t="shared" si="2"/>
        <v>485619555</v>
      </c>
      <c r="R25" s="73">
        <f t="shared" si="2"/>
        <v>485619555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485619555</v>
      </c>
      <c r="X25" s="73">
        <f t="shared" si="2"/>
        <v>326905059</v>
      </c>
      <c r="Y25" s="73">
        <f t="shared" si="2"/>
        <v>158714496</v>
      </c>
      <c r="Z25" s="170">
        <f>+IF(X25&lt;&gt;0,+(Y25/X25)*100,0)</f>
        <v>48.55063928515098</v>
      </c>
      <c r="AA25" s="74">
        <f>+AA12+AA24</f>
        <v>435873412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148507</v>
      </c>
      <c r="D30" s="155"/>
      <c r="E30" s="59">
        <v>68594</v>
      </c>
      <c r="F30" s="60">
        <v>68594</v>
      </c>
      <c r="G30" s="60">
        <v>68595</v>
      </c>
      <c r="H30" s="60">
        <v>68595</v>
      </c>
      <c r="I30" s="60">
        <v>955583</v>
      </c>
      <c r="J30" s="60">
        <v>955583</v>
      </c>
      <c r="K30" s="60"/>
      <c r="L30" s="60">
        <v>344674</v>
      </c>
      <c r="M30" s="60">
        <v>955583</v>
      </c>
      <c r="N30" s="60">
        <v>955583</v>
      </c>
      <c r="O30" s="60">
        <v>945583</v>
      </c>
      <c r="P30" s="60">
        <v>955583</v>
      </c>
      <c r="Q30" s="60">
        <v>955583</v>
      </c>
      <c r="R30" s="60">
        <v>955583</v>
      </c>
      <c r="S30" s="60"/>
      <c r="T30" s="60"/>
      <c r="U30" s="60"/>
      <c r="V30" s="60"/>
      <c r="W30" s="60">
        <v>955583</v>
      </c>
      <c r="X30" s="60">
        <v>51446</v>
      </c>
      <c r="Y30" s="60">
        <v>904137</v>
      </c>
      <c r="Z30" s="140">
        <v>1757.45</v>
      </c>
      <c r="AA30" s="62">
        <v>68594</v>
      </c>
    </row>
    <row r="31" spans="1:27" ht="12.75">
      <c r="A31" s="249" t="s">
        <v>163</v>
      </c>
      <c r="B31" s="182"/>
      <c r="C31" s="155">
        <v>388085</v>
      </c>
      <c r="D31" s="155"/>
      <c r="E31" s="59">
        <v>367309</v>
      </c>
      <c r="F31" s="60">
        <v>367309</v>
      </c>
      <c r="G31" s="60">
        <v>422283</v>
      </c>
      <c r="H31" s="60">
        <v>631890</v>
      </c>
      <c r="I31" s="60">
        <v>543519</v>
      </c>
      <c r="J31" s="60">
        <v>543519</v>
      </c>
      <c r="K31" s="60">
        <v>430654</v>
      </c>
      <c r="L31" s="60">
        <v>371923</v>
      </c>
      <c r="M31" s="60">
        <v>214840</v>
      </c>
      <c r="N31" s="60">
        <v>214840</v>
      </c>
      <c r="O31" s="60">
        <v>306066</v>
      </c>
      <c r="P31" s="60">
        <v>816611</v>
      </c>
      <c r="Q31" s="60">
        <v>145771</v>
      </c>
      <c r="R31" s="60">
        <v>145771</v>
      </c>
      <c r="S31" s="60"/>
      <c r="T31" s="60"/>
      <c r="U31" s="60"/>
      <c r="V31" s="60"/>
      <c r="W31" s="60">
        <v>145771</v>
      </c>
      <c r="X31" s="60">
        <v>275482</v>
      </c>
      <c r="Y31" s="60">
        <v>-129711</v>
      </c>
      <c r="Z31" s="140">
        <v>-47.09</v>
      </c>
      <c r="AA31" s="62">
        <v>367309</v>
      </c>
    </row>
    <row r="32" spans="1:27" ht="12.75">
      <c r="A32" s="249" t="s">
        <v>164</v>
      </c>
      <c r="B32" s="182"/>
      <c r="C32" s="155">
        <v>26146518</v>
      </c>
      <c r="D32" s="155"/>
      <c r="E32" s="59">
        <v>31541687</v>
      </c>
      <c r="F32" s="60">
        <v>31541687</v>
      </c>
      <c r="G32" s="60">
        <v>54927153</v>
      </c>
      <c r="H32" s="60">
        <v>49617462</v>
      </c>
      <c r="I32" s="60">
        <v>40483455</v>
      </c>
      <c r="J32" s="60">
        <v>40483455</v>
      </c>
      <c r="K32" s="60">
        <v>60425011</v>
      </c>
      <c r="L32" s="60">
        <v>34760501</v>
      </c>
      <c r="M32" s="60">
        <v>42814592</v>
      </c>
      <c r="N32" s="60">
        <v>42814592</v>
      </c>
      <c r="O32" s="60">
        <v>29450189</v>
      </c>
      <c r="P32" s="60">
        <v>29143392</v>
      </c>
      <c r="Q32" s="60">
        <v>28421129</v>
      </c>
      <c r="R32" s="60">
        <v>28421129</v>
      </c>
      <c r="S32" s="60"/>
      <c r="T32" s="60"/>
      <c r="U32" s="60"/>
      <c r="V32" s="60"/>
      <c r="W32" s="60">
        <v>28421129</v>
      </c>
      <c r="X32" s="60">
        <v>23656265</v>
      </c>
      <c r="Y32" s="60">
        <v>4764864</v>
      </c>
      <c r="Z32" s="140">
        <v>20.14</v>
      </c>
      <c r="AA32" s="62">
        <v>31541687</v>
      </c>
    </row>
    <row r="33" spans="1:27" ht="12.75">
      <c r="A33" s="249" t="s">
        <v>165</v>
      </c>
      <c r="B33" s="182"/>
      <c r="C33" s="155">
        <v>10399665</v>
      </c>
      <c r="D33" s="155"/>
      <c r="E33" s="59">
        <v>13087453</v>
      </c>
      <c r="F33" s="60">
        <v>13087453</v>
      </c>
      <c r="G33" s="60">
        <v>4428484</v>
      </c>
      <c r="H33" s="60">
        <v>4428484</v>
      </c>
      <c r="I33" s="60">
        <v>6337810</v>
      </c>
      <c r="J33" s="60">
        <v>6337810</v>
      </c>
      <c r="K33" s="60">
        <v>6337810</v>
      </c>
      <c r="L33" s="60">
        <v>17480435</v>
      </c>
      <c r="M33" s="60">
        <v>4932993</v>
      </c>
      <c r="N33" s="60">
        <v>4932993</v>
      </c>
      <c r="O33" s="60">
        <v>6337810</v>
      </c>
      <c r="P33" s="60">
        <v>6337810</v>
      </c>
      <c r="Q33" s="60">
        <v>6337810</v>
      </c>
      <c r="R33" s="60">
        <v>6337810</v>
      </c>
      <c r="S33" s="60"/>
      <c r="T33" s="60"/>
      <c r="U33" s="60"/>
      <c r="V33" s="60"/>
      <c r="W33" s="60">
        <v>6337810</v>
      </c>
      <c r="X33" s="60">
        <v>9815590</v>
      </c>
      <c r="Y33" s="60">
        <v>-3477780</v>
      </c>
      <c r="Z33" s="140">
        <v>-35.43</v>
      </c>
      <c r="AA33" s="62">
        <v>13087453</v>
      </c>
    </row>
    <row r="34" spans="1:27" ht="12.75">
      <c r="A34" s="250" t="s">
        <v>58</v>
      </c>
      <c r="B34" s="251"/>
      <c r="C34" s="168">
        <f aca="true" t="shared" si="3" ref="C34:Y34">SUM(C29:C33)</f>
        <v>37082775</v>
      </c>
      <c r="D34" s="168">
        <f>SUM(D29:D33)</f>
        <v>0</v>
      </c>
      <c r="E34" s="72">
        <f t="shared" si="3"/>
        <v>45065043</v>
      </c>
      <c r="F34" s="73">
        <f t="shared" si="3"/>
        <v>45065043</v>
      </c>
      <c r="G34" s="73">
        <f t="shared" si="3"/>
        <v>59846515</v>
      </c>
      <c r="H34" s="73">
        <f t="shared" si="3"/>
        <v>54746431</v>
      </c>
      <c r="I34" s="73">
        <f t="shared" si="3"/>
        <v>48320367</v>
      </c>
      <c r="J34" s="73">
        <f t="shared" si="3"/>
        <v>48320367</v>
      </c>
      <c r="K34" s="73">
        <f t="shared" si="3"/>
        <v>67193475</v>
      </c>
      <c r="L34" s="73">
        <f t="shared" si="3"/>
        <v>52957533</v>
      </c>
      <c r="M34" s="73">
        <f t="shared" si="3"/>
        <v>48918008</v>
      </c>
      <c r="N34" s="73">
        <f t="shared" si="3"/>
        <v>48918008</v>
      </c>
      <c r="O34" s="73">
        <f t="shared" si="3"/>
        <v>37039648</v>
      </c>
      <c r="P34" s="73">
        <f t="shared" si="3"/>
        <v>37253396</v>
      </c>
      <c r="Q34" s="73">
        <f t="shared" si="3"/>
        <v>35860293</v>
      </c>
      <c r="R34" s="73">
        <f t="shared" si="3"/>
        <v>35860293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35860293</v>
      </c>
      <c r="X34" s="73">
        <f t="shared" si="3"/>
        <v>33798783</v>
      </c>
      <c r="Y34" s="73">
        <f t="shared" si="3"/>
        <v>2061510</v>
      </c>
      <c r="Z34" s="170">
        <f>+IF(X34&lt;&gt;0,+(Y34/X34)*100,0)</f>
        <v>6.099361624943715</v>
      </c>
      <c r="AA34" s="74">
        <f>SUM(AA29:AA33)</f>
        <v>45065043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344674</v>
      </c>
      <c r="D37" s="155"/>
      <c r="E37" s="59"/>
      <c r="F37" s="60"/>
      <c r="G37" s="60"/>
      <c r="H37" s="60"/>
      <c r="I37" s="60"/>
      <c r="J37" s="60"/>
      <c r="K37" s="60">
        <v>955583</v>
      </c>
      <c r="L37" s="60">
        <v>610909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15533402</v>
      </c>
      <c r="D38" s="155"/>
      <c r="E38" s="59"/>
      <c r="F38" s="60"/>
      <c r="G38" s="60">
        <v>8658969</v>
      </c>
      <c r="H38" s="60">
        <v>8658969</v>
      </c>
      <c r="I38" s="60">
        <v>11156232</v>
      </c>
      <c r="J38" s="60">
        <v>11156232</v>
      </c>
      <c r="K38" s="60">
        <v>11156232</v>
      </c>
      <c r="L38" s="60"/>
      <c r="M38" s="60">
        <v>12561049</v>
      </c>
      <c r="N38" s="60">
        <v>12561049</v>
      </c>
      <c r="O38" s="60">
        <v>11156232</v>
      </c>
      <c r="P38" s="60">
        <v>11156232</v>
      </c>
      <c r="Q38" s="60">
        <v>11156232</v>
      </c>
      <c r="R38" s="60">
        <v>11156232</v>
      </c>
      <c r="S38" s="60"/>
      <c r="T38" s="60"/>
      <c r="U38" s="60"/>
      <c r="V38" s="60"/>
      <c r="W38" s="60">
        <v>11156232</v>
      </c>
      <c r="X38" s="60"/>
      <c r="Y38" s="60">
        <v>11156232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15878076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8658969</v>
      </c>
      <c r="H39" s="77">
        <f t="shared" si="4"/>
        <v>8658969</v>
      </c>
      <c r="I39" s="77">
        <f t="shared" si="4"/>
        <v>11156232</v>
      </c>
      <c r="J39" s="77">
        <f t="shared" si="4"/>
        <v>11156232</v>
      </c>
      <c r="K39" s="77">
        <f t="shared" si="4"/>
        <v>12111815</v>
      </c>
      <c r="L39" s="77">
        <f t="shared" si="4"/>
        <v>610909</v>
      </c>
      <c r="M39" s="77">
        <f t="shared" si="4"/>
        <v>12561049</v>
      </c>
      <c r="N39" s="77">
        <f t="shared" si="4"/>
        <v>12561049</v>
      </c>
      <c r="O39" s="77">
        <f t="shared" si="4"/>
        <v>11156232</v>
      </c>
      <c r="P39" s="77">
        <f t="shared" si="4"/>
        <v>11156232</v>
      </c>
      <c r="Q39" s="77">
        <f t="shared" si="4"/>
        <v>11156232</v>
      </c>
      <c r="R39" s="77">
        <f t="shared" si="4"/>
        <v>11156232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11156232</v>
      </c>
      <c r="X39" s="77">
        <f t="shared" si="4"/>
        <v>0</v>
      </c>
      <c r="Y39" s="77">
        <f t="shared" si="4"/>
        <v>11156232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52960851</v>
      </c>
      <c r="D40" s="168">
        <f>+D34+D39</f>
        <v>0</v>
      </c>
      <c r="E40" s="72">
        <f t="shared" si="5"/>
        <v>45065043</v>
      </c>
      <c r="F40" s="73">
        <f t="shared" si="5"/>
        <v>45065043</v>
      </c>
      <c r="G40" s="73">
        <f t="shared" si="5"/>
        <v>68505484</v>
      </c>
      <c r="H40" s="73">
        <f t="shared" si="5"/>
        <v>63405400</v>
      </c>
      <c r="I40" s="73">
        <f t="shared" si="5"/>
        <v>59476599</v>
      </c>
      <c r="J40" s="73">
        <f t="shared" si="5"/>
        <v>59476599</v>
      </c>
      <c r="K40" s="73">
        <f t="shared" si="5"/>
        <v>79305290</v>
      </c>
      <c r="L40" s="73">
        <f t="shared" si="5"/>
        <v>53568442</v>
      </c>
      <c r="M40" s="73">
        <f t="shared" si="5"/>
        <v>61479057</v>
      </c>
      <c r="N40" s="73">
        <f t="shared" si="5"/>
        <v>61479057</v>
      </c>
      <c r="O40" s="73">
        <f t="shared" si="5"/>
        <v>48195880</v>
      </c>
      <c r="P40" s="73">
        <f t="shared" si="5"/>
        <v>48409628</v>
      </c>
      <c r="Q40" s="73">
        <f t="shared" si="5"/>
        <v>47016525</v>
      </c>
      <c r="R40" s="73">
        <f t="shared" si="5"/>
        <v>47016525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47016525</v>
      </c>
      <c r="X40" s="73">
        <f t="shared" si="5"/>
        <v>33798783</v>
      </c>
      <c r="Y40" s="73">
        <f t="shared" si="5"/>
        <v>13217742</v>
      </c>
      <c r="Z40" s="170">
        <f>+IF(X40&lt;&gt;0,+(Y40/X40)*100,0)</f>
        <v>39.10715365106489</v>
      </c>
      <c r="AA40" s="74">
        <f>+AA34+AA39</f>
        <v>45065043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384204272</v>
      </c>
      <c r="D42" s="257">
        <f>+D25-D40</f>
        <v>0</v>
      </c>
      <c r="E42" s="258">
        <f t="shared" si="6"/>
        <v>390808369</v>
      </c>
      <c r="F42" s="259">
        <f t="shared" si="6"/>
        <v>390808369</v>
      </c>
      <c r="G42" s="259">
        <f t="shared" si="6"/>
        <v>421549624</v>
      </c>
      <c r="H42" s="259">
        <f t="shared" si="6"/>
        <v>410205891</v>
      </c>
      <c r="I42" s="259">
        <f t="shared" si="6"/>
        <v>407938463</v>
      </c>
      <c r="J42" s="259">
        <f t="shared" si="6"/>
        <v>407938463</v>
      </c>
      <c r="K42" s="259">
        <f t="shared" si="6"/>
        <v>377363129</v>
      </c>
      <c r="L42" s="259">
        <f t="shared" si="6"/>
        <v>392328474</v>
      </c>
      <c r="M42" s="259">
        <f t="shared" si="6"/>
        <v>419995982</v>
      </c>
      <c r="N42" s="259">
        <f t="shared" si="6"/>
        <v>419995982</v>
      </c>
      <c r="O42" s="259">
        <f t="shared" si="6"/>
        <v>426473235</v>
      </c>
      <c r="P42" s="259">
        <f t="shared" si="6"/>
        <v>419266889</v>
      </c>
      <c r="Q42" s="259">
        <f t="shared" si="6"/>
        <v>438603030</v>
      </c>
      <c r="R42" s="259">
        <f t="shared" si="6"/>
        <v>438603030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438603030</v>
      </c>
      <c r="X42" s="259">
        <f t="shared" si="6"/>
        <v>293106276</v>
      </c>
      <c r="Y42" s="259">
        <f t="shared" si="6"/>
        <v>145496754</v>
      </c>
      <c r="Z42" s="260">
        <f>+IF(X42&lt;&gt;0,+(Y42/X42)*100,0)</f>
        <v>49.63959011235911</v>
      </c>
      <c r="AA42" s="261">
        <f>+AA25-AA40</f>
        <v>390808369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384204272</v>
      </c>
      <c r="D45" s="155"/>
      <c r="E45" s="59">
        <v>390808369</v>
      </c>
      <c r="F45" s="60">
        <v>390808369</v>
      </c>
      <c r="G45" s="60">
        <v>421549624</v>
      </c>
      <c r="H45" s="60">
        <v>410205891</v>
      </c>
      <c r="I45" s="60">
        <v>407938463</v>
      </c>
      <c r="J45" s="60">
        <v>407938463</v>
      </c>
      <c r="K45" s="60">
        <v>377363129</v>
      </c>
      <c r="L45" s="60">
        <v>392328474</v>
      </c>
      <c r="M45" s="60">
        <v>419995982</v>
      </c>
      <c r="N45" s="60">
        <v>419995982</v>
      </c>
      <c r="O45" s="60">
        <v>426473235</v>
      </c>
      <c r="P45" s="60">
        <v>419266889</v>
      </c>
      <c r="Q45" s="60">
        <v>438603030</v>
      </c>
      <c r="R45" s="60">
        <v>438603030</v>
      </c>
      <c r="S45" s="60"/>
      <c r="T45" s="60"/>
      <c r="U45" s="60"/>
      <c r="V45" s="60"/>
      <c r="W45" s="60">
        <v>438603030</v>
      </c>
      <c r="X45" s="60">
        <v>293106277</v>
      </c>
      <c r="Y45" s="60">
        <v>145496753</v>
      </c>
      <c r="Z45" s="139">
        <v>49.64</v>
      </c>
      <c r="AA45" s="62">
        <v>390808369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384204272</v>
      </c>
      <c r="D48" s="217">
        <f>SUM(D45:D47)</f>
        <v>0</v>
      </c>
      <c r="E48" s="264">
        <f t="shared" si="7"/>
        <v>390808369</v>
      </c>
      <c r="F48" s="219">
        <f t="shared" si="7"/>
        <v>390808369</v>
      </c>
      <c r="G48" s="219">
        <f t="shared" si="7"/>
        <v>421549624</v>
      </c>
      <c r="H48" s="219">
        <f t="shared" si="7"/>
        <v>410205891</v>
      </c>
      <c r="I48" s="219">
        <f t="shared" si="7"/>
        <v>407938463</v>
      </c>
      <c r="J48" s="219">
        <f t="shared" si="7"/>
        <v>407938463</v>
      </c>
      <c r="K48" s="219">
        <f t="shared" si="7"/>
        <v>377363129</v>
      </c>
      <c r="L48" s="219">
        <f t="shared" si="7"/>
        <v>392328474</v>
      </c>
      <c r="M48" s="219">
        <f t="shared" si="7"/>
        <v>419995982</v>
      </c>
      <c r="N48" s="219">
        <f t="shared" si="7"/>
        <v>419995982</v>
      </c>
      <c r="O48" s="219">
        <f t="shared" si="7"/>
        <v>426473235</v>
      </c>
      <c r="P48" s="219">
        <f t="shared" si="7"/>
        <v>419266889</v>
      </c>
      <c r="Q48" s="219">
        <f t="shared" si="7"/>
        <v>438603030</v>
      </c>
      <c r="R48" s="219">
        <f t="shared" si="7"/>
        <v>438603030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438603030</v>
      </c>
      <c r="X48" s="219">
        <f t="shared" si="7"/>
        <v>293106277</v>
      </c>
      <c r="Y48" s="219">
        <f t="shared" si="7"/>
        <v>145496753</v>
      </c>
      <c r="Z48" s="265">
        <f>+IF(X48&lt;&gt;0,+(Y48/X48)*100,0)</f>
        <v>49.639589601828966</v>
      </c>
      <c r="AA48" s="232">
        <f>SUM(AA45:AA47)</f>
        <v>390808369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13078311</v>
      </c>
      <c r="D6" s="155"/>
      <c r="E6" s="59">
        <v>13344996</v>
      </c>
      <c r="F6" s="60">
        <v>17672766</v>
      </c>
      <c r="G6" s="60">
        <v>184020</v>
      </c>
      <c r="H6" s="60">
        <v>887731</v>
      </c>
      <c r="I6" s="60">
        <v>953802</v>
      </c>
      <c r="J6" s="60">
        <v>2025553</v>
      </c>
      <c r="K6" s="60">
        <v>3899364</v>
      </c>
      <c r="L6" s="60">
        <v>1799927</v>
      </c>
      <c r="M6" s="60">
        <v>602256</v>
      </c>
      <c r="N6" s="60">
        <v>6301547</v>
      </c>
      <c r="O6" s="60">
        <v>2785646</v>
      </c>
      <c r="P6" s="60">
        <v>818603</v>
      </c>
      <c r="Q6" s="60">
        <v>650699</v>
      </c>
      <c r="R6" s="60">
        <v>4254948</v>
      </c>
      <c r="S6" s="60"/>
      <c r="T6" s="60"/>
      <c r="U6" s="60"/>
      <c r="V6" s="60"/>
      <c r="W6" s="60">
        <v>12582048</v>
      </c>
      <c r="X6" s="60">
        <v>20633800</v>
      </c>
      <c r="Y6" s="60">
        <v>-8051752</v>
      </c>
      <c r="Z6" s="140">
        <v>-39.02</v>
      </c>
      <c r="AA6" s="62">
        <v>17672766</v>
      </c>
    </row>
    <row r="7" spans="1:27" ht="12.75">
      <c r="A7" s="249" t="s">
        <v>32</v>
      </c>
      <c r="B7" s="182"/>
      <c r="C7" s="155">
        <v>18122589</v>
      </c>
      <c r="D7" s="155"/>
      <c r="E7" s="59">
        <v>26404992</v>
      </c>
      <c r="F7" s="60">
        <v>27607276</v>
      </c>
      <c r="G7" s="60">
        <v>688850</v>
      </c>
      <c r="H7" s="60">
        <v>925618</v>
      </c>
      <c r="I7" s="60">
        <v>920183</v>
      </c>
      <c r="J7" s="60">
        <v>2534651</v>
      </c>
      <c r="K7" s="60">
        <v>980091</v>
      </c>
      <c r="L7" s="60">
        <v>888488</v>
      </c>
      <c r="M7" s="60">
        <v>1003072</v>
      </c>
      <c r="N7" s="60">
        <v>2871651</v>
      </c>
      <c r="O7" s="60">
        <v>746357</v>
      </c>
      <c r="P7" s="60">
        <v>949018</v>
      </c>
      <c r="Q7" s="60">
        <v>1056344</v>
      </c>
      <c r="R7" s="60">
        <v>2751719</v>
      </c>
      <c r="S7" s="60"/>
      <c r="T7" s="60"/>
      <c r="U7" s="60"/>
      <c r="V7" s="60"/>
      <c r="W7" s="60">
        <v>8158021</v>
      </c>
      <c r="X7" s="60">
        <v>20761000</v>
      </c>
      <c r="Y7" s="60">
        <v>-12602979</v>
      </c>
      <c r="Z7" s="140">
        <v>-60.71</v>
      </c>
      <c r="AA7" s="62">
        <v>27607276</v>
      </c>
    </row>
    <row r="8" spans="1:27" ht="12.75">
      <c r="A8" s="249" t="s">
        <v>178</v>
      </c>
      <c r="B8" s="182"/>
      <c r="C8" s="155">
        <v>8916943</v>
      </c>
      <c r="D8" s="155"/>
      <c r="E8" s="59">
        <v>109758240</v>
      </c>
      <c r="F8" s="60">
        <v>123445577</v>
      </c>
      <c r="G8" s="60">
        <v>348013</v>
      </c>
      <c r="H8" s="60">
        <v>201672</v>
      </c>
      <c r="I8" s="60">
        <v>263720</v>
      </c>
      <c r="J8" s="60">
        <v>813405</v>
      </c>
      <c r="K8" s="60">
        <v>217458</v>
      </c>
      <c r="L8" s="60">
        <v>316348</v>
      </c>
      <c r="M8" s="60">
        <v>197332</v>
      </c>
      <c r="N8" s="60">
        <v>731138</v>
      </c>
      <c r="O8" s="60">
        <v>225126</v>
      </c>
      <c r="P8" s="60">
        <v>250562</v>
      </c>
      <c r="Q8" s="60">
        <v>108969</v>
      </c>
      <c r="R8" s="60">
        <v>584657</v>
      </c>
      <c r="S8" s="60"/>
      <c r="T8" s="60"/>
      <c r="U8" s="60"/>
      <c r="V8" s="60"/>
      <c r="W8" s="60">
        <v>2129200</v>
      </c>
      <c r="X8" s="60">
        <v>49824000</v>
      </c>
      <c r="Y8" s="60">
        <v>-47694800</v>
      </c>
      <c r="Z8" s="140">
        <v>-95.73</v>
      </c>
      <c r="AA8" s="62">
        <v>123445577</v>
      </c>
    </row>
    <row r="9" spans="1:27" ht="12.75">
      <c r="A9" s="249" t="s">
        <v>179</v>
      </c>
      <c r="B9" s="182"/>
      <c r="C9" s="155">
        <v>158686848</v>
      </c>
      <c r="D9" s="155"/>
      <c r="E9" s="59">
        <v>148328999</v>
      </c>
      <c r="F9" s="60">
        <v>147399000</v>
      </c>
      <c r="G9" s="60">
        <v>53779000</v>
      </c>
      <c r="H9" s="60">
        <v>2012000</v>
      </c>
      <c r="I9" s="60">
        <v>5000000</v>
      </c>
      <c r="J9" s="60">
        <v>60791000</v>
      </c>
      <c r="K9" s="60">
        <v>5000000</v>
      </c>
      <c r="L9" s="60">
        <v>2697000</v>
      </c>
      <c r="M9" s="60">
        <v>45523000</v>
      </c>
      <c r="N9" s="60">
        <v>53220000</v>
      </c>
      <c r="O9" s="60"/>
      <c r="P9" s="60">
        <v>464000</v>
      </c>
      <c r="Q9" s="60">
        <v>35268000</v>
      </c>
      <c r="R9" s="60">
        <v>35732000</v>
      </c>
      <c r="S9" s="60"/>
      <c r="T9" s="60"/>
      <c r="U9" s="60"/>
      <c r="V9" s="60"/>
      <c r="W9" s="60">
        <v>149743000</v>
      </c>
      <c r="X9" s="60">
        <v>136734800</v>
      </c>
      <c r="Y9" s="60">
        <v>13008200</v>
      </c>
      <c r="Z9" s="140">
        <v>9.51</v>
      </c>
      <c r="AA9" s="62">
        <v>147399000</v>
      </c>
    </row>
    <row r="10" spans="1:27" ht="12.75">
      <c r="A10" s="249" t="s">
        <v>180</v>
      </c>
      <c r="B10" s="182"/>
      <c r="C10" s="155">
        <v>31915188</v>
      </c>
      <c r="D10" s="155"/>
      <c r="E10" s="59">
        <v>37250000</v>
      </c>
      <c r="F10" s="60">
        <v>37250000</v>
      </c>
      <c r="G10" s="60">
        <v>16068000</v>
      </c>
      <c r="H10" s="60"/>
      <c r="I10" s="60"/>
      <c r="J10" s="60">
        <v>16068000</v>
      </c>
      <c r="K10" s="60"/>
      <c r="L10" s="60"/>
      <c r="M10" s="60">
        <v>13312000</v>
      </c>
      <c r="N10" s="60">
        <v>13312000</v>
      </c>
      <c r="O10" s="60"/>
      <c r="P10" s="60"/>
      <c r="Q10" s="60">
        <v>12870000</v>
      </c>
      <c r="R10" s="60">
        <v>12870000</v>
      </c>
      <c r="S10" s="60"/>
      <c r="T10" s="60"/>
      <c r="U10" s="60"/>
      <c r="V10" s="60"/>
      <c r="W10" s="60">
        <v>42250000</v>
      </c>
      <c r="X10" s="60">
        <v>37250000</v>
      </c>
      <c r="Y10" s="60">
        <v>5000000</v>
      </c>
      <c r="Z10" s="140">
        <v>13.42</v>
      </c>
      <c r="AA10" s="62">
        <v>37250000</v>
      </c>
    </row>
    <row r="11" spans="1:27" ht="12.75">
      <c r="A11" s="249" t="s">
        <v>181</v>
      </c>
      <c r="B11" s="182"/>
      <c r="C11" s="155">
        <v>1400071</v>
      </c>
      <c r="D11" s="155"/>
      <c r="E11" s="59">
        <v>2856732</v>
      </c>
      <c r="F11" s="60">
        <v>3285000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3262800</v>
      </c>
      <c r="Y11" s="60">
        <v>-3262800</v>
      </c>
      <c r="Z11" s="140">
        <v>-100</v>
      </c>
      <c r="AA11" s="62">
        <v>3285000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-173257761</v>
      </c>
      <c r="D14" s="155"/>
      <c r="E14" s="59">
        <v>-240169284</v>
      </c>
      <c r="F14" s="60">
        <v>-270743383</v>
      </c>
      <c r="G14" s="60">
        <v>-18757182</v>
      </c>
      <c r="H14" s="60">
        <v>-16687015</v>
      </c>
      <c r="I14" s="60">
        <v>-14611101</v>
      </c>
      <c r="J14" s="60">
        <v>-50055298</v>
      </c>
      <c r="K14" s="60">
        <v>-18390442</v>
      </c>
      <c r="L14" s="60">
        <v>-82191815</v>
      </c>
      <c r="M14" s="60">
        <v>-19015435</v>
      </c>
      <c r="N14" s="60">
        <v>-119597692</v>
      </c>
      <c r="O14" s="60">
        <v>-11903917</v>
      </c>
      <c r="P14" s="60">
        <v>-12798520</v>
      </c>
      <c r="Q14" s="60">
        <v>-14061562</v>
      </c>
      <c r="R14" s="60">
        <v>-38763999</v>
      </c>
      <c r="S14" s="60"/>
      <c r="T14" s="60"/>
      <c r="U14" s="60"/>
      <c r="V14" s="60"/>
      <c r="W14" s="60">
        <v>-208416989</v>
      </c>
      <c r="X14" s="60">
        <v>-172198800</v>
      </c>
      <c r="Y14" s="60">
        <v>-36218189</v>
      </c>
      <c r="Z14" s="140">
        <v>21.03</v>
      </c>
      <c r="AA14" s="62">
        <v>-270743383</v>
      </c>
    </row>
    <row r="15" spans="1:27" ht="12.75">
      <c r="A15" s="249" t="s">
        <v>40</v>
      </c>
      <c r="B15" s="182"/>
      <c r="C15" s="155">
        <v>-18515</v>
      </c>
      <c r="D15" s="155"/>
      <c r="E15" s="59">
        <v>-22344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>
        <v>-5701128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58843674</v>
      </c>
      <c r="D17" s="168">
        <f t="shared" si="0"/>
        <v>0</v>
      </c>
      <c r="E17" s="72">
        <f t="shared" si="0"/>
        <v>92051203</v>
      </c>
      <c r="F17" s="73">
        <f t="shared" si="0"/>
        <v>85916236</v>
      </c>
      <c r="G17" s="73">
        <f t="shared" si="0"/>
        <v>52310701</v>
      </c>
      <c r="H17" s="73">
        <f t="shared" si="0"/>
        <v>-12659994</v>
      </c>
      <c r="I17" s="73">
        <f t="shared" si="0"/>
        <v>-7473396</v>
      </c>
      <c r="J17" s="73">
        <f t="shared" si="0"/>
        <v>32177311</v>
      </c>
      <c r="K17" s="73">
        <f t="shared" si="0"/>
        <v>-8293529</v>
      </c>
      <c r="L17" s="73">
        <f t="shared" si="0"/>
        <v>-76490052</v>
      </c>
      <c r="M17" s="73">
        <f t="shared" si="0"/>
        <v>41622225</v>
      </c>
      <c r="N17" s="73">
        <f t="shared" si="0"/>
        <v>-43161356</v>
      </c>
      <c r="O17" s="73">
        <f t="shared" si="0"/>
        <v>-8146788</v>
      </c>
      <c r="P17" s="73">
        <f t="shared" si="0"/>
        <v>-10316337</v>
      </c>
      <c r="Q17" s="73">
        <f t="shared" si="0"/>
        <v>35892450</v>
      </c>
      <c r="R17" s="73">
        <f t="shared" si="0"/>
        <v>17429325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6445280</v>
      </c>
      <c r="X17" s="73">
        <f t="shared" si="0"/>
        <v>96267600</v>
      </c>
      <c r="Y17" s="73">
        <f t="shared" si="0"/>
        <v>-89822320</v>
      </c>
      <c r="Z17" s="170">
        <f>+IF(X17&lt;&gt;0,+(Y17/X17)*100,0)</f>
        <v>-93.30482945456208</v>
      </c>
      <c r="AA17" s="74">
        <f>SUM(AA6:AA16)</f>
        <v>85916236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371560</v>
      </c>
      <c r="D21" s="155"/>
      <c r="E21" s="59"/>
      <c r="F21" s="60">
        <v>315000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138600</v>
      </c>
      <c r="Y21" s="159">
        <v>-138600</v>
      </c>
      <c r="Z21" s="141">
        <v>-100</v>
      </c>
      <c r="AA21" s="225">
        <v>315000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-41220929</v>
      </c>
      <c r="D26" s="155"/>
      <c r="E26" s="59">
        <v>-53371992</v>
      </c>
      <c r="F26" s="60"/>
      <c r="G26" s="60">
        <v>-1980005</v>
      </c>
      <c r="H26" s="60">
        <v>-1603849</v>
      </c>
      <c r="I26" s="60">
        <v>-3584767</v>
      </c>
      <c r="J26" s="60">
        <v>-7168621</v>
      </c>
      <c r="K26" s="60">
        <v>-3186100</v>
      </c>
      <c r="L26" s="60">
        <v>-13329497</v>
      </c>
      <c r="M26" s="60">
        <v>-7712869</v>
      </c>
      <c r="N26" s="60">
        <v>-24228466</v>
      </c>
      <c r="O26" s="60">
        <v>-2403265</v>
      </c>
      <c r="P26" s="60">
        <v>-2784334</v>
      </c>
      <c r="Q26" s="60">
        <v>-4640317</v>
      </c>
      <c r="R26" s="60">
        <v>-9827916</v>
      </c>
      <c r="S26" s="60"/>
      <c r="T26" s="60"/>
      <c r="U26" s="60"/>
      <c r="V26" s="60"/>
      <c r="W26" s="60">
        <v>-41225003</v>
      </c>
      <c r="X26" s="60"/>
      <c r="Y26" s="60">
        <v>-41225003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-40849369</v>
      </c>
      <c r="D27" s="168">
        <f>SUM(D21:D26)</f>
        <v>0</v>
      </c>
      <c r="E27" s="72">
        <f t="shared" si="1"/>
        <v>-53371992</v>
      </c>
      <c r="F27" s="73">
        <f t="shared" si="1"/>
        <v>315000</v>
      </c>
      <c r="G27" s="73">
        <f t="shared" si="1"/>
        <v>-1980005</v>
      </c>
      <c r="H27" s="73">
        <f t="shared" si="1"/>
        <v>-1603849</v>
      </c>
      <c r="I27" s="73">
        <f t="shared" si="1"/>
        <v>-3584767</v>
      </c>
      <c r="J27" s="73">
        <f t="shared" si="1"/>
        <v>-7168621</v>
      </c>
      <c r="K27" s="73">
        <f t="shared" si="1"/>
        <v>-3186100</v>
      </c>
      <c r="L27" s="73">
        <f t="shared" si="1"/>
        <v>-13329497</v>
      </c>
      <c r="M27" s="73">
        <f t="shared" si="1"/>
        <v>-7712869</v>
      </c>
      <c r="N27" s="73">
        <f t="shared" si="1"/>
        <v>-24228466</v>
      </c>
      <c r="O27" s="73">
        <f t="shared" si="1"/>
        <v>-2403265</v>
      </c>
      <c r="P27" s="73">
        <f t="shared" si="1"/>
        <v>-2784334</v>
      </c>
      <c r="Q27" s="73">
        <f t="shared" si="1"/>
        <v>-4640317</v>
      </c>
      <c r="R27" s="73">
        <f t="shared" si="1"/>
        <v>-9827916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-41225003</v>
      </c>
      <c r="X27" s="73">
        <f t="shared" si="1"/>
        <v>138600</v>
      </c>
      <c r="Y27" s="73">
        <f t="shared" si="1"/>
        <v>-41363603</v>
      </c>
      <c r="Z27" s="170">
        <f>+IF(X27&lt;&gt;0,+(Y27/X27)*100,0)</f>
        <v>-29843.86940836941</v>
      </c>
      <c r="AA27" s="74">
        <f>SUM(AA21:AA26)</f>
        <v>315000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26275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-110210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-83935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17910370</v>
      </c>
      <c r="D38" s="153">
        <f>+D17+D27+D36</f>
        <v>0</v>
      </c>
      <c r="E38" s="99">
        <f t="shared" si="3"/>
        <v>38679211</v>
      </c>
      <c r="F38" s="100">
        <f t="shared" si="3"/>
        <v>86231236</v>
      </c>
      <c r="G38" s="100">
        <f t="shared" si="3"/>
        <v>50330696</v>
      </c>
      <c r="H38" s="100">
        <f t="shared" si="3"/>
        <v>-14263843</v>
      </c>
      <c r="I38" s="100">
        <f t="shared" si="3"/>
        <v>-11058163</v>
      </c>
      <c r="J38" s="100">
        <f t="shared" si="3"/>
        <v>25008690</v>
      </c>
      <c r="K38" s="100">
        <f t="shared" si="3"/>
        <v>-11479629</v>
      </c>
      <c r="L38" s="100">
        <f t="shared" si="3"/>
        <v>-89819549</v>
      </c>
      <c r="M38" s="100">
        <f t="shared" si="3"/>
        <v>33909356</v>
      </c>
      <c r="N38" s="100">
        <f t="shared" si="3"/>
        <v>-67389822</v>
      </c>
      <c r="O38" s="100">
        <f t="shared" si="3"/>
        <v>-10550053</v>
      </c>
      <c r="P38" s="100">
        <f t="shared" si="3"/>
        <v>-13100671</v>
      </c>
      <c r="Q38" s="100">
        <f t="shared" si="3"/>
        <v>31252133</v>
      </c>
      <c r="R38" s="100">
        <f t="shared" si="3"/>
        <v>7601409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-34779723</v>
      </c>
      <c r="X38" s="100">
        <f t="shared" si="3"/>
        <v>96406200</v>
      </c>
      <c r="Y38" s="100">
        <f t="shared" si="3"/>
        <v>-131185923</v>
      </c>
      <c r="Z38" s="137">
        <f>+IF(X38&lt;&gt;0,+(Y38/X38)*100,0)</f>
        <v>-136.07623057438215</v>
      </c>
      <c r="AA38" s="102">
        <f>+AA17+AA27+AA36</f>
        <v>86231236</v>
      </c>
    </row>
    <row r="39" spans="1:27" ht="12.75">
      <c r="A39" s="249" t="s">
        <v>200</v>
      </c>
      <c r="B39" s="182"/>
      <c r="C39" s="153">
        <v>33805506</v>
      </c>
      <c r="D39" s="153"/>
      <c r="E39" s="99"/>
      <c r="F39" s="100"/>
      <c r="G39" s="100">
        <v>18665480</v>
      </c>
      <c r="H39" s="100">
        <v>68996176</v>
      </c>
      <c r="I39" s="100">
        <v>54732333</v>
      </c>
      <c r="J39" s="100">
        <v>18665480</v>
      </c>
      <c r="K39" s="100">
        <v>43674170</v>
      </c>
      <c r="L39" s="100">
        <v>32194541</v>
      </c>
      <c r="M39" s="100">
        <v>-57625008</v>
      </c>
      <c r="N39" s="100">
        <v>43674170</v>
      </c>
      <c r="O39" s="100">
        <v>-23715652</v>
      </c>
      <c r="P39" s="100">
        <v>-34265705</v>
      </c>
      <c r="Q39" s="100">
        <v>-47366376</v>
      </c>
      <c r="R39" s="100">
        <v>-23715652</v>
      </c>
      <c r="S39" s="100"/>
      <c r="T39" s="100"/>
      <c r="U39" s="100"/>
      <c r="V39" s="100"/>
      <c r="W39" s="100">
        <v>18665480</v>
      </c>
      <c r="X39" s="100"/>
      <c r="Y39" s="100">
        <v>18665480</v>
      </c>
      <c r="Z39" s="137"/>
      <c r="AA39" s="102"/>
    </row>
    <row r="40" spans="1:27" ht="12.75">
      <c r="A40" s="269" t="s">
        <v>201</v>
      </c>
      <c r="B40" s="256"/>
      <c r="C40" s="257">
        <v>51715876</v>
      </c>
      <c r="D40" s="257"/>
      <c r="E40" s="258">
        <v>38679211</v>
      </c>
      <c r="F40" s="259">
        <v>86231236</v>
      </c>
      <c r="G40" s="259">
        <v>68996176</v>
      </c>
      <c r="H40" s="259">
        <v>54732333</v>
      </c>
      <c r="I40" s="259">
        <v>43674170</v>
      </c>
      <c r="J40" s="259">
        <v>43674170</v>
      </c>
      <c r="K40" s="259">
        <v>32194541</v>
      </c>
      <c r="L40" s="259">
        <v>-57625008</v>
      </c>
      <c r="M40" s="259">
        <v>-23715652</v>
      </c>
      <c r="N40" s="259">
        <v>-23715652</v>
      </c>
      <c r="O40" s="259">
        <v>-34265705</v>
      </c>
      <c r="P40" s="259">
        <v>-47366376</v>
      </c>
      <c r="Q40" s="259">
        <v>-16114243</v>
      </c>
      <c r="R40" s="259">
        <v>-16114243</v>
      </c>
      <c r="S40" s="259"/>
      <c r="T40" s="259"/>
      <c r="U40" s="259"/>
      <c r="V40" s="259"/>
      <c r="W40" s="259">
        <v>-16114243</v>
      </c>
      <c r="X40" s="259">
        <v>96406200</v>
      </c>
      <c r="Y40" s="259">
        <v>-112520443</v>
      </c>
      <c r="Z40" s="260">
        <v>-116.71</v>
      </c>
      <c r="AA40" s="261">
        <v>86231236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43769530</v>
      </c>
      <c r="D5" s="200">
        <f t="shared" si="0"/>
        <v>0</v>
      </c>
      <c r="E5" s="106">
        <f t="shared" si="0"/>
        <v>53371856</v>
      </c>
      <c r="F5" s="106">
        <f t="shared" si="0"/>
        <v>59584614</v>
      </c>
      <c r="G5" s="106">
        <f t="shared" si="0"/>
        <v>1980005</v>
      </c>
      <c r="H5" s="106">
        <f t="shared" si="0"/>
        <v>1603849</v>
      </c>
      <c r="I5" s="106">
        <f t="shared" si="0"/>
        <v>3584768</v>
      </c>
      <c r="J5" s="106">
        <f t="shared" si="0"/>
        <v>7168622</v>
      </c>
      <c r="K5" s="106">
        <f t="shared" si="0"/>
        <v>3186100</v>
      </c>
      <c r="L5" s="106">
        <f t="shared" si="0"/>
        <v>2974775</v>
      </c>
      <c r="M5" s="106">
        <f t="shared" si="0"/>
        <v>7712869</v>
      </c>
      <c r="N5" s="106">
        <f t="shared" si="0"/>
        <v>13873744</v>
      </c>
      <c r="O5" s="106">
        <f t="shared" si="0"/>
        <v>2403265</v>
      </c>
      <c r="P5" s="106">
        <f t="shared" si="0"/>
        <v>2792861</v>
      </c>
      <c r="Q5" s="106">
        <f t="shared" si="0"/>
        <v>4640317</v>
      </c>
      <c r="R5" s="106">
        <f t="shared" si="0"/>
        <v>9836443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30878809</v>
      </c>
      <c r="X5" s="106">
        <f t="shared" si="0"/>
        <v>44688461</v>
      </c>
      <c r="Y5" s="106">
        <f t="shared" si="0"/>
        <v>-13809652</v>
      </c>
      <c r="Z5" s="201">
        <f>+IF(X5&lt;&gt;0,+(Y5/X5)*100,0)</f>
        <v>-30.90205321682481</v>
      </c>
      <c r="AA5" s="199">
        <f>SUM(AA11:AA18)</f>
        <v>59584614</v>
      </c>
    </row>
    <row r="6" spans="1:27" ht="12.75">
      <c r="A6" s="291" t="s">
        <v>205</v>
      </c>
      <c r="B6" s="142"/>
      <c r="C6" s="62"/>
      <c r="D6" s="156"/>
      <c r="E6" s="60">
        <v>42480600</v>
      </c>
      <c r="F6" s="60">
        <v>35787500</v>
      </c>
      <c r="G6" s="60">
        <v>1980005</v>
      </c>
      <c r="H6" s="60">
        <v>912659</v>
      </c>
      <c r="I6" s="60">
        <v>2848304</v>
      </c>
      <c r="J6" s="60">
        <v>5740968</v>
      </c>
      <c r="K6" s="60">
        <v>2860308</v>
      </c>
      <c r="L6" s="60">
        <v>1461565</v>
      </c>
      <c r="M6" s="60">
        <v>3815051</v>
      </c>
      <c r="N6" s="60">
        <v>8136924</v>
      </c>
      <c r="O6" s="60">
        <v>2044281</v>
      </c>
      <c r="P6" s="60">
        <v>1854653</v>
      </c>
      <c r="Q6" s="60">
        <v>3981672</v>
      </c>
      <c r="R6" s="60">
        <v>7880606</v>
      </c>
      <c r="S6" s="60"/>
      <c r="T6" s="60"/>
      <c r="U6" s="60"/>
      <c r="V6" s="60"/>
      <c r="W6" s="60">
        <v>21758498</v>
      </c>
      <c r="X6" s="60">
        <v>26840625</v>
      </c>
      <c r="Y6" s="60">
        <v>-5082127</v>
      </c>
      <c r="Z6" s="140">
        <v>-18.93</v>
      </c>
      <c r="AA6" s="155">
        <v>35787500</v>
      </c>
    </row>
    <row r="7" spans="1:27" ht="12.75">
      <c r="A7" s="291" t="s">
        <v>206</v>
      </c>
      <c r="B7" s="142"/>
      <c r="C7" s="62"/>
      <c r="D7" s="156"/>
      <c r="E7" s="60">
        <v>3650000</v>
      </c>
      <c r="F7" s="60">
        <v>3784000</v>
      </c>
      <c r="G7" s="60"/>
      <c r="H7" s="60"/>
      <c r="I7" s="60"/>
      <c r="J7" s="60"/>
      <c r="K7" s="60"/>
      <c r="L7" s="60"/>
      <c r="M7" s="60">
        <v>199247</v>
      </c>
      <c r="N7" s="60">
        <v>199247</v>
      </c>
      <c r="O7" s="60"/>
      <c r="P7" s="60">
        <v>157800</v>
      </c>
      <c r="Q7" s="60">
        <v>365881</v>
      </c>
      <c r="R7" s="60">
        <v>523681</v>
      </c>
      <c r="S7" s="60"/>
      <c r="T7" s="60"/>
      <c r="U7" s="60"/>
      <c r="V7" s="60"/>
      <c r="W7" s="60">
        <v>722928</v>
      </c>
      <c r="X7" s="60">
        <v>2838000</v>
      </c>
      <c r="Y7" s="60">
        <v>-2115072</v>
      </c>
      <c r="Z7" s="140">
        <v>-74.53</v>
      </c>
      <c r="AA7" s="155">
        <v>3784000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25989342</v>
      </c>
      <c r="D10" s="156"/>
      <c r="E10" s="60">
        <v>750000</v>
      </c>
      <c r="F10" s="60">
        <v>6044281</v>
      </c>
      <c r="G10" s="60"/>
      <c r="H10" s="60">
        <v>152967</v>
      </c>
      <c r="I10" s="60">
        <v>19597</v>
      </c>
      <c r="J10" s="60">
        <v>172564</v>
      </c>
      <c r="K10" s="60">
        <v>55255</v>
      </c>
      <c r="L10" s="60">
        <v>5540</v>
      </c>
      <c r="M10" s="60">
        <v>47989</v>
      </c>
      <c r="N10" s="60">
        <v>108784</v>
      </c>
      <c r="O10" s="60"/>
      <c r="P10" s="60">
        <v>250845</v>
      </c>
      <c r="Q10" s="60"/>
      <c r="R10" s="60">
        <v>250845</v>
      </c>
      <c r="S10" s="60"/>
      <c r="T10" s="60"/>
      <c r="U10" s="60"/>
      <c r="V10" s="60"/>
      <c r="W10" s="60">
        <v>532193</v>
      </c>
      <c r="X10" s="60">
        <v>4533211</v>
      </c>
      <c r="Y10" s="60">
        <v>-4001018</v>
      </c>
      <c r="Z10" s="140">
        <v>-88.26</v>
      </c>
      <c r="AA10" s="155">
        <v>6044281</v>
      </c>
    </row>
    <row r="11" spans="1:27" ht="12.75">
      <c r="A11" s="292" t="s">
        <v>210</v>
      </c>
      <c r="B11" s="142"/>
      <c r="C11" s="293">
        <f aca="true" t="shared" si="1" ref="C11:Y11">SUM(C6:C10)</f>
        <v>25989342</v>
      </c>
      <c r="D11" s="294">
        <f t="shared" si="1"/>
        <v>0</v>
      </c>
      <c r="E11" s="295">
        <f t="shared" si="1"/>
        <v>46880600</v>
      </c>
      <c r="F11" s="295">
        <f t="shared" si="1"/>
        <v>45615781</v>
      </c>
      <c r="G11" s="295">
        <f t="shared" si="1"/>
        <v>1980005</v>
      </c>
      <c r="H11" s="295">
        <f t="shared" si="1"/>
        <v>1065626</v>
      </c>
      <c r="I11" s="295">
        <f t="shared" si="1"/>
        <v>2867901</v>
      </c>
      <c r="J11" s="295">
        <f t="shared" si="1"/>
        <v>5913532</v>
      </c>
      <c r="K11" s="295">
        <f t="shared" si="1"/>
        <v>2915563</v>
      </c>
      <c r="L11" s="295">
        <f t="shared" si="1"/>
        <v>1467105</v>
      </c>
      <c r="M11" s="295">
        <f t="shared" si="1"/>
        <v>4062287</v>
      </c>
      <c r="N11" s="295">
        <f t="shared" si="1"/>
        <v>8444955</v>
      </c>
      <c r="O11" s="295">
        <f t="shared" si="1"/>
        <v>2044281</v>
      </c>
      <c r="P11" s="295">
        <f t="shared" si="1"/>
        <v>2263298</v>
      </c>
      <c r="Q11" s="295">
        <f t="shared" si="1"/>
        <v>4347553</v>
      </c>
      <c r="R11" s="295">
        <f t="shared" si="1"/>
        <v>8655132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23013619</v>
      </c>
      <c r="X11" s="295">
        <f t="shared" si="1"/>
        <v>34211836</v>
      </c>
      <c r="Y11" s="295">
        <f t="shared" si="1"/>
        <v>-11198217</v>
      </c>
      <c r="Z11" s="296">
        <f>+IF(X11&lt;&gt;0,+(Y11/X11)*100,0)</f>
        <v>-32.731996610763595</v>
      </c>
      <c r="AA11" s="297">
        <f>SUM(AA6:AA10)</f>
        <v>45615781</v>
      </c>
    </row>
    <row r="12" spans="1:27" ht="12.75">
      <c r="A12" s="298" t="s">
        <v>211</v>
      </c>
      <c r="B12" s="136"/>
      <c r="C12" s="62"/>
      <c r="D12" s="156"/>
      <c r="E12" s="60">
        <v>1864357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17780188</v>
      </c>
      <c r="D15" s="156"/>
      <c r="E15" s="60">
        <v>4626899</v>
      </c>
      <c r="F15" s="60">
        <v>13968833</v>
      </c>
      <c r="G15" s="60"/>
      <c r="H15" s="60">
        <v>538223</v>
      </c>
      <c r="I15" s="60">
        <v>716867</v>
      </c>
      <c r="J15" s="60">
        <v>1255090</v>
      </c>
      <c r="K15" s="60">
        <v>270537</v>
      </c>
      <c r="L15" s="60">
        <v>1507670</v>
      </c>
      <c r="M15" s="60">
        <v>3650582</v>
      </c>
      <c r="N15" s="60">
        <v>5428789</v>
      </c>
      <c r="O15" s="60">
        <v>358984</v>
      </c>
      <c r="P15" s="60">
        <v>529563</v>
      </c>
      <c r="Q15" s="60">
        <v>292764</v>
      </c>
      <c r="R15" s="60">
        <v>1181311</v>
      </c>
      <c r="S15" s="60"/>
      <c r="T15" s="60"/>
      <c r="U15" s="60"/>
      <c r="V15" s="60"/>
      <c r="W15" s="60">
        <v>7865190</v>
      </c>
      <c r="X15" s="60">
        <v>10476625</v>
      </c>
      <c r="Y15" s="60">
        <v>-2611435</v>
      </c>
      <c r="Z15" s="140">
        <v>-24.93</v>
      </c>
      <c r="AA15" s="155">
        <v>13968833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42480600</v>
      </c>
      <c r="F36" s="60">
        <f t="shared" si="4"/>
        <v>35787500</v>
      </c>
      <c r="G36" s="60">
        <f t="shared" si="4"/>
        <v>1980005</v>
      </c>
      <c r="H36" s="60">
        <f t="shared" si="4"/>
        <v>912659</v>
      </c>
      <c r="I36" s="60">
        <f t="shared" si="4"/>
        <v>2848304</v>
      </c>
      <c r="J36" s="60">
        <f t="shared" si="4"/>
        <v>5740968</v>
      </c>
      <c r="K36" s="60">
        <f t="shared" si="4"/>
        <v>2860308</v>
      </c>
      <c r="L36" s="60">
        <f t="shared" si="4"/>
        <v>1461565</v>
      </c>
      <c r="M36" s="60">
        <f t="shared" si="4"/>
        <v>3815051</v>
      </c>
      <c r="N36" s="60">
        <f t="shared" si="4"/>
        <v>8136924</v>
      </c>
      <c r="O36" s="60">
        <f t="shared" si="4"/>
        <v>2044281</v>
      </c>
      <c r="P36" s="60">
        <f t="shared" si="4"/>
        <v>1854653</v>
      </c>
      <c r="Q36" s="60">
        <f t="shared" si="4"/>
        <v>3981672</v>
      </c>
      <c r="R36" s="60">
        <f t="shared" si="4"/>
        <v>7880606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21758498</v>
      </c>
      <c r="X36" s="60">
        <f t="shared" si="4"/>
        <v>26840625</v>
      </c>
      <c r="Y36" s="60">
        <f t="shared" si="4"/>
        <v>-5082127</v>
      </c>
      <c r="Z36" s="140">
        <f aca="true" t="shared" si="5" ref="Z36:Z49">+IF(X36&lt;&gt;0,+(Y36/X36)*100,0)</f>
        <v>-18.93445849342182</v>
      </c>
      <c r="AA36" s="155">
        <f>AA6+AA21</f>
        <v>35787500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3650000</v>
      </c>
      <c r="F37" s="60">
        <f t="shared" si="4"/>
        <v>3784000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199247</v>
      </c>
      <c r="N37" s="60">
        <f t="shared" si="4"/>
        <v>199247</v>
      </c>
      <c r="O37" s="60">
        <f t="shared" si="4"/>
        <v>0</v>
      </c>
      <c r="P37" s="60">
        <f t="shared" si="4"/>
        <v>157800</v>
      </c>
      <c r="Q37" s="60">
        <f t="shared" si="4"/>
        <v>365881</v>
      </c>
      <c r="R37" s="60">
        <f t="shared" si="4"/>
        <v>523681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722928</v>
      </c>
      <c r="X37" s="60">
        <f t="shared" si="4"/>
        <v>2838000</v>
      </c>
      <c r="Y37" s="60">
        <f t="shared" si="4"/>
        <v>-2115072</v>
      </c>
      <c r="Z37" s="140">
        <f t="shared" si="5"/>
        <v>-74.52684989429176</v>
      </c>
      <c r="AA37" s="155">
        <f>AA7+AA22</f>
        <v>3784000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25989342</v>
      </c>
      <c r="D40" s="156">
        <f t="shared" si="4"/>
        <v>0</v>
      </c>
      <c r="E40" s="60">
        <f t="shared" si="4"/>
        <v>750000</v>
      </c>
      <c r="F40" s="60">
        <f t="shared" si="4"/>
        <v>6044281</v>
      </c>
      <c r="G40" s="60">
        <f t="shared" si="4"/>
        <v>0</v>
      </c>
      <c r="H40" s="60">
        <f t="shared" si="4"/>
        <v>152967</v>
      </c>
      <c r="I40" s="60">
        <f t="shared" si="4"/>
        <v>19597</v>
      </c>
      <c r="J40" s="60">
        <f t="shared" si="4"/>
        <v>172564</v>
      </c>
      <c r="K40" s="60">
        <f t="shared" si="4"/>
        <v>55255</v>
      </c>
      <c r="L40" s="60">
        <f t="shared" si="4"/>
        <v>5540</v>
      </c>
      <c r="M40" s="60">
        <f t="shared" si="4"/>
        <v>47989</v>
      </c>
      <c r="N40" s="60">
        <f t="shared" si="4"/>
        <v>108784</v>
      </c>
      <c r="O40" s="60">
        <f t="shared" si="4"/>
        <v>0</v>
      </c>
      <c r="P40" s="60">
        <f t="shared" si="4"/>
        <v>250845</v>
      </c>
      <c r="Q40" s="60">
        <f t="shared" si="4"/>
        <v>0</v>
      </c>
      <c r="R40" s="60">
        <f t="shared" si="4"/>
        <v>250845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532193</v>
      </c>
      <c r="X40" s="60">
        <f t="shared" si="4"/>
        <v>4533211</v>
      </c>
      <c r="Y40" s="60">
        <f t="shared" si="4"/>
        <v>-4001018</v>
      </c>
      <c r="Z40" s="140">
        <f t="shared" si="5"/>
        <v>-88.26013172561348</v>
      </c>
      <c r="AA40" s="155">
        <f>AA10+AA25</f>
        <v>6044281</v>
      </c>
    </row>
    <row r="41" spans="1:27" ht="12.75">
      <c r="A41" s="292" t="s">
        <v>210</v>
      </c>
      <c r="B41" s="142"/>
      <c r="C41" s="293">
        <f aca="true" t="shared" si="6" ref="C41:Y41">SUM(C36:C40)</f>
        <v>25989342</v>
      </c>
      <c r="D41" s="294">
        <f t="shared" si="6"/>
        <v>0</v>
      </c>
      <c r="E41" s="295">
        <f t="shared" si="6"/>
        <v>46880600</v>
      </c>
      <c r="F41" s="295">
        <f t="shared" si="6"/>
        <v>45615781</v>
      </c>
      <c r="G41" s="295">
        <f t="shared" si="6"/>
        <v>1980005</v>
      </c>
      <c r="H41" s="295">
        <f t="shared" si="6"/>
        <v>1065626</v>
      </c>
      <c r="I41" s="295">
        <f t="shared" si="6"/>
        <v>2867901</v>
      </c>
      <c r="J41" s="295">
        <f t="shared" si="6"/>
        <v>5913532</v>
      </c>
      <c r="K41" s="295">
        <f t="shared" si="6"/>
        <v>2915563</v>
      </c>
      <c r="L41" s="295">
        <f t="shared" si="6"/>
        <v>1467105</v>
      </c>
      <c r="M41" s="295">
        <f t="shared" si="6"/>
        <v>4062287</v>
      </c>
      <c r="N41" s="295">
        <f t="shared" si="6"/>
        <v>8444955</v>
      </c>
      <c r="O41" s="295">
        <f t="shared" si="6"/>
        <v>2044281</v>
      </c>
      <c r="P41" s="295">
        <f t="shared" si="6"/>
        <v>2263298</v>
      </c>
      <c r="Q41" s="295">
        <f t="shared" si="6"/>
        <v>4347553</v>
      </c>
      <c r="R41" s="295">
        <f t="shared" si="6"/>
        <v>8655132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23013619</v>
      </c>
      <c r="X41" s="295">
        <f t="shared" si="6"/>
        <v>34211836</v>
      </c>
      <c r="Y41" s="295">
        <f t="shared" si="6"/>
        <v>-11198217</v>
      </c>
      <c r="Z41" s="296">
        <f t="shared" si="5"/>
        <v>-32.731996610763595</v>
      </c>
      <c r="AA41" s="297">
        <f>SUM(AA36:AA40)</f>
        <v>45615781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1864357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17780188</v>
      </c>
      <c r="D45" s="129">
        <f t="shared" si="7"/>
        <v>0</v>
      </c>
      <c r="E45" s="54">
        <f t="shared" si="7"/>
        <v>4626899</v>
      </c>
      <c r="F45" s="54">
        <f t="shared" si="7"/>
        <v>13968833</v>
      </c>
      <c r="G45" s="54">
        <f t="shared" si="7"/>
        <v>0</v>
      </c>
      <c r="H45" s="54">
        <f t="shared" si="7"/>
        <v>538223</v>
      </c>
      <c r="I45" s="54">
        <f t="shared" si="7"/>
        <v>716867</v>
      </c>
      <c r="J45" s="54">
        <f t="shared" si="7"/>
        <v>1255090</v>
      </c>
      <c r="K45" s="54">
        <f t="shared" si="7"/>
        <v>270537</v>
      </c>
      <c r="L45" s="54">
        <f t="shared" si="7"/>
        <v>1507670</v>
      </c>
      <c r="M45" s="54">
        <f t="shared" si="7"/>
        <v>3650582</v>
      </c>
      <c r="N45" s="54">
        <f t="shared" si="7"/>
        <v>5428789</v>
      </c>
      <c r="O45" s="54">
        <f t="shared" si="7"/>
        <v>358984</v>
      </c>
      <c r="P45" s="54">
        <f t="shared" si="7"/>
        <v>529563</v>
      </c>
      <c r="Q45" s="54">
        <f t="shared" si="7"/>
        <v>292764</v>
      </c>
      <c r="R45" s="54">
        <f t="shared" si="7"/>
        <v>1181311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7865190</v>
      </c>
      <c r="X45" s="54">
        <f t="shared" si="7"/>
        <v>10476625</v>
      </c>
      <c r="Y45" s="54">
        <f t="shared" si="7"/>
        <v>-2611435</v>
      </c>
      <c r="Z45" s="184">
        <f t="shared" si="5"/>
        <v>-24.92630021595695</v>
      </c>
      <c r="AA45" s="130">
        <f t="shared" si="8"/>
        <v>13968833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43769530</v>
      </c>
      <c r="D49" s="218">
        <f t="shared" si="9"/>
        <v>0</v>
      </c>
      <c r="E49" s="220">
        <f t="shared" si="9"/>
        <v>53371856</v>
      </c>
      <c r="F49" s="220">
        <f t="shared" si="9"/>
        <v>59584614</v>
      </c>
      <c r="G49" s="220">
        <f t="shared" si="9"/>
        <v>1980005</v>
      </c>
      <c r="H49" s="220">
        <f t="shared" si="9"/>
        <v>1603849</v>
      </c>
      <c r="I49" s="220">
        <f t="shared" si="9"/>
        <v>3584768</v>
      </c>
      <c r="J49" s="220">
        <f t="shared" si="9"/>
        <v>7168622</v>
      </c>
      <c r="K49" s="220">
        <f t="shared" si="9"/>
        <v>3186100</v>
      </c>
      <c r="L49" s="220">
        <f t="shared" si="9"/>
        <v>2974775</v>
      </c>
      <c r="M49" s="220">
        <f t="shared" si="9"/>
        <v>7712869</v>
      </c>
      <c r="N49" s="220">
        <f t="shared" si="9"/>
        <v>13873744</v>
      </c>
      <c r="O49" s="220">
        <f t="shared" si="9"/>
        <v>2403265</v>
      </c>
      <c r="P49" s="220">
        <f t="shared" si="9"/>
        <v>2792861</v>
      </c>
      <c r="Q49" s="220">
        <f t="shared" si="9"/>
        <v>4640317</v>
      </c>
      <c r="R49" s="220">
        <f t="shared" si="9"/>
        <v>9836443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30878809</v>
      </c>
      <c r="X49" s="220">
        <f t="shared" si="9"/>
        <v>44688461</v>
      </c>
      <c r="Y49" s="220">
        <f t="shared" si="9"/>
        <v>-13809652</v>
      </c>
      <c r="Z49" s="221">
        <f t="shared" si="5"/>
        <v>-30.90205321682481</v>
      </c>
      <c r="AA49" s="222">
        <f>SUM(AA41:AA48)</f>
        <v>59584614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5465154</v>
      </c>
      <c r="D51" s="129">
        <f t="shared" si="10"/>
        <v>0</v>
      </c>
      <c r="E51" s="54">
        <f t="shared" si="10"/>
        <v>16643396</v>
      </c>
      <c r="F51" s="54">
        <f t="shared" si="10"/>
        <v>16397646</v>
      </c>
      <c r="G51" s="54">
        <f t="shared" si="10"/>
        <v>49893</v>
      </c>
      <c r="H51" s="54">
        <f t="shared" si="10"/>
        <v>1923732</v>
      </c>
      <c r="I51" s="54">
        <f t="shared" si="10"/>
        <v>598540</v>
      </c>
      <c r="J51" s="54">
        <f t="shared" si="10"/>
        <v>2572165</v>
      </c>
      <c r="K51" s="54">
        <f t="shared" si="10"/>
        <v>1012791</v>
      </c>
      <c r="L51" s="54">
        <f t="shared" si="10"/>
        <v>983395</v>
      </c>
      <c r="M51" s="54">
        <f t="shared" si="10"/>
        <v>1134508</v>
      </c>
      <c r="N51" s="54">
        <f t="shared" si="10"/>
        <v>3130694</v>
      </c>
      <c r="O51" s="54">
        <f t="shared" si="10"/>
        <v>471198</v>
      </c>
      <c r="P51" s="54">
        <f t="shared" si="10"/>
        <v>226758</v>
      </c>
      <c r="Q51" s="54">
        <f t="shared" si="10"/>
        <v>749282</v>
      </c>
      <c r="R51" s="54">
        <f t="shared" si="10"/>
        <v>1447238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7150097</v>
      </c>
      <c r="X51" s="54">
        <f t="shared" si="10"/>
        <v>12298235</v>
      </c>
      <c r="Y51" s="54">
        <f t="shared" si="10"/>
        <v>-5148138</v>
      </c>
      <c r="Z51" s="184">
        <f>+IF(X51&lt;&gt;0,+(Y51/X51)*100,0)</f>
        <v>-41.86078734062246</v>
      </c>
      <c r="AA51" s="130">
        <f>SUM(AA57:AA61)</f>
        <v>16397646</v>
      </c>
    </row>
    <row r="52" spans="1:27" ht="12.75">
      <c r="A52" s="310" t="s">
        <v>205</v>
      </c>
      <c r="B52" s="142"/>
      <c r="C52" s="62">
        <v>2006782</v>
      </c>
      <c r="D52" s="156"/>
      <c r="E52" s="60">
        <v>10313561</v>
      </c>
      <c r="F52" s="60">
        <v>4100521</v>
      </c>
      <c r="G52" s="60"/>
      <c r="H52" s="60"/>
      <c r="I52" s="60"/>
      <c r="J52" s="60"/>
      <c r="K52" s="60"/>
      <c r="L52" s="60"/>
      <c r="M52" s="60"/>
      <c r="N52" s="60"/>
      <c r="O52" s="60"/>
      <c r="P52" s="60">
        <v>2533</v>
      </c>
      <c r="Q52" s="60"/>
      <c r="R52" s="60">
        <v>2533</v>
      </c>
      <c r="S52" s="60"/>
      <c r="T52" s="60"/>
      <c r="U52" s="60"/>
      <c r="V52" s="60"/>
      <c r="W52" s="60">
        <v>2533</v>
      </c>
      <c r="X52" s="60">
        <v>3075391</v>
      </c>
      <c r="Y52" s="60">
        <v>-3072858</v>
      </c>
      <c r="Z52" s="140">
        <v>-99.92</v>
      </c>
      <c r="AA52" s="155">
        <v>4100521</v>
      </c>
    </row>
    <row r="53" spans="1:27" ht="12.75">
      <c r="A53" s="310" t="s">
        <v>206</v>
      </c>
      <c r="B53" s="142"/>
      <c r="C53" s="62">
        <v>1713866</v>
      </c>
      <c r="D53" s="156"/>
      <c r="E53" s="60">
        <v>1841586</v>
      </c>
      <c r="F53" s="60">
        <v>1232000</v>
      </c>
      <c r="G53" s="60"/>
      <c r="H53" s="60"/>
      <c r="I53" s="60"/>
      <c r="J53" s="60"/>
      <c r="K53" s="60">
        <v>231300</v>
      </c>
      <c r="L53" s="60"/>
      <c r="M53" s="60">
        <v>75003</v>
      </c>
      <c r="N53" s="60">
        <v>306303</v>
      </c>
      <c r="O53" s="60">
        <v>108387</v>
      </c>
      <c r="P53" s="60">
        <v>154100</v>
      </c>
      <c r="Q53" s="60"/>
      <c r="R53" s="60">
        <v>262487</v>
      </c>
      <c r="S53" s="60"/>
      <c r="T53" s="60"/>
      <c r="U53" s="60"/>
      <c r="V53" s="60"/>
      <c r="W53" s="60">
        <v>568790</v>
      </c>
      <c r="X53" s="60">
        <v>924000</v>
      </c>
      <c r="Y53" s="60">
        <v>-355210</v>
      </c>
      <c r="Z53" s="140">
        <v>-38.44</v>
      </c>
      <c r="AA53" s="155">
        <v>1232000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94913</v>
      </c>
      <c r="D56" s="156"/>
      <c r="E56" s="60">
        <v>451179</v>
      </c>
      <c r="F56" s="60">
        <v>1850000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1387500</v>
      </c>
      <c r="Y56" s="60">
        <v>-1387500</v>
      </c>
      <c r="Z56" s="140">
        <v>-100</v>
      </c>
      <c r="AA56" s="155">
        <v>1850000</v>
      </c>
    </row>
    <row r="57" spans="1:27" ht="12.75">
      <c r="A57" s="138" t="s">
        <v>210</v>
      </c>
      <c r="B57" s="142"/>
      <c r="C57" s="293">
        <f aca="true" t="shared" si="11" ref="C57:Y57">SUM(C52:C56)</f>
        <v>3815561</v>
      </c>
      <c r="D57" s="294">
        <f t="shared" si="11"/>
        <v>0</v>
      </c>
      <c r="E57" s="295">
        <f t="shared" si="11"/>
        <v>12606326</v>
      </c>
      <c r="F57" s="295">
        <f t="shared" si="11"/>
        <v>7182521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231300</v>
      </c>
      <c r="L57" s="295">
        <f t="shared" si="11"/>
        <v>0</v>
      </c>
      <c r="M57" s="295">
        <f t="shared" si="11"/>
        <v>75003</v>
      </c>
      <c r="N57" s="295">
        <f t="shared" si="11"/>
        <v>306303</v>
      </c>
      <c r="O57" s="295">
        <f t="shared" si="11"/>
        <v>108387</v>
      </c>
      <c r="P57" s="295">
        <f t="shared" si="11"/>
        <v>156633</v>
      </c>
      <c r="Q57" s="295">
        <f t="shared" si="11"/>
        <v>0</v>
      </c>
      <c r="R57" s="295">
        <f t="shared" si="11"/>
        <v>265020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571323</v>
      </c>
      <c r="X57" s="295">
        <f t="shared" si="11"/>
        <v>5386891</v>
      </c>
      <c r="Y57" s="295">
        <f t="shared" si="11"/>
        <v>-4815568</v>
      </c>
      <c r="Z57" s="296">
        <f>+IF(X57&lt;&gt;0,+(Y57/X57)*100,0)</f>
        <v>-89.39419787777403</v>
      </c>
      <c r="AA57" s="297">
        <f>SUM(AA52:AA56)</f>
        <v>7182521</v>
      </c>
    </row>
    <row r="58" spans="1:27" ht="12.75">
      <c r="A58" s="311" t="s">
        <v>211</v>
      </c>
      <c r="B58" s="136"/>
      <c r="C58" s="62"/>
      <c r="D58" s="156"/>
      <c r="E58" s="60">
        <v>1206380</v>
      </c>
      <c r="F58" s="60">
        <v>100000</v>
      </c>
      <c r="G58" s="60"/>
      <c r="H58" s="60"/>
      <c r="I58" s="60"/>
      <c r="J58" s="60"/>
      <c r="K58" s="60"/>
      <c r="L58" s="60"/>
      <c r="M58" s="60"/>
      <c r="N58" s="60"/>
      <c r="O58" s="60"/>
      <c r="P58" s="60">
        <v>-50105</v>
      </c>
      <c r="Q58" s="60"/>
      <c r="R58" s="60">
        <v>-50105</v>
      </c>
      <c r="S58" s="60"/>
      <c r="T58" s="60"/>
      <c r="U58" s="60"/>
      <c r="V58" s="60"/>
      <c r="W58" s="60">
        <v>-50105</v>
      </c>
      <c r="X58" s="60">
        <v>75000</v>
      </c>
      <c r="Y58" s="60">
        <v>-125105</v>
      </c>
      <c r="Z58" s="140">
        <v>-166.81</v>
      </c>
      <c r="AA58" s="155">
        <v>100000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1649593</v>
      </c>
      <c r="D61" s="156"/>
      <c r="E61" s="60">
        <v>2830690</v>
      </c>
      <c r="F61" s="60">
        <v>9115125</v>
      </c>
      <c r="G61" s="60">
        <v>49893</v>
      </c>
      <c r="H61" s="60">
        <v>1923732</v>
      </c>
      <c r="I61" s="60">
        <v>598540</v>
      </c>
      <c r="J61" s="60">
        <v>2572165</v>
      </c>
      <c r="K61" s="60">
        <v>781491</v>
      </c>
      <c r="L61" s="60">
        <v>983395</v>
      </c>
      <c r="M61" s="60">
        <v>1059505</v>
      </c>
      <c r="N61" s="60">
        <v>2824391</v>
      </c>
      <c r="O61" s="60">
        <v>362811</v>
      </c>
      <c r="P61" s="60">
        <v>120230</v>
      </c>
      <c r="Q61" s="60">
        <v>749282</v>
      </c>
      <c r="R61" s="60">
        <v>1232323</v>
      </c>
      <c r="S61" s="60"/>
      <c r="T61" s="60"/>
      <c r="U61" s="60"/>
      <c r="V61" s="60"/>
      <c r="W61" s="60">
        <v>6628879</v>
      </c>
      <c r="X61" s="60">
        <v>6836344</v>
      </c>
      <c r="Y61" s="60">
        <v>-207465</v>
      </c>
      <c r="Z61" s="140">
        <v>-3.03</v>
      </c>
      <c r="AA61" s="155">
        <v>9115125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49893</v>
      </c>
      <c r="H66" s="275">
        <v>49893</v>
      </c>
      <c r="I66" s="275">
        <v>598540</v>
      </c>
      <c r="J66" s="275">
        <v>698326</v>
      </c>
      <c r="K66" s="275">
        <v>3186100</v>
      </c>
      <c r="L66" s="275">
        <v>983395</v>
      </c>
      <c r="M66" s="275">
        <v>1134508</v>
      </c>
      <c r="N66" s="275">
        <v>5304003</v>
      </c>
      <c r="O66" s="275">
        <v>471198</v>
      </c>
      <c r="P66" s="275">
        <v>223963</v>
      </c>
      <c r="Q66" s="275">
        <v>1360507</v>
      </c>
      <c r="R66" s="275">
        <v>2055668</v>
      </c>
      <c r="S66" s="275"/>
      <c r="T66" s="275"/>
      <c r="U66" s="275"/>
      <c r="V66" s="275"/>
      <c r="W66" s="275">
        <v>8057997</v>
      </c>
      <c r="X66" s="275"/>
      <c r="Y66" s="275">
        <v>8057997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49893</v>
      </c>
      <c r="H69" s="220">
        <f t="shared" si="12"/>
        <v>49893</v>
      </c>
      <c r="I69" s="220">
        <f t="shared" si="12"/>
        <v>598540</v>
      </c>
      <c r="J69" s="220">
        <f t="shared" si="12"/>
        <v>698326</v>
      </c>
      <c r="K69" s="220">
        <f t="shared" si="12"/>
        <v>3186100</v>
      </c>
      <c r="L69" s="220">
        <f t="shared" si="12"/>
        <v>983395</v>
      </c>
      <c r="M69" s="220">
        <f t="shared" si="12"/>
        <v>1134508</v>
      </c>
      <c r="N69" s="220">
        <f t="shared" si="12"/>
        <v>5304003</v>
      </c>
      <c r="O69" s="220">
        <f t="shared" si="12"/>
        <v>471198</v>
      </c>
      <c r="P69" s="220">
        <f t="shared" si="12"/>
        <v>223963</v>
      </c>
      <c r="Q69" s="220">
        <f t="shared" si="12"/>
        <v>1360507</v>
      </c>
      <c r="R69" s="220">
        <f t="shared" si="12"/>
        <v>2055668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8057997</v>
      </c>
      <c r="X69" s="220">
        <f t="shared" si="12"/>
        <v>0</v>
      </c>
      <c r="Y69" s="220">
        <f t="shared" si="12"/>
        <v>8057997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25989342</v>
      </c>
      <c r="D5" s="357">
        <f t="shared" si="0"/>
        <v>0</v>
      </c>
      <c r="E5" s="356">
        <f t="shared" si="0"/>
        <v>46880600</v>
      </c>
      <c r="F5" s="358">
        <f t="shared" si="0"/>
        <v>45615781</v>
      </c>
      <c r="G5" s="358">
        <f t="shared" si="0"/>
        <v>1980005</v>
      </c>
      <c r="H5" s="356">
        <f t="shared" si="0"/>
        <v>1065626</v>
      </c>
      <c r="I5" s="356">
        <f t="shared" si="0"/>
        <v>2867901</v>
      </c>
      <c r="J5" s="358">
        <f t="shared" si="0"/>
        <v>5913532</v>
      </c>
      <c r="K5" s="358">
        <f t="shared" si="0"/>
        <v>2915563</v>
      </c>
      <c r="L5" s="356">
        <f t="shared" si="0"/>
        <v>1467105</v>
      </c>
      <c r="M5" s="356">
        <f t="shared" si="0"/>
        <v>4062287</v>
      </c>
      <c r="N5" s="358">
        <f t="shared" si="0"/>
        <v>8444955</v>
      </c>
      <c r="O5" s="358">
        <f t="shared" si="0"/>
        <v>2044281</v>
      </c>
      <c r="P5" s="356">
        <f t="shared" si="0"/>
        <v>2263298</v>
      </c>
      <c r="Q5" s="356">
        <f t="shared" si="0"/>
        <v>4347553</v>
      </c>
      <c r="R5" s="358">
        <f t="shared" si="0"/>
        <v>8655132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23013619</v>
      </c>
      <c r="X5" s="356">
        <f t="shared" si="0"/>
        <v>34211836</v>
      </c>
      <c r="Y5" s="358">
        <f t="shared" si="0"/>
        <v>-11198217</v>
      </c>
      <c r="Z5" s="359">
        <f>+IF(X5&lt;&gt;0,+(Y5/X5)*100,0)</f>
        <v>-32.731996610763595</v>
      </c>
      <c r="AA5" s="360">
        <f>+AA6+AA8+AA11+AA13+AA15</f>
        <v>45615781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42480600</v>
      </c>
      <c r="F6" s="59">
        <f t="shared" si="1"/>
        <v>35787500</v>
      </c>
      <c r="G6" s="59">
        <f t="shared" si="1"/>
        <v>1980005</v>
      </c>
      <c r="H6" s="60">
        <f t="shared" si="1"/>
        <v>912659</v>
      </c>
      <c r="I6" s="60">
        <f t="shared" si="1"/>
        <v>2848304</v>
      </c>
      <c r="J6" s="59">
        <f t="shared" si="1"/>
        <v>5740968</v>
      </c>
      <c r="K6" s="59">
        <f t="shared" si="1"/>
        <v>2860308</v>
      </c>
      <c r="L6" s="60">
        <f t="shared" si="1"/>
        <v>1461565</v>
      </c>
      <c r="M6" s="60">
        <f t="shared" si="1"/>
        <v>3815051</v>
      </c>
      <c r="N6" s="59">
        <f t="shared" si="1"/>
        <v>8136924</v>
      </c>
      <c r="O6" s="59">
        <f t="shared" si="1"/>
        <v>2044281</v>
      </c>
      <c r="P6" s="60">
        <f t="shared" si="1"/>
        <v>1854653</v>
      </c>
      <c r="Q6" s="60">
        <f t="shared" si="1"/>
        <v>3981672</v>
      </c>
      <c r="R6" s="59">
        <f t="shared" si="1"/>
        <v>7880606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21758498</v>
      </c>
      <c r="X6" s="60">
        <f t="shared" si="1"/>
        <v>26840625</v>
      </c>
      <c r="Y6" s="59">
        <f t="shared" si="1"/>
        <v>-5082127</v>
      </c>
      <c r="Z6" s="61">
        <f>+IF(X6&lt;&gt;0,+(Y6/X6)*100,0)</f>
        <v>-18.93445849342182</v>
      </c>
      <c r="AA6" s="62">
        <f t="shared" si="1"/>
        <v>35787500</v>
      </c>
    </row>
    <row r="7" spans="1:27" ht="12.75">
      <c r="A7" s="291" t="s">
        <v>229</v>
      </c>
      <c r="B7" s="142"/>
      <c r="C7" s="60"/>
      <c r="D7" s="340"/>
      <c r="E7" s="60">
        <v>42480600</v>
      </c>
      <c r="F7" s="59">
        <v>35787500</v>
      </c>
      <c r="G7" s="59">
        <v>1980005</v>
      </c>
      <c r="H7" s="60">
        <v>912659</v>
      </c>
      <c r="I7" s="60">
        <v>2848304</v>
      </c>
      <c r="J7" s="59">
        <v>5740968</v>
      </c>
      <c r="K7" s="59">
        <v>2860308</v>
      </c>
      <c r="L7" s="60">
        <v>1461565</v>
      </c>
      <c r="M7" s="60">
        <v>3815051</v>
      </c>
      <c r="N7" s="59">
        <v>8136924</v>
      </c>
      <c r="O7" s="59">
        <v>2044281</v>
      </c>
      <c r="P7" s="60">
        <v>1854653</v>
      </c>
      <c r="Q7" s="60">
        <v>3981672</v>
      </c>
      <c r="R7" s="59">
        <v>7880606</v>
      </c>
      <c r="S7" s="59"/>
      <c r="T7" s="60"/>
      <c r="U7" s="60"/>
      <c r="V7" s="59"/>
      <c r="W7" s="59">
        <v>21758498</v>
      </c>
      <c r="X7" s="60">
        <v>26840625</v>
      </c>
      <c r="Y7" s="59">
        <v>-5082127</v>
      </c>
      <c r="Z7" s="61">
        <v>-18.93</v>
      </c>
      <c r="AA7" s="62">
        <v>35787500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3650000</v>
      </c>
      <c r="F8" s="59">
        <f t="shared" si="2"/>
        <v>3784000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199247</v>
      </c>
      <c r="N8" s="59">
        <f t="shared" si="2"/>
        <v>199247</v>
      </c>
      <c r="O8" s="59">
        <f t="shared" si="2"/>
        <v>0</v>
      </c>
      <c r="P8" s="60">
        <f t="shared" si="2"/>
        <v>157800</v>
      </c>
      <c r="Q8" s="60">
        <f t="shared" si="2"/>
        <v>365881</v>
      </c>
      <c r="R8" s="59">
        <f t="shared" si="2"/>
        <v>523681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722928</v>
      </c>
      <c r="X8" s="60">
        <f t="shared" si="2"/>
        <v>2838000</v>
      </c>
      <c r="Y8" s="59">
        <f t="shared" si="2"/>
        <v>-2115072</v>
      </c>
      <c r="Z8" s="61">
        <f>+IF(X8&lt;&gt;0,+(Y8/X8)*100,0)</f>
        <v>-74.52684989429176</v>
      </c>
      <c r="AA8" s="62">
        <f>SUM(AA9:AA10)</f>
        <v>3784000</v>
      </c>
    </row>
    <row r="9" spans="1:27" ht="12.75">
      <c r="A9" s="291" t="s">
        <v>230</v>
      </c>
      <c r="B9" s="142"/>
      <c r="C9" s="60"/>
      <c r="D9" s="340"/>
      <c r="E9" s="60">
        <v>3450000</v>
      </c>
      <c r="F9" s="59">
        <v>1750000</v>
      </c>
      <c r="G9" s="59"/>
      <c r="H9" s="60"/>
      <c r="I9" s="60"/>
      <c r="J9" s="59"/>
      <c r="K9" s="59"/>
      <c r="L9" s="60"/>
      <c r="M9" s="60"/>
      <c r="N9" s="59"/>
      <c r="O9" s="59"/>
      <c r="P9" s="60">
        <v>45132</v>
      </c>
      <c r="Q9" s="60">
        <v>365881</v>
      </c>
      <c r="R9" s="59">
        <v>411013</v>
      </c>
      <c r="S9" s="59"/>
      <c r="T9" s="60"/>
      <c r="U9" s="60"/>
      <c r="V9" s="59"/>
      <c r="W9" s="59">
        <v>411013</v>
      </c>
      <c r="X9" s="60">
        <v>1312500</v>
      </c>
      <c r="Y9" s="59">
        <v>-901487</v>
      </c>
      <c r="Z9" s="61">
        <v>-68.68</v>
      </c>
      <c r="AA9" s="62">
        <v>1750000</v>
      </c>
    </row>
    <row r="10" spans="1:27" ht="12.75">
      <c r="A10" s="291" t="s">
        <v>231</v>
      </c>
      <c r="B10" s="142"/>
      <c r="C10" s="60"/>
      <c r="D10" s="340"/>
      <c r="E10" s="60">
        <v>200000</v>
      </c>
      <c r="F10" s="59">
        <v>2034000</v>
      </c>
      <c r="G10" s="59"/>
      <c r="H10" s="60"/>
      <c r="I10" s="60"/>
      <c r="J10" s="59"/>
      <c r="K10" s="59"/>
      <c r="L10" s="60"/>
      <c r="M10" s="60">
        <v>199247</v>
      </c>
      <c r="N10" s="59">
        <v>199247</v>
      </c>
      <c r="O10" s="59"/>
      <c r="P10" s="60">
        <v>112668</v>
      </c>
      <c r="Q10" s="60"/>
      <c r="R10" s="59">
        <v>112668</v>
      </c>
      <c r="S10" s="59"/>
      <c r="T10" s="60"/>
      <c r="U10" s="60"/>
      <c r="V10" s="59"/>
      <c r="W10" s="59">
        <v>311915</v>
      </c>
      <c r="X10" s="60">
        <v>1525500</v>
      </c>
      <c r="Y10" s="59">
        <v>-1213585</v>
      </c>
      <c r="Z10" s="61">
        <v>-79.55</v>
      </c>
      <c r="AA10" s="62">
        <v>2034000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25989342</v>
      </c>
      <c r="D15" s="340">
        <f t="shared" si="5"/>
        <v>0</v>
      </c>
      <c r="E15" s="60">
        <f t="shared" si="5"/>
        <v>750000</v>
      </c>
      <c r="F15" s="59">
        <f t="shared" si="5"/>
        <v>6044281</v>
      </c>
      <c r="G15" s="59">
        <f t="shared" si="5"/>
        <v>0</v>
      </c>
      <c r="H15" s="60">
        <f t="shared" si="5"/>
        <v>152967</v>
      </c>
      <c r="I15" s="60">
        <f t="shared" si="5"/>
        <v>19597</v>
      </c>
      <c r="J15" s="59">
        <f t="shared" si="5"/>
        <v>172564</v>
      </c>
      <c r="K15" s="59">
        <f t="shared" si="5"/>
        <v>55255</v>
      </c>
      <c r="L15" s="60">
        <f t="shared" si="5"/>
        <v>5540</v>
      </c>
      <c r="M15" s="60">
        <f t="shared" si="5"/>
        <v>47989</v>
      </c>
      <c r="N15" s="59">
        <f t="shared" si="5"/>
        <v>108784</v>
      </c>
      <c r="O15" s="59">
        <f t="shared" si="5"/>
        <v>0</v>
      </c>
      <c r="P15" s="60">
        <f t="shared" si="5"/>
        <v>250845</v>
      </c>
      <c r="Q15" s="60">
        <f t="shared" si="5"/>
        <v>0</v>
      </c>
      <c r="R15" s="59">
        <f t="shared" si="5"/>
        <v>250845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532193</v>
      </c>
      <c r="X15" s="60">
        <f t="shared" si="5"/>
        <v>4533211</v>
      </c>
      <c r="Y15" s="59">
        <f t="shared" si="5"/>
        <v>-4001018</v>
      </c>
      <c r="Z15" s="61">
        <f>+IF(X15&lt;&gt;0,+(Y15/X15)*100,0)</f>
        <v>-88.26013172561348</v>
      </c>
      <c r="AA15" s="62">
        <f>SUM(AA16:AA20)</f>
        <v>6044281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25989342</v>
      </c>
      <c r="D20" s="340"/>
      <c r="E20" s="60">
        <v>750000</v>
      </c>
      <c r="F20" s="59">
        <v>6044281</v>
      </c>
      <c r="G20" s="59"/>
      <c r="H20" s="60">
        <v>152967</v>
      </c>
      <c r="I20" s="60">
        <v>19597</v>
      </c>
      <c r="J20" s="59">
        <v>172564</v>
      </c>
      <c r="K20" s="59">
        <v>55255</v>
      </c>
      <c r="L20" s="60">
        <v>5540</v>
      </c>
      <c r="M20" s="60">
        <v>47989</v>
      </c>
      <c r="N20" s="59">
        <v>108784</v>
      </c>
      <c r="O20" s="59"/>
      <c r="P20" s="60">
        <v>250845</v>
      </c>
      <c r="Q20" s="60"/>
      <c r="R20" s="59">
        <v>250845</v>
      </c>
      <c r="S20" s="59"/>
      <c r="T20" s="60"/>
      <c r="U20" s="60"/>
      <c r="V20" s="59"/>
      <c r="W20" s="59">
        <v>532193</v>
      </c>
      <c r="X20" s="60">
        <v>4533211</v>
      </c>
      <c r="Y20" s="59">
        <v>-4001018</v>
      </c>
      <c r="Z20" s="61">
        <v>-88.26</v>
      </c>
      <c r="AA20" s="62">
        <v>6044281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1864357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1864357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17780188</v>
      </c>
      <c r="D40" s="344">
        <f t="shared" si="9"/>
        <v>0</v>
      </c>
      <c r="E40" s="343">
        <f t="shared" si="9"/>
        <v>4626899</v>
      </c>
      <c r="F40" s="345">
        <f t="shared" si="9"/>
        <v>13968833</v>
      </c>
      <c r="G40" s="345">
        <f t="shared" si="9"/>
        <v>0</v>
      </c>
      <c r="H40" s="343">
        <f t="shared" si="9"/>
        <v>538223</v>
      </c>
      <c r="I40" s="343">
        <f t="shared" si="9"/>
        <v>716867</v>
      </c>
      <c r="J40" s="345">
        <f t="shared" si="9"/>
        <v>1255090</v>
      </c>
      <c r="K40" s="345">
        <f t="shared" si="9"/>
        <v>270537</v>
      </c>
      <c r="L40" s="343">
        <f t="shared" si="9"/>
        <v>1507670</v>
      </c>
      <c r="M40" s="343">
        <f t="shared" si="9"/>
        <v>3650582</v>
      </c>
      <c r="N40" s="345">
        <f t="shared" si="9"/>
        <v>5428789</v>
      </c>
      <c r="O40" s="345">
        <f t="shared" si="9"/>
        <v>358984</v>
      </c>
      <c r="P40" s="343">
        <f t="shared" si="9"/>
        <v>529563</v>
      </c>
      <c r="Q40" s="343">
        <f t="shared" si="9"/>
        <v>292764</v>
      </c>
      <c r="R40" s="345">
        <f t="shared" si="9"/>
        <v>1181311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7865190</v>
      </c>
      <c r="X40" s="343">
        <f t="shared" si="9"/>
        <v>10476625</v>
      </c>
      <c r="Y40" s="345">
        <f t="shared" si="9"/>
        <v>-2611435</v>
      </c>
      <c r="Z40" s="336">
        <f>+IF(X40&lt;&gt;0,+(Y40/X40)*100,0)</f>
        <v>-24.92630021595695</v>
      </c>
      <c r="AA40" s="350">
        <f>SUM(AA41:AA49)</f>
        <v>13968833</v>
      </c>
    </row>
    <row r="41" spans="1:27" ht="12.75">
      <c r="A41" s="361" t="s">
        <v>248</v>
      </c>
      <c r="B41" s="142"/>
      <c r="C41" s="362">
        <v>2119674</v>
      </c>
      <c r="D41" s="363"/>
      <c r="E41" s="362">
        <v>2000000</v>
      </c>
      <c r="F41" s="364">
        <v>3900000</v>
      </c>
      <c r="G41" s="364"/>
      <c r="H41" s="362"/>
      <c r="I41" s="362"/>
      <c r="J41" s="364"/>
      <c r="K41" s="364"/>
      <c r="L41" s="362">
        <v>1108267</v>
      </c>
      <c r="M41" s="362"/>
      <c r="N41" s="364">
        <v>1108267</v>
      </c>
      <c r="O41" s="364">
        <v>104093</v>
      </c>
      <c r="P41" s="362">
        <v>1711</v>
      </c>
      <c r="Q41" s="362"/>
      <c r="R41" s="364">
        <v>105804</v>
      </c>
      <c r="S41" s="364"/>
      <c r="T41" s="362"/>
      <c r="U41" s="362"/>
      <c r="V41" s="364"/>
      <c r="W41" s="364">
        <v>1214071</v>
      </c>
      <c r="X41" s="362">
        <v>2925000</v>
      </c>
      <c r="Y41" s="364">
        <v>-1710929</v>
      </c>
      <c r="Z41" s="365">
        <v>-58.49</v>
      </c>
      <c r="AA41" s="366">
        <v>3900000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2054304</v>
      </c>
      <c r="D43" s="369"/>
      <c r="E43" s="305"/>
      <c r="F43" s="370">
        <v>4463000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3347250</v>
      </c>
      <c r="Y43" s="370">
        <v>-3347250</v>
      </c>
      <c r="Z43" s="371">
        <v>-100</v>
      </c>
      <c r="AA43" s="303">
        <v>4463000</v>
      </c>
    </row>
    <row r="44" spans="1:27" ht="12.75">
      <c r="A44" s="361" t="s">
        <v>251</v>
      </c>
      <c r="B44" s="136"/>
      <c r="C44" s="60">
        <v>2576520</v>
      </c>
      <c r="D44" s="368"/>
      <c r="E44" s="54">
        <v>1423546</v>
      </c>
      <c r="F44" s="53">
        <v>1297479</v>
      </c>
      <c r="G44" s="53"/>
      <c r="H44" s="54">
        <v>6397</v>
      </c>
      <c r="I44" s="54">
        <v>12857</v>
      </c>
      <c r="J44" s="53">
        <v>19254</v>
      </c>
      <c r="K44" s="53">
        <v>38442</v>
      </c>
      <c r="L44" s="54">
        <v>11636</v>
      </c>
      <c r="M44" s="54">
        <v>558058</v>
      </c>
      <c r="N44" s="53">
        <v>608136</v>
      </c>
      <c r="O44" s="53">
        <v>94386</v>
      </c>
      <c r="P44" s="54">
        <v>160342</v>
      </c>
      <c r="Q44" s="54">
        <v>63505</v>
      </c>
      <c r="R44" s="53">
        <v>318233</v>
      </c>
      <c r="S44" s="53"/>
      <c r="T44" s="54"/>
      <c r="U44" s="54"/>
      <c r="V44" s="53"/>
      <c r="W44" s="53">
        <v>945623</v>
      </c>
      <c r="X44" s="54">
        <v>973109</v>
      </c>
      <c r="Y44" s="53">
        <v>-27486</v>
      </c>
      <c r="Z44" s="94">
        <v>-2.82</v>
      </c>
      <c r="AA44" s="95">
        <v>1297479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11029690</v>
      </c>
      <c r="D48" s="368"/>
      <c r="E48" s="54"/>
      <c r="F48" s="53">
        <v>3130000</v>
      </c>
      <c r="G48" s="53"/>
      <c r="H48" s="54"/>
      <c r="I48" s="54"/>
      <c r="J48" s="53"/>
      <c r="K48" s="53">
        <v>598</v>
      </c>
      <c r="L48" s="54"/>
      <c r="M48" s="54"/>
      <c r="N48" s="53">
        <v>598</v>
      </c>
      <c r="O48" s="53"/>
      <c r="P48" s="54">
        <v>367510</v>
      </c>
      <c r="Q48" s="54">
        <v>97745</v>
      </c>
      <c r="R48" s="53">
        <v>465255</v>
      </c>
      <c r="S48" s="53"/>
      <c r="T48" s="54"/>
      <c r="U48" s="54"/>
      <c r="V48" s="53"/>
      <c r="W48" s="53">
        <v>465853</v>
      </c>
      <c r="X48" s="54">
        <v>2347500</v>
      </c>
      <c r="Y48" s="53">
        <v>-1881647</v>
      </c>
      <c r="Z48" s="94">
        <v>-80.16</v>
      </c>
      <c r="AA48" s="95">
        <v>3130000</v>
      </c>
    </row>
    <row r="49" spans="1:27" ht="12.75">
      <c r="A49" s="361" t="s">
        <v>93</v>
      </c>
      <c r="B49" s="136"/>
      <c r="C49" s="54"/>
      <c r="D49" s="368"/>
      <c r="E49" s="54">
        <v>1203353</v>
      </c>
      <c r="F49" s="53">
        <v>1178354</v>
      </c>
      <c r="G49" s="53"/>
      <c r="H49" s="54">
        <v>531826</v>
      </c>
      <c r="I49" s="54">
        <v>704010</v>
      </c>
      <c r="J49" s="53">
        <v>1235836</v>
      </c>
      <c r="K49" s="53">
        <v>231497</v>
      </c>
      <c r="L49" s="54">
        <v>387767</v>
      </c>
      <c r="M49" s="54">
        <v>3092524</v>
      </c>
      <c r="N49" s="53">
        <v>3711788</v>
      </c>
      <c r="O49" s="53">
        <v>160505</v>
      </c>
      <c r="P49" s="54"/>
      <c r="Q49" s="54">
        <v>131514</v>
      </c>
      <c r="R49" s="53">
        <v>292019</v>
      </c>
      <c r="S49" s="53"/>
      <c r="T49" s="54"/>
      <c r="U49" s="54"/>
      <c r="V49" s="53"/>
      <c r="W49" s="53">
        <v>5239643</v>
      </c>
      <c r="X49" s="54">
        <v>883766</v>
      </c>
      <c r="Y49" s="53">
        <v>4355877</v>
      </c>
      <c r="Z49" s="94">
        <v>492.88</v>
      </c>
      <c r="AA49" s="95">
        <v>1178354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43769530</v>
      </c>
      <c r="D60" s="346">
        <f t="shared" si="14"/>
        <v>0</v>
      </c>
      <c r="E60" s="219">
        <f t="shared" si="14"/>
        <v>53371856</v>
      </c>
      <c r="F60" s="264">
        <f t="shared" si="14"/>
        <v>59584614</v>
      </c>
      <c r="G60" s="264">
        <f t="shared" si="14"/>
        <v>1980005</v>
      </c>
      <c r="H60" s="219">
        <f t="shared" si="14"/>
        <v>1603849</v>
      </c>
      <c r="I60" s="219">
        <f t="shared" si="14"/>
        <v>3584768</v>
      </c>
      <c r="J60" s="264">
        <f t="shared" si="14"/>
        <v>7168622</v>
      </c>
      <c r="K60" s="264">
        <f t="shared" si="14"/>
        <v>3186100</v>
      </c>
      <c r="L60" s="219">
        <f t="shared" si="14"/>
        <v>2974775</v>
      </c>
      <c r="M60" s="219">
        <f t="shared" si="14"/>
        <v>7712869</v>
      </c>
      <c r="N60" s="264">
        <f t="shared" si="14"/>
        <v>13873744</v>
      </c>
      <c r="O60" s="264">
        <f t="shared" si="14"/>
        <v>2403265</v>
      </c>
      <c r="P60" s="219">
        <f t="shared" si="14"/>
        <v>2792861</v>
      </c>
      <c r="Q60" s="219">
        <f t="shared" si="14"/>
        <v>4640317</v>
      </c>
      <c r="R60" s="264">
        <f t="shared" si="14"/>
        <v>9836443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30878809</v>
      </c>
      <c r="X60" s="219">
        <f t="shared" si="14"/>
        <v>44688461</v>
      </c>
      <c r="Y60" s="264">
        <f t="shared" si="14"/>
        <v>-13809652</v>
      </c>
      <c r="Z60" s="337">
        <f>+IF(X60&lt;&gt;0,+(Y60/X60)*100,0)</f>
        <v>-30.90205321682481</v>
      </c>
      <c r="AA60" s="232">
        <f>+AA57+AA54+AA51+AA40+AA37+AA34+AA22+AA5</f>
        <v>59584614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2017-05-05T12:11:39Z</dcterms:created>
  <dcterms:modified xsi:type="dcterms:W3CDTF">2017-05-05T12:11:42Z</dcterms:modified>
  <cp:category/>
  <cp:version/>
  <cp:contentType/>
  <cp:contentStatus/>
</cp:coreProperties>
</file>