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<sst xmlns="http://schemas.openxmlformats.org/spreadsheetml/2006/main" count="857" uniqueCount="303">
  <si>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Senqu(EC142)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</si>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</sst>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4654049</v>
      </c>
      <c r="C5" s="19">
        <v>0</v>
      </c>
      <c r="D5" s="59">
        <v>7267486</v>
      </c>
      <c r="E5" s="60">
        <v>7267486</v>
      </c>
      <c r="F5" s="60">
        <v>7420879</v>
      </c>
      <c r="G5" s="60">
        <v>-1047590</v>
      </c>
      <c r="H5" s="60">
        <v>308970</v>
      </c>
      <c r="I5" s="60">
        <v>6682259</v>
      </c>
      <c r="J5" s="60">
        <v>545947</v>
      </c>
      <c r="K5" s="60">
        <v>325650</v>
      </c>
      <c r="L5" s="60">
        <v>314534</v>
      </c>
      <c r="M5" s="60">
        <v>1186131</v>
      </c>
      <c r="N5" s="60">
        <v>274543</v>
      </c>
      <c r="O5" s="60">
        <v>281420</v>
      </c>
      <c r="P5" s="60">
        <v>272074</v>
      </c>
      <c r="Q5" s="60">
        <v>828037</v>
      </c>
      <c r="R5" s="60">
        <v>0</v>
      </c>
      <c r="S5" s="60">
        <v>0</v>
      </c>
      <c r="T5" s="60">
        <v>0</v>
      </c>
      <c r="U5" s="60">
        <v>0</v>
      </c>
      <c r="V5" s="60">
        <v>8696427</v>
      </c>
      <c r="W5" s="60">
        <v>7069282</v>
      </c>
      <c r="X5" s="60">
        <v>1627145</v>
      </c>
      <c r="Y5" s="61">
        <v>23.02</v>
      </c>
      <c r="Z5" s="62">
        <v>7267486</v>
      </c>
    </row>
    <row r="6" spans="1:26" ht="12.75">
      <c r="A6" s="58" t="s">
        <v>32</v>
      </c>
      <c r="B6" s="19">
        <v>30896123</v>
      </c>
      <c r="C6" s="19">
        <v>0</v>
      </c>
      <c r="D6" s="59">
        <v>34472344</v>
      </c>
      <c r="E6" s="60">
        <v>34472344</v>
      </c>
      <c r="F6" s="60">
        <v>3249499</v>
      </c>
      <c r="G6" s="60">
        <v>3501412</v>
      </c>
      <c r="H6" s="60">
        <v>3337284</v>
      </c>
      <c r="I6" s="60">
        <v>10088195</v>
      </c>
      <c r="J6" s="60">
        <v>2770489</v>
      </c>
      <c r="K6" s="60">
        <v>3173310</v>
      </c>
      <c r="L6" s="60">
        <v>2256527</v>
      </c>
      <c r="M6" s="60">
        <v>8200326</v>
      </c>
      <c r="N6" s="60">
        <v>2775050</v>
      </c>
      <c r="O6" s="60">
        <v>3068932</v>
      </c>
      <c r="P6" s="60">
        <v>2202709</v>
      </c>
      <c r="Q6" s="60">
        <v>8046691</v>
      </c>
      <c r="R6" s="60">
        <v>0</v>
      </c>
      <c r="S6" s="60">
        <v>0</v>
      </c>
      <c r="T6" s="60">
        <v>0</v>
      </c>
      <c r="U6" s="60">
        <v>0</v>
      </c>
      <c r="V6" s="60">
        <v>26335212</v>
      </c>
      <c r="W6" s="60">
        <v>26187285</v>
      </c>
      <c r="X6" s="60">
        <v>147927</v>
      </c>
      <c r="Y6" s="61">
        <v>0.56</v>
      </c>
      <c r="Z6" s="62">
        <v>34472344</v>
      </c>
    </row>
    <row r="7" spans="1:26" ht="12.75">
      <c r="A7" s="58" t="s">
        <v>33</v>
      </c>
      <c r="B7" s="19">
        <v>13913370</v>
      </c>
      <c r="C7" s="19">
        <v>0</v>
      </c>
      <c r="D7" s="59">
        <v>10000000</v>
      </c>
      <c r="E7" s="60">
        <v>10000000</v>
      </c>
      <c r="F7" s="60">
        <v>1396184</v>
      </c>
      <c r="G7" s="60">
        <v>1487238</v>
      </c>
      <c r="H7" s="60">
        <v>1534821</v>
      </c>
      <c r="I7" s="60">
        <v>4418243</v>
      </c>
      <c r="J7" s="60">
        <v>1456994</v>
      </c>
      <c r="K7" s="60">
        <v>1430944</v>
      </c>
      <c r="L7" s="60">
        <v>1583841</v>
      </c>
      <c r="M7" s="60">
        <v>4471779</v>
      </c>
      <c r="N7" s="60">
        <v>1583841</v>
      </c>
      <c r="O7" s="60">
        <v>1404421</v>
      </c>
      <c r="P7" s="60">
        <v>0</v>
      </c>
      <c r="Q7" s="60">
        <v>2988262</v>
      </c>
      <c r="R7" s="60">
        <v>0</v>
      </c>
      <c r="S7" s="60">
        <v>0</v>
      </c>
      <c r="T7" s="60">
        <v>0</v>
      </c>
      <c r="U7" s="60">
        <v>0</v>
      </c>
      <c r="V7" s="60">
        <v>11878284</v>
      </c>
      <c r="W7" s="60">
        <v>7499997</v>
      </c>
      <c r="X7" s="60">
        <v>4378287</v>
      </c>
      <c r="Y7" s="61">
        <v>58.38</v>
      </c>
      <c r="Z7" s="62">
        <v>10000000</v>
      </c>
    </row>
    <row r="8" spans="1:26" ht="12.75">
      <c r="A8" s="58" t="s">
        <v>34</v>
      </c>
      <c r="B8" s="19">
        <v>149152331</v>
      </c>
      <c r="C8" s="19">
        <v>0</v>
      </c>
      <c r="D8" s="59">
        <v>134124000</v>
      </c>
      <c r="E8" s="60">
        <v>134124000</v>
      </c>
      <c r="F8" s="60">
        <v>53290912</v>
      </c>
      <c r="G8" s="60">
        <v>3095292</v>
      </c>
      <c r="H8" s="60">
        <v>1226429</v>
      </c>
      <c r="I8" s="60">
        <v>57612633</v>
      </c>
      <c r="J8" s="60">
        <v>19338</v>
      </c>
      <c r="K8" s="60">
        <v>657544</v>
      </c>
      <c r="L8" s="60">
        <v>38016667</v>
      </c>
      <c r="M8" s="60">
        <v>38693549</v>
      </c>
      <c r="N8" s="60">
        <v>34427</v>
      </c>
      <c r="O8" s="60">
        <v>5322333</v>
      </c>
      <c r="P8" s="60">
        <v>28859649</v>
      </c>
      <c r="Q8" s="60">
        <v>34216409</v>
      </c>
      <c r="R8" s="60">
        <v>0</v>
      </c>
      <c r="S8" s="60">
        <v>0</v>
      </c>
      <c r="T8" s="60">
        <v>0</v>
      </c>
      <c r="U8" s="60">
        <v>0</v>
      </c>
      <c r="V8" s="60">
        <v>130522591</v>
      </c>
      <c r="W8" s="60">
        <v>134124000</v>
      </c>
      <c r="X8" s="60">
        <v>-3601409</v>
      </c>
      <c r="Y8" s="61">
        <v>-2.69</v>
      </c>
      <c r="Z8" s="62">
        <v>134124000</v>
      </c>
    </row>
    <row r="9" spans="1:26" ht="12.75">
      <c r="A9" s="58" t="s">
        <v>35</v>
      </c>
      <c r="B9" s="19">
        <v>11838071</v>
      </c>
      <c r="C9" s="19">
        <v>0</v>
      </c>
      <c r="D9" s="59">
        <v>7621000</v>
      </c>
      <c r="E9" s="60">
        <v>7621000</v>
      </c>
      <c r="F9" s="60">
        <v>562179</v>
      </c>
      <c r="G9" s="60">
        <v>392444</v>
      </c>
      <c r="H9" s="60">
        <v>559274</v>
      </c>
      <c r="I9" s="60">
        <v>1513897</v>
      </c>
      <c r="J9" s="60">
        <v>535802</v>
      </c>
      <c r="K9" s="60">
        <v>535399</v>
      </c>
      <c r="L9" s="60">
        <v>554689</v>
      </c>
      <c r="M9" s="60">
        <v>1625890</v>
      </c>
      <c r="N9" s="60">
        <v>532886</v>
      </c>
      <c r="O9" s="60">
        <v>492956</v>
      </c>
      <c r="P9" s="60">
        <v>565013</v>
      </c>
      <c r="Q9" s="60">
        <v>1590855</v>
      </c>
      <c r="R9" s="60">
        <v>0</v>
      </c>
      <c r="S9" s="60">
        <v>0</v>
      </c>
      <c r="T9" s="60">
        <v>0</v>
      </c>
      <c r="U9" s="60">
        <v>0</v>
      </c>
      <c r="V9" s="60">
        <v>4730642</v>
      </c>
      <c r="W9" s="60">
        <v>5715738</v>
      </c>
      <c r="X9" s="60">
        <v>-985096</v>
      </c>
      <c r="Y9" s="61">
        <v>-17.23</v>
      </c>
      <c r="Z9" s="62">
        <v>7621000</v>
      </c>
    </row>
    <row r="10" spans="1:26" ht="22.5">
      <c r="A10" s="63" t="s">
        <v>278</v>
      </c>
      <c r="B10" s="64">
        <f>SUM(B5:B9)</f>
        <v>210453944</v>
      </c>
      <c r="C10" s="64">
        <f>SUM(C5:C9)</f>
        <v>0</v>
      </c>
      <c r="D10" s="65">
        <f aca="true" t="shared" si="0" ref="D10:Z10">SUM(D5:D9)</f>
        <v>193484830</v>
      </c>
      <c r="E10" s="66">
        <f t="shared" si="0"/>
        <v>193484830</v>
      </c>
      <c r="F10" s="66">
        <f t="shared" si="0"/>
        <v>65919653</v>
      </c>
      <c r="G10" s="66">
        <f t="shared" si="0"/>
        <v>7428796</v>
      </c>
      <c r="H10" s="66">
        <f t="shared" si="0"/>
        <v>6966778</v>
      </c>
      <c r="I10" s="66">
        <f t="shared" si="0"/>
        <v>80315227</v>
      </c>
      <c r="J10" s="66">
        <f t="shared" si="0"/>
        <v>5328570</v>
      </c>
      <c r="K10" s="66">
        <f t="shared" si="0"/>
        <v>6122847</v>
      </c>
      <c r="L10" s="66">
        <f t="shared" si="0"/>
        <v>42726258</v>
      </c>
      <c r="M10" s="66">
        <f t="shared" si="0"/>
        <v>54177675</v>
      </c>
      <c r="N10" s="66">
        <f t="shared" si="0"/>
        <v>5200747</v>
      </c>
      <c r="O10" s="66">
        <f t="shared" si="0"/>
        <v>10570062</v>
      </c>
      <c r="P10" s="66">
        <f t="shared" si="0"/>
        <v>31899445</v>
      </c>
      <c r="Q10" s="66">
        <f t="shared" si="0"/>
        <v>47670254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182163156</v>
      </c>
      <c r="W10" s="66">
        <f t="shared" si="0"/>
        <v>180596302</v>
      </c>
      <c r="X10" s="66">
        <f t="shared" si="0"/>
        <v>1566854</v>
      </c>
      <c r="Y10" s="67">
        <f>+IF(W10&lt;&gt;0,(X10/W10)*100,0)</f>
        <v>0.8676002679168923</v>
      </c>
      <c r="Z10" s="68">
        <f t="shared" si="0"/>
        <v>193484830</v>
      </c>
    </row>
    <row r="11" spans="1:26" ht="12.75">
      <c r="A11" s="58" t="s">
        <v>37</v>
      </c>
      <c r="B11" s="19">
        <v>62172866</v>
      </c>
      <c r="C11" s="19">
        <v>0</v>
      </c>
      <c r="D11" s="59">
        <v>74259823</v>
      </c>
      <c r="E11" s="60">
        <v>74259823</v>
      </c>
      <c r="F11" s="60">
        <v>4858859</v>
      </c>
      <c r="G11" s="60">
        <v>4934836</v>
      </c>
      <c r="H11" s="60">
        <v>5000428</v>
      </c>
      <c r="I11" s="60">
        <v>14794123</v>
      </c>
      <c r="J11" s="60">
        <v>5068816</v>
      </c>
      <c r="K11" s="60">
        <v>7361232</v>
      </c>
      <c r="L11" s="60">
        <v>4873343</v>
      </c>
      <c r="M11" s="60">
        <v>17303391</v>
      </c>
      <c r="N11" s="60">
        <v>4962930</v>
      </c>
      <c r="O11" s="60">
        <v>4955425</v>
      </c>
      <c r="P11" s="60">
        <v>5350045</v>
      </c>
      <c r="Q11" s="60">
        <v>15268400</v>
      </c>
      <c r="R11" s="60">
        <v>0</v>
      </c>
      <c r="S11" s="60">
        <v>0</v>
      </c>
      <c r="T11" s="60">
        <v>0</v>
      </c>
      <c r="U11" s="60">
        <v>0</v>
      </c>
      <c r="V11" s="60">
        <v>47365914</v>
      </c>
      <c r="W11" s="60">
        <v>54066604</v>
      </c>
      <c r="X11" s="60">
        <v>-6700690</v>
      </c>
      <c r="Y11" s="61">
        <v>-12.39</v>
      </c>
      <c r="Z11" s="62">
        <v>74259823</v>
      </c>
    </row>
    <row r="12" spans="1:26" ht="12.75">
      <c r="A12" s="58" t="s">
        <v>38</v>
      </c>
      <c r="B12" s="19">
        <v>11063818</v>
      </c>
      <c r="C12" s="19">
        <v>0</v>
      </c>
      <c r="D12" s="59">
        <v>12549764</v>
      </c>
      <c r="E12" s="60">
        <v>12549764</v>
      </c>
      <c r="F12" s="60">
        <v>914229</v>
      </c>
      <c r="G12" s="60">
        <v>784834</v>
      </c>
      <c r="H12" s="60">
        <v>824967</v>
      </c>
      <c r="I12" s="60">
        <v>2524030</v>
      </c>
      <c r="J12" s="60">
        <v>868859</v>
      </c>
      <c r="K12" s="60">
        <v>825750</v>
      </c>
      <c r="L12" s="60">
        <v>834118</v>
      </c>
      <c r="M12" s="60">
        <v>2528727</v>
      </c>
      <c r="N12" s="60">
        <v>819692</v>
      </c>
      <c r="O12" s="60">
        <v>900634</v>
      </c>
      <c r="P12" s="60">
        <v>1301912</v>
      </c>
      <c r="Q12" s="60">
        <v>3022238</v>
      </c>
      <c r="R12" s="60">
        <v>0</v>
      </c>
      <c r="S12" s="60">
        <v>0</v>
      </c>
      <c r="T12" s="60">
        <v>0</v>
      </c>
      <c r="U12" s="60">
        <v>0</v>
      </c>
      <c r="V12" s="60">
        <v>8074995</v>
      </c>
      <c r="W12" s="60">
        <v>9412326</v>
      </c>
      <c r="X12" s="60">
        <v>-1337331</v>
      </c>
      <c r="Y12" s="61">
        <v>-14.21</v>
      </c>
      <c r="Z12" s="62">
        <v>12549764</v>
      </c>
    </row>
    <row r="13" spans="1:26" ht="12.75">
      <c r="A13" s="58" t="s">
        <v>279</v>
      </c>
      <c r="B13" s="19">
        <v>18351930</v>
      </c>
      <c r="C13" s="19">
        <v>0</v>
      </c>
      <c r="D13" s="59">
        <v>19065623</v>
      </c>
      <c r="E13" s="60">
        <v>19065623</v>
      </c>
      <c r="F13" s="60">
        <v>0</v>
      </c>
      <c r="G13" s="60">
        <v>2546</v>
      </c>
      <c r="H13" s="60">
        <v>12556</v>
      </c>
      <c r="I13" s="60">
        <v>15102</v>
      </c>
      <c r="J13" s="60">
        <v>13886</v>
      </c>
      <c r="K13" s="60">
        <v>3307</v>
      </c>
      <c r="L13" s="60">
        <v>9188615</v>
      </c>
      <c r="M13" s="60">
        <v>9205808</v>
      </c>
      <c r="N13" s="60">
        <v>0</v>
      </c>
      <c r="O13" s="60">
        <v>11639</v>
      </c>
      <c r="P13" s="60">
        <v>1376</v>
      </c>
      <c r="Q13" s="60">
        <v>13015</v>
      </c>
      <c r="R13" s="60">
        <v>0</v>
      </c>
      <c r="S13" s="60">
        <v>0</v>
      </c>
      <c r="T13" s="60">
        <v>0</v>
      </c>
      <c r="U13" s="60">
        <v>0</v>
      </c>
      <c r="V13" s="60">
        <v>9233925</v>
      </c>
      <c r="W13" s="60">
        <v>9537872</v>
      </c>
      <c r="X13" s="60">
        <v>-303947</v>
      </c>
      <c r="Y13" s="61">
        <v>-3.19</v>
      </c>
      <c r="Z13" s="62">
        <v>19065623</v>
      </c>
    </row>
    <row r="14" spans="1:26" ht="12.75">
      <c r="A14" s="58" t="s">
        <v>40</v>
      </c>
      <c r="B14" s="19">
        <v>2527621</v>
      </c>
      <c r="C14" s="19">
        <v>0</v>
      </c>
      <c r="D14" s="59">
        <v>1149410</v>
      </c>
      <c r="E14" s="60">
        <v>1149410</v>
      </c>
      <c r="F14" s="60">
        <v>0</v>
      </c>
      <c r="G14" s="60">
        <v>0</v>
      </c>
      <c r="H14" s="60">
        <v>582172</v>
      </c>
      <c r="I14" s="60">
        <v>582172</v>
      </c>
      <c r="J14" s="60">
        <v>0</v>
      </c>
      <c r="K14" s="60">
        <v>243</v>
      </c>
      <c r="L14" s="60">
        <v>0</v>
      </c>
      <c r="M14" s="60">
        <v>243</v>
      </c>
      <c r="N14" s="60">
        <v>0</v>
      </c>
      <c r="O14" s="60">
        <v>0</v>
      </c>
      <c r="P14" s="60">
        <v>555731</v>
      </c>
      <c r="Q14" s="60">
        <v>555731</v>
      </c>
      <c r="R14" s="60">
        <v>0</v>
      </c>
      <c r="S14" s="60">
        <v>0</v>
      </c>
      <c r="T14" s="60">
        <v>0</v>
      </c>
      <c r="U14" s="60">
        <v>0</v>
      </c>
      <c r="V14" s="60">
        <v>1138146</v>
      </c>
      <c r="W14" s="60">
        <v>1149410</v>
      </c>
      <c r="X14" s="60">
        <v>-11264</v>
      </c>
      <c r="Y14" s="61">
        <v>-0.98</v>
      </c>
      <c r="Z14" s="62">
        <v>1149410</v>
      </c>
    </row>
    <row r="15" spans="1:26" ht="12.75">
      <c r="A15" s="58" t="s">
        <v>41</v>
      </c>
      <c r="B15" s="19">
        <v>23771063</v>
      </c>
      <c r="C15" s="19">
        <v>0</v>
      </c>
      <c r="D15" s="59">
        <v>33133381</v>
      </c>
      <c r="E15" s="60">
        <v>33133381</v>
      </c>
      <c r="F15" s="60">
        <v>3273966</v>
      </c>
      <c r="G15" s="60">
        <v>3716182</v>
      </c>
      <c r="H15" s="60">
        <v>2972728</v>
      </c>
      <c r="I15" s="60">
        <v>9962876</v>
      </c>
      <c r="J15" s="60">
        <v>1755086</v>
      </c>
      <c r="K15" s="60">
        <v>1702173</v>
      </c>
      <c r="L15" s="60">
        <v>1652195</v>
      </c>
      <c r="M15" s="60">
        <v>5109454</v>
      </c>
      <c r="N15" s="60">
        <v>1645831</v>
      </c>
      <c r="O15" s="60">
        <v>1657683</v>
      </c>
      <c r="P15" s="60">
        <v>1519198</v>
      </c>
      <c r="Q15" s="60">
        <v>4822712</v>
      </c>
      <c r="R15" s="60">
        <v>0</v>
      </c>
      <c r="S15" s="60">
        <v>0</v>
      </c>
      <c r="T15" s="60">
        <v>0</v>
      </c>
      <c r="U15" s="60">
        <v>0</v>
      </c>
      <c r="V15" s="60">
        <v>19895042</v>
      </c>
      <c r="W15" s="60">
        <v>24850035</v>
      </c>
      <c r="X15" s="60">
        <v>-4954993</v>
      </c>
      <c r="Y15" s="61">
        <v>-19.94</v>
      </c>
      <c r="Z15" s="62">
        <v>33133381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54780772</v>
      </c>
      <c r="C17" s="19">
        <v>0</v>
      </c>
      <c r="D17" s="59">
        <v>65908140</v>
      </c>
      <c r="E17" s="60">
        <v>65908140</v>
      </c>
      <c r="F17" s="60">
        <v>2414780</v>
      </c>
      <c r="G17" s="60">
        <v>569043</v>
      </c>
      <c r="H17" s="60">
        <v>4909001</v>
      </c>
      <c r="I17" s="60">
        <v>7892824</v>
      </c>
      <c r="J17" s="60">
        <v>6199714</v>
      </c>
      <c r="K17" s="60">
        <v>3128088</v>
      </c>
      <c r="L17" s="60">
        <v>4120511</v>
      </c>
      <c r="M17" s="60">
        <v>13448313</v>
      </c>
      <c r="N17" s="60">
        <v>3601448</v>
      </c>
      <c r="O17" s="60">
        <v>2843888</v>
      </c>
      <c r="P17" s="60">
        <v>6345472</v>
      </c>
      <c r="Q17" s="60">
        <v>12790808</v>
      </c>
      <c r="R17" s="60">
        <v>0</v>
      </c>
      <c r="S17" s="60">
        <v>0</v>
      </c>
      <c r="T17" s="60">
        <v>0</v>
      </c>
      <c r="U17" s="60">
        <v>0</v>
      </c>
      <c r="V17" s="60">
        <v>34131945</v>
      </c>
      <c r="W17" s="60">
        <v>44603866</v>
      </c>
      <c r="X17" s="60">
        <v>-10471921</v>
      </c>
      <c r="Y17" s="61">
        <v>-23.48</v>
      </c>
      <c r="Z17" s="62">
        <v>65908140</v>
      </c>
    </row>
    <row r="18" spans="1:26" ht="12.75">
      <c r="A18" s="70" t="s">
        <v>44</v>
      </c>
      <c r="B18" s="71">
        <f>SUM(B11:B17)</f>
        <v>172668070</v>
      </c>
      <c r="C18" s="71">
        <f>SUM(C11:C17)</f>
        <v>0</v>
      </c>
      <c r="D18" s="72">
        <f aca="true" t="shared" si="1" ref="D18:Z18">SUM(D11:D17)</f>
        <v>206066141</v>
      </c>
      <c r="E18" s="73">
        <f t="shared" si="1"/>
        <v>206066141</v>
      </c>
      <c r="F18" s="73">
        <f t="shared" si="1"/>
        <v>11461834</v>
      </c>
      <c r="G18" s="73">
        <f t="shared" si="1"/>
        <v>10007441</v>
      </c>
      <c r="H18" s="73">
        <f t="shared" si="1"/>
        <v>14301852</v>
      </c>
      <c r="I18" s="73">
        <f t="shared" si="1"/>
        <v>35771127</v>
      </c>
      <c r="J18" s="73">
        <f t="shared" si="1"/>
        <v>13906361</v>
      </c>
      <c r="K18" s="73">
        <f t="shared" si="1"/>
        <v>13020793</v>
      </c>
      <c r="L18" s="73">
        <f t="shared" si="1"/>
        <v>20668782</v>
      </c>
      <c r="M18" s="73">
        <f t="shared" si="1"/>
        <v>47595936</v>
      </c>
      <c r="N18" s="73">
        <f t="shared" si="1"/>
        <v>11029901</v>
      </c>
      <c r="O18" s="73">
        <f t="shared" si="1"/>
        <v>10369269</v>
      </c>
      <c r="P18" s="73">
        <f t="shared" si="1"/>
        <v>15073734</v>
      </c>
      <c r="Q18" s="73">
        <f t="shared" si="1"/>
        <v>36472904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119839967</v>
      </c>
      <c r="W18" s="73">
        <f t="shared" si="1"/>
        <v>143620113</v>
      </c>
      <c r="X18" s="73">
        <f t="shared" si="1"/>
        <v>-23780146</v>
      </c>
      <c r="Y18" s="67">
        <f>+IF(W18&lt;&gt;0,(X18/W18)*100,0)</f>
        <v>-16.55767113899987</v>
      </c>
      <c r="Z18" s="74">
        <f t="shared" si="1"/>
        <v>206066141</v>
      </c>
    </row>
    <row r="19" spans="1:26" ht="12.75">
      <c r="A19" s="70" t="s">
        <v>45</v>
      </c>
      <c r="B19" s="75">
        <f>+B10-B18</f>
        <v>37785874</v>
      </c>
      <c r="C19" s="75">
        <f>+C10-C18</f>
        <v>0</v>
      </c>
      <c r="D19" s="76">
        <f aca="true" t="shared" si="2" ref="D19:Z19">+D10-D18</f>
        <v>-12581311</v>
      </c>
      <c r="E19" s="77">
        <f t="shared" si="2"/>
        <v>-12581311</v>
      </c>
      <c r="F19" s="77">
        <f t="shared" si="2"/>
        <v>54457819</v>
      </c>
      <c r="G19" s="77">
        <f t="shared" si="2"/>
        <v>-2578645</v>
      </c>
      <c r="H19" s="77">
        <f t="shared" si="2"/>
        <v>-7335074</v>
      </c>
      <c r="I19" s="77">
        <f t="shared" si="2"/>
        <v>44544100</v>
      </c>
      <c r="J19" s="77">
        <f t="shared" si="2"/>
        <v>-8577791</v>
      </c>
      <c r="K19" s="77">
        <f t="shared" si="2"/>
        <v>-6897946</v>
      </c>
      <c r="L19" s="77">
        <f t="shared" si="2"/>
        <v>22057476</v>
      </c>
      <c r="M19" s="77">
        <f t="shared" si="2"/>
        <v>6581739</v>
      </c>
      <c r="N19" s="77">
        <f t="shared" si="2"/>
        <v>-5829154</v>
      </c>
      <c r="O19" s="77">
        <f t="shared" si="2"/>
        <v>200793</v>
      </c>
      <c r="P19" s="77">
        <f t="shared" si="2"/>
        <v>16825711</v>
      </c>
      <c r="Q19" s="77">
        <f t="shared" si="2"/>
        <v>11197350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62323189</v>
      </c>
      <c r="W19" s="77">
        <f>IF(E10=E18,0,W10-W18)</f>
        <v>36976189</v>
      </c>
      <c r="X19" s="77">
        <f t="shared" si="2"/>
        <v>25347000</v>
      </c>
      <c r="Y19" s="78">
        <f>+IF(W19&lt;&gt;0,(X19/W19)*100,0)</f>
        <v>68.54951980043157</v>
      </c>
      <c r="Z19" s="79">
        <f t="shared" si="2"/>
        <v>-12581311</v>
      </c>
    </row>
    <row r="20" spans="1:26" ht="12.75">
      <c r="A20" s="58" t="s">
        <v>46</v>
      </c>
      <c r="B20" s="19">
        <v>31955780</v>
      </c>
      <c r="C20" s="19">
        <v>0</v>
      </c>
      <c r="D20" s="59">
        <v>45728000</v>
      </c>
      <c r="E20" s="60">
        <v>45728000</v>
      </c>
      <c r="F20" s="60">
        <v>0</v>
      </c>
      <c r="G20" s="60">
        <v>0</v>
      </c>
      <c r="H20" s="60">
        <v>1000000</v>
      </c>
      <c r="I20" s="60">
        <v>1000000</v>
      </c>
      <c r="J20" s="60">
        <v>12884000</v>
      </c>
      <c r="K20" s="60">
        <v>1000000</v>
      </c>
      <c r="L20" s="60">
        <v>0</v>
      </c>
      <c r="M20" s="60">
        <v>13884000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14884000</v>
      </c>
      <c r="W20" s="60">
        <v>45728001</v>
      </c>
      <c r="X20" s="60">
        <v>-30844001</v>
      </c>
      <c r="Y20" s="61">
        <v>-67.45</v>
      </c>
      <c r="Z20" s="62">
        <v>45728000</v>
      </c>
    </row>
    <row r="21" spans="1:26" ht="12.75">
      <c r="A21" s="58" t="s">
        <v>280</v>
      </c>
      <c r="B21" s="80">
        <v>76786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69818440</v>
      </c>
      <c r="C22" s="86">
        <f>SUM(C19:C21)</f>
        <v>0</v>
      </c>
      <c r="D22" s="87">
        <f aca="true" t="shared" si="3" ref="D22:Z22">SUM(D19:D21)</f>
        <v>33146689</v>
      </c>
      <c r="E22" s="88">
        <f t="shared" si="3"/>
        <v>33146689</v>
      </c>
      <c r="F22" s="88">
        <f t="shared" si="3"/>
        <v>54457819</v>
      </c>
      <c r="G22" s="88">
        <f t="shared" si="3"/>
        <v>-2578645</v>
      </c>
      <c r="H22" s="88">
        <f t="shared" si="3"/>
        <v>-6335074</v>
      </c>
      <c r="I22" s="88">
        <f t="shared" si="3"/>
        <v>45544100</v>
      </c>
      <c r="J22" s="88">
        <f t="shared" si="3"/>
        <v>4306209</v>
      </c>
      <c r="K22" s="88">
        <f t="shared" si="3"/>
        <v>-5897946</v>
      </c>
      <c r="L22" s="88">
        <f t="shared" si="3"/>
        <v>22057476</v>
      </c>
      <c r="M22" s="88">
        <f t="shared" si="3"/>
        <v>20465739</v>
      </c>
      <c r="N22" s="88">
        <f t="shared" si="3"/>
        <v>-5829154</v>
      </c>
      <c r="O22" s="88">
        <f t="shared" si="3"/>
        <v>200793</v>
      </c>
      <c r="P22" s="88">
        <f t="shared" si="3"/>
        <v>16825711</v>
      </c>
      <c r="Q22" s="88">
        <f t="shared" si="3"/>
        <v>11197350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77207189</v>
      </c>
      <c r="W22" s="88">
        <f t="shared" si="3"/>
        <v>82704190</v>
      </c>
      <c r="X22" s="88">
        <f t="shared" si="3"/>
        <v>-5497001</v>
      </c>
      <c r="Y22" s="89">
        <f>+IF(W22&lt;&gt;0,(X22/W22)*100,0)</f>
        <v>-6.646581025701358</v>
      </c>
      <c r="Z22" s="90">
        <f t="shared" si="3"/>
        <v>33146689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69818440</v>
      </c>
      <c r="C24" s="75">
        <f>SUM(C22:C23)</f>
        <v>0</v>
      </c>
      <c r="D24" s="76">
        <f aca="true" t="shared" si="4" ref="D24:Z24">SUM(D22:D23)</f>
        <v>33146689</v>
      </c>
      <c r="E24" s="77">
        <f t="shared" si="4"/>
        <v>33146689</v>
      </c>
      <c r="F24" s="77">
        <f t="shared" si="4"/>
        <v>54457819</v>
      </c>
      <c r="G24" s="77">
        <f t="shared" si="4"/>
        <v>-2578645</v>
      </c>
      <c r="H24" s="77">
        <f t="shared" si="4"/>
        <v>-6335074</v>
      </c>
      <c r="I24" s="77">
        <f t="shared" si="4"/>
        <v>45544100</v>
      </c>
      <c r="J24" s="77">
        <f t="shared" si="4"/>
        <v>4306209</v>
      </c>
      <c r="K24" s="77">
        <f t="shared" si="4"/>
        <v>-5897946</v>
      </c>
      <c r="L24" s="77">
        <f t="shared" si="4"/>
        <v>22057476</v>
      </c>
      <c r="M24" s="77">
        <f t="shared" si="4"/>
        <v>20465739</v>
      </c>
      <c r="N24" s="77">
        <f t="shared" si="4"/>
        <v>-5829154</v>
      </c>
      <c r="O24" s="77">
        <f t="shared" si="4"/>
        <v>200793</v>
      </c>
      <c r="P24" s="77">
        <f t="shared" si="4"/>
        <v>16825711</v>
      </c>
      <c r="Q24" s="77">
        <f t="shared" si="4"/>
        <v>11197350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77207189</v>
      </c>
      <c r="W24" s="77">
        <f t="shared" si="4"/>
        <v>82704190</v>
      </c>
      <c r="X24" s="77">
        <f t="shared" si="4"/>
        <v>-5497001</v>
      </c>
      <c r="Y24" s="78">
        <f>+IF(W24&lt;&gt;0,(X24/W24)*100,0)</f>
        <v>-6.646581025701358</v>
      </c>
      <c r="Z24" s="79">
        <f t="shared" si="4"/>
        <v>33146689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38884673</v>
      </c>
      <c r="C27" s="22">
        <v>0</v>
      </c>
      <c r="D27" s="99">
        <v>75578000</v>
      </c>
      <c r="E27" s="100">
        <v>75578000</v>
      </c>
      <c r="F27" s="100">
        <v>2064476</v>
      </c>
      <c r="G27" s="100">
        <v>1020901</v>
      </c>
      <c r="H27" s="100">
        <v>1154118</v>
      </c>
      <c r="I27" s="100">
        <v>4239495</v>
      </c>
      <c r="J27" s="100">
        <v>2137715</v>
      </c>
      <c r="K27" s="100">
        <v>1934769</v>
      </c>
      <c r="L27" s="100">
        <v>9227278</v>
      </c>
      <c r="M27" s="100">
        <v>13299762</v>
      </c>
      <c r="N27" s="100">
        <v>1464006</v>
      </c>
      <c r="O27" s="100">
        <v>3500971</v>
      </c>
      <c r="P27" s="100">
        <v>5649030</v>
      </c>
      <c r="Q27" s="100">
        <v>10614007</v>
      </c>
      <c r="R27" s="100">
        <v>0</v>
      </c>
      <c r="S27" s="100">
        <v>0</v>
      </c>
      <c r="T27" s="100">
        <v>0</v>
      </c>
      <c r="U27" s="100">
        <v>0</v>
      </c>
      <c r="V27" s="100">
        <v>28153264</v>
      </c>
      <c r="W27" s="100">
        <v>56683500</v>
      </c>
      <c r="X27" s="100">
        <v>-28530236</v>
      </c>
      <c r="Y27" s="101">
        <v>-50.33</v>
      </c>
      <c r="Z27" s="102">
        <v>75578000</v>
      </c>
    </row>
    <row r="28" spans="1:26" ht="12.75">
      <c r="A28" s="103" t="s">
        <v>46</v>
      </c>
      <c r="B28" s="19">
        <v>31995820</v>
      </c>
      <c r="C28" s="19">
        <v>0</v>
      </c>
      <c r="D28" s="59">
        <v>45728000</v>
      </c>
      <c r="E28" s="60">
        <v>45728000</v>
      </c>
      <c r="F28" s="60">
        <v>1811451</v>
      </c>
      <c r="G28" s="60">
        <v>929770</v>
      </c>
      <c r="H28" s="60">
        <v>1101338</v>
      </c>
      <c r="I28" s="60">
        <v>3842559</v>
      </c>
      <c r="J28" s="60">
        <v>2119563</v>
      </c>
      <c r="K28" s="60">
        <v>1567674</v>
      </c>
      <c r="L28" s="60">
        <v>8799657</v>
      </c>
      <c r="M28" s="60">
        <v>12486894</v>
      </c>
      <c r="N28" s="60">
        <v>1413368</v>
      </c>
      <c r="O28" s="60">
        <v>3360593</v>
      </c>
      <c r="P28" s="60">
        <v>4797380</v>
      </c>
      <c r="Q28" s="60">
        <v>9571341</v>
      </c>
      <c r="R28" s="60">
        <v>0</v>
      </c>
      <c r="S28" s="60">
        <v>0</v>
      </c>
      <c r="T28" s="60">
        <v>0</v>
      </c>
      <c r="U28" s="60">
        <v>0</v>
      </c>
      <c r="V28" s="60">
        <v>25900794</v>
      </c>
      <c r="W28" s="60">
        <v>34296000</v>
      </c>
      <c r="X28" s="60">
        <v>-8395206</v>
      </c>
      <c r="Y28" s="61">
        <v>-24.48</v>
      </c>
      <c r="Z28" s="62">
        <v>45728000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6888893</v>
      </c>
      <c r="C31" s="19">
        <v>0</v>
      </c>
      <c r="D31" s="59">
        <v>29850000</v>
      </c>
      <c r="E31" s="60">
        <v>29850000</v>
      </c>
      <c r="F31" s="60">
        <v>253025</v>
      </c>
      <c r="G31" s="60">
        <v>91131</v>
      </c>
      <c r="H31" s="60">
        <v>52780</v>
      </c>
      <c r="I31" s="60">
        <v>396936</v>
      </c>
      <c r="J31" s="60">
        <v>18152</v>
      </c>
      <c r="K31" s="60">
        <v>367095</v>
      </c>
      <c r="L31" s="60">
        <v>427621</v>
      </c>
      <c r="M31" s="60">
        <v>812868</v>
      </c>
      <c r="N31" s="60">
        <v>50638</v>
      </c>
      <c r="O31" s="60">
        <v>140378</v>
      </c>
      <c r="P31" s="60">
        <v>851650</v>
      </c>
      <c r="Q31" s="60">
        <v>1042666</v>
      </c>
      <c r="R31" s="60">
        <v>0</v>
      </c>
      <c r="S31" s="60">
        <v>0</v>
      </c>
      <c r="T31" s="60">
        <v>0</v>
      </c>
      <c r="U31" s="60">
        <v>0</v>
      </c>
      <c r="V31" s="60">
        <v>2252470</v>
      </c>
      <c r="W31" s="60">
        <v>22387500</v>
      </c>
      <c r="X31" s="60">
        <v>-20135030</v>
      </c>
      <c r="Y31" s="61">
        <v>-89.94</v>
      </c>
      <c r="Z31" s="62">
        <v>29850000</v>
      </c>
    </row>
    <row r="32" spans="1:26" ht="12.75">
      <c r="A32" s="70" t="s">
        <v>54</v>
      </c>
      <c r="B32" s="22">
        <f>SUM(B28:B31)</f>
        <v>38884713</v>
      </c>
      <c r="C32" s="22">
        <f>SUM(C28:C31)</f>
        <v>0</v>
      </c>
      <c r="D32" s="99">
        <f aca="true" t="shared" si="5" ref="D32:Z32">SUM(D28:D31)</f>
        <v>75578000</v>
      </c>
      <c r="E32" s="100">
        <f t="shared" si="5"/>
        <v>75578000</v>
      </c>
      <c r="F32" s="100">
        <f t="shared" si="5"/>
        <v>2064476</v>
      </c>
      <c r="G32" s="100">
        <f t="shared" si="5"/>
        <v>1020901</v>
      </c>
      <c r="H32" s="100">
        <f t="shared" si="5"/>
        <v>1154118</v>
      </c>
      <c r="I32" s="100">
        <f t="shared" si="5"/>
        <v>4239495</v>
      </c>
      <c r="J32" s="100">
        <f t="shared" si="5"/>
        <v>2137715</v>
      </c>
      <c r="K32" s="100">
        <f t="shared" si="5"/>
        <v>1934769</v>
      </c>
      <c r="L32" s="100">
        <f t="shared" si="5"/>
        <v>9227278</v>
      </c>
      <c r="M32" s="100">
        <f t="shared" si="5"/>
        <v>13299762</v>
      </c>
      <c r="N32" s="100">
        <f t="shared" si="5"/>
        <v>1464006</v>
      </c>
      <c r="O32" s="100">
        <f t="shared" si="5"/>
        <v>3500971</v>
      </c>
      <c r="P32" s="100">
        <f t="shared" si="5"/>
        <v>5649030</v>
      </c>
      <c r="Q32" s="100">
        <f t="shared" si="5"/>
        <v>10614007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28153264</v>
      </c>
      <c r="W32" s="100">
        <f t="shared" si="5"/>
        <v>56683500</v>
      </c>
      <c r="X32" s="100">
        <f t="shared" si="5"/>
        <v>-28530236</v>
      </c>
      <c r="Y32" s="101">
        <f>+IF(W32&lt;&gt;0,(X32/W32)*100,0)</f>
        <v>-50.33252357387953</v>
      </c>
      <c r="Z32" s="102">
        <f t="shared" si="5"/>
        <v>75578000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242346870</v>
      </c>
      <c r="C35" s="19">
        <v>0</v>
      </c>
      <c r="D35" s="59">
        <v>157709878</v>
      </c>
      <c r="E35" s="60">
        <v>157709878</v>
      </c>
      <c r="F35" s="60">
        <v>65726894</v>
      </c>
      <c r="G35" s="60">
        <v>62018225</v>
      </c>
      <c r="H35" s="60">
        <v>54947018</v>
      </c>
      <c r="I35" s="60">
        <v>54947018</v>
      </c>
      <c r="J35" s="60">
        <v>45828069</v>
      </c>
      <c r="K35" s="60">
        <v>34321212</v>
      </c>
      <c r="L35" s="60">
        <v>294725452</v>
      </c>
      <c r="M35" s="60">
        <v>294725452</v>
      </c>
      <c r="N35" s="60">
        <v>289886394</v>
      </c>
      <c r="O35" s="60">
        <v>275784530</v>
      </c>
      <c r="P35" s="60">
        <v>308932873</v>
      </c>
      <c r="Q35" s="60">
        <v>308932873</v>
      </c>
      <c r="R35" s="60">
        <v>0</v>
      </c>
      <c r="S35" s="60">
        <v>0</v>
      </c>
      <c r="T35" s="60">
        <v>0</v>
      </c>
      <c r="U35" s="60">
        <v>0</v>
      </c>
      <c r="V35" s="60">
        <v>308932873</v>
      </c>
      <c r="W35" s="60">
        <v>118282409</v>
      </c>
      <c r="X35" s="60">
        <v>190650464</v>
      </c>
      <c r="Y35" s="61">
        <v>161.18</v>
      </c>
      <c r="Z35" s="62">
        <v>157709878</v>
      </c>
    </row>
    <row r="36" spans="1:26" ht="12.75">
      <c r="A36" s="58" t="s">
        <v>57</v>
      </c>
      <c r="B36" s="19">
        <v>325512426</v>
      </c>
      <c r="C36" s="19">
        <v>0</v>
      </c>
      <c r="D36" s="59">
        <v>401496943</v>
      </c>
      <c r="E36" s="60">
        <v>401496943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141</v>
      </c>
      <c r="L36" s="60">
        <v>316325950</v>
      </c>
      <c r="M36" s="60">
        <v>316325950</v>
      </c>
      <c r="N36" s="60">
        <v>316325950</v>
      </c>
      <c r="O36" s="60">
        <v>316325950</v>
      </c>
      <c r="P36" s="60">
        <v>316325950</v>
      </c>
      <c r="Q36" s="60">
        <v>316325950</v>
      </c>
      <c r="R36" s="60">
        <v>0</v>
      </c>
      <c r="S36" s="60">
        <v>0</v>
      </c>
      <c r="T36" s="60">
        <v>0</v>
      </c>
      <c r="U36" s="60">
        <v>0</v>
      </c>
      <c r="V36" s="60">
        <v>316325950</v>
      </c>
      <c r="W36" s="60">
        <v>301122707</v>
      </c>
      <c r="X36" s="60">
        <v>15203243</v>
      </c>
      <c r="Y36" s="61">
        <v>5.05</v>
      </c>
      <c r="Z36" s="62">
        <v>401496943</v>
      </c>
    </row>
    <row r="37" spans="1:26" ht="12.75">
      <c r="A37" s="58" t="s">
        <v>58</v>
      </c>
      <c r="B37" s="19">
        <v>31119684</v>
      </c>
      <c r="C37" s="19">
        <v>0</v>
      </c>
      <c r="D37" s="59">
        <v>19539379</v>
      </c>
      <c r="E37" s="60">
        <v>19539379</v>
      </c>
      <c r="F37" s="60">
        <v>13381754</v>
      </c>
      <c r="G37" s="60">
        <v>13305550</v>
      </c>
      <c r="H37" s="60">
        <v>13733587</v>
      </c>
      <c r="I37" s="60">
        <v>13733587</v>
      </c>
      <c r="J37" s="60">
        <v>2481088</v>
      </c>
      <c r="K37" s="60">
        <v>-1174550</v>
      </c>
      <c r="L37" s="60">
        <v>24724914</v>
      </c>
      <c r="M37" s="60">
        <v>24724914</v>
      </c>
      <c r="N37" s="60">
        <v>27218472</v>
      </c>
      <c r="O37" s="60">
        <v>27107074</v>
      </c>
      <c r="P37" s="60">
        <v>49099371</v>
      </c>
      <c r="Q37" s="60">
        <v>49099371</v>
      </c>
      <c r="R37" s="60">
        <v>0</v>
      </c>
      <c r="S37" s="60">
        <v>0</v>
      </c>
      <c r="T37" s="60">
        <v>0</v>
      </c>
      <c r="U37" s="60">
        <v>0</v>
      </c>
      <c r="V37" s="60">
        <v>49099371</v>
      </c>
      <c r="W37" s="60">
        <v>14654534</v>
      </c>
      <c r="X37" s="60">
        <v>34444837</v>
      </c>
      <c r="Y37" s="61">
        <v>235.05</v>
      </c>
      <c r="Z37" s="62">
        <v>19539379</v>
      </c>
    </row>
    <row r="38" spans="1:26" ht="12.75">
      <c r="A38" s="58" t="s">
        <v>59</v>
      </c>
      <c r="B38" s="19">
        <v>31192277</v>
      </c>
      <c r="C38" s="19">
        <v>0</v>
      </c>
      <c r="D38" s="59">
        <v>32107955</v>
      </c>
      <c r="E38" s="60">
        <v>32107955</v>
      </c>
      <c r="F38" s="60">
        <v>-48075</v>
      </c>
      <c r="G38" s="60">
        <v>-80994</v>
      </c>
      <c r="H38" s="60">
        <v>-91047</v>
      </c>
      <c r="I38" s="60">
        <v>-91047</v>
      </c>
      <c r="J38" s="60">
        <v>-126054</v>
      </c>
      <c r="K38" s="60">
        <v>-144410</v>
      </c>
      <c r="L38" s="60">
        <v>32308624</v>
      </c>
      <c r="M38" s="60">
        <v>32308624</v>
      </c>
      <c r="N38" s="60">
        <v>32269164</v>
      </c>
      <c r="O38" s="60">
        <v>32223646</v>
      </c>
      <c r="P38" s="60">
        <v>32203009</v>
      </c>
      <c r="Q38" s="60">
        <v>32203009</v>
      </c>
      <c r="R38" s="60">
        <v>0</v>
      </c>
      <c r="S38" s="60">
        <v>0</v>
      </c>
      <c r="T38" s="60">
        <v>0</v>
      </c>
      <c r="U38" s="60">
        <v>0</v>
      </c>
      <c r="V38" s="60">
        <v>32203009</v>
      </c>
      <c r="W38" s="60">
        <v>24080966</v>
      </c>
      <c r="X38" s="60">
        <v>8122043</v>
      </c>
      <c r="Y38" s="61">
        <v>33.73</v>
      </c>
      <c r="Z38" s="62">
        <v>32107955</v>
      </c>
    </row>
    <row r="39" spans="1:26" ht="12.75">
      <c r="A39" s="58" t="s">
        <v>60</v>
      </c>
      <c r="B39" s="19">
        <v>505547335</v>
      </c>
      <c r="C39" s="19">
        <v>0</v>
      </c>
      <c r="D39" s="59">
        <v>507559487</v>
      </c>
      <c r="E39" s="60">
        <v>507559487</v>
      </c>
      <c r="F39" s="60">
        <v>52393216</v>
      </c>
      <c r="G39" s="60">
        <v>48793669</v>
      </c>
      <c r="H39" s="60">
        <v>41304479</v>
      </c>
      <c r="I39" s="60">
        <v>41304479</v>
      </c>
      <c r="J39" s="60">
        <v>43473035</v>
      </c>
      <c r="K39" s="60">
        <v>35640314</v>
      </c>
      <c r="L39" s="60">
        <v>554017863</v>
      </c>
      <c r="M39" s="60">
        <v>554017863</v>
      </c>
      <c r="N39" s="60">
        <v>546724709</v>
      </c>
      <c r="O39" s="60">
        <v>532779759</v>
      </c>
      <c r="P39" s="60">
        <v>543956442</v>
      </c>
      <c r="Q39" s="60">
        <v>543956442</v>
      </c>
      <c r="R39" s="60">
        <v>0</v>
      </c>
      <c r="S39" s="60">
        <v>0</v>
      </c>
      <c r="T39" s="60">
        <v>0</v>
      </c>
      <c r="U39" s="60">
        <v>0</v>
      </c>
      <c r="V39" s="60">
        <v>543956442</v>
      </c>
      <c r="W39" s="60">
        <v>380669615</v>
      </c>
      <c r="X39" s="60">
        <v>163286827</v>
      </c>
      <c r="Y39" s="61">
        <v>42.89</v>
      </c>
      <c r="Z39" s="62">
        <v>507559487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76793650</v>
      </c>
      <c r="C42" s="19">
        <v>0</v>
      </c>
      <c r="D42" s="59">
        <v>53054272</v>
      </c>
      <c r="E42" s="60">
        <v>53054272</v>
      </c>
      <c r="F42" s="60">
        <v>13180558</v>
      </c>
      <c r="G42" s="60">
        <v>-3978116</v>
      </c>
      <c r="H42" s="60">
        <v>-3743940</v>
      </c>
      <c r="I42" s="60">
        <v>5458502</v>
      </c>
      <c r="J42" s="60">
        <v>4829741</v>
      </c>
      <c r="K42" s="60">
        <v>1811739</v>
      </c>
      <c r="L42" s="60">
        <v>8572001</v>
      </c>
      <c r="M42" s="60">
        <v>15213481</v>
      </c>
      <c r="N42" s="60">
        <v>1242158</v>
      </c>
      <c r="O42" s="60">
        <v>4338660</v>
      </c>
      <c r="P42" s="60">
        <v>5297706</v>
      </c>
      <c r="Q42" s="60">
        <v>10878524</v>
      </c>
      <c r="R42" s="60">
        <v>0</v>
      </c>
      <c r="S42" s="60">
        <v>0</v>
      </c>
      <c r="T42" s="60">
        <v>0</v>
      </c>
      <c r="U42" s="60">
        <v>0</v>
      </c>
      <c r="V42" s="60">
        <v>31550507</v>
      </c>
      <c r="W42" s="60">
        <v>91196700</v>
      </c>
      <c r="X42" s="60">
        <v>-59646193</v>
      </c>
      <c r="Y42" s="61">
        <v>-65.4</v>
      </c>
      <c r="Z42" s="62">
        <v>53054272</v>
      </c>
    </row>
    <row r="43" spans="1:26" ht="12.75">
      <c r="A43" s="58" t="s">
        <v>63</v>
      </c>
      <c r="B43" s="19">
        <v>-38636363</v>
      </c>
      <c r="C43" s="19">
        <v>0</v>
      </c>
      <c r="D43" s="59">
        <v>-75577998</v>
      </c>
      <c r="E43" s="60">
        <v>-75577998</v>
      </c>
      <c r="F43" s="60">
        <v>-2064604</v>
      </c>
      <c r="G43" s="60">
        <v>-1020901</v>
      </c>
      <c r="H43" s="60">
        <v>-1154118</v>
      </c>
      <c r="I43" s="60">
        <v>-4239623</v>
      </c>
      <c r="J43" s="60">
        <v>-2137714</v>
      </c>
      <c r="K43" s="60">
        <v>-1934768</v>
      </c>
      <c r="L43" s="60">
        <v>-9227258</v>
      </c>
      <c r="M43" s="60">
        <v>-13299740</v>
      </c>
      <c r="N43" s="60">
        <v>-1464006</v>
      </c>
      <c r="O43" s="60">
        <v>-3501075</v>
      </c>
      <c r="P43" s="60">
        <v>-5649029</v>
      </c>
      <c r="Q43" s="60">
        <v>-10614110</v>
      </c>
      <c r="R43" s="60">
        <v>0</v>
      </c>
      <c r="S43" s="60">
        <v>0</v>
      </c>
      <c r="T43" s="60">
        <v>0</v>
      </c>
      <c r="U43" s="60">
        <v>0</v>
      </c>
      <c r="V43" s="60">
        <v>-28153473</v>
      </c>
      <c r="W43" s="60">
        <v>-55195899</v>
      </c>
      <c r="X43" s="60">
        <v>27042426</v>
      </c>
      <c r="Y43" s="61">
        <v>-48.99</v>
      </c>
      <c r="Z43" s="62">
        <v>-75577998</v>
      </c>
    </row>
    <row r="44" spans="1:26" ht="12.75">
      <c r="A44" s="58" t="s">
        <v>64</v>
      </c>
      <c r="B44" s="19">
        <v>-699660</v>
      </c>
      <c r="C44" s="19">
        <v>0</v>
      </c>
      <c r="D44" s="59">
        <v>-718332</v>
      </c>
      <c r="E44" s="60">
        <v>-718332</v>
      </c>
      <c r="F44" s="60">
        <v>0</v>
      </c>
      <c r="G44" s="60">
        <v>0</v>
      </c>
      <c r="H44" s="60">
        <v>-405547</v>
      </c>
      <c r="I44" s="60">
        <v>-405547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-409360</v>
      </c>
      <c r="Q44" s="60">
        <v>-409360</v>
      </c>
      <c r="R44" s="60">
        <v>0</v>
      </c>
      <c r="S44" s="60">
        <v>0</v>
      </c>
      <c r="T44" s="60">
        <v>0</v>
      </c>
      <c r="U44" s="60">
        <v>0</v>
      </c>
      <c r="V44" s="60">
        <v>-814907</v>
      </c>
      <c r="W44" s="60">
        <v>-340584</v>
      </c>
      <c r="X44" s="60">
        <v>-474323</v>
      </c>
      <c r="Y44" s="61">
        <v>139.27</v>
      </c>
      <c r="Z44" s="62">
        <v>-718332</v>
      </c>
    </row>
    <row r="45" spans="1:26" ht="12.75">
      <c r="A45" s="70" t="s">
        <v>65</v>
      </c>
      <c r="B45" s="22">
        <v>220917469</v>
      </c>
      <c r="C45" s="22">
        <v>0</v>
      </c>
      <c r="D45" s="99">
        <v>128127099</v>
      </c>
      <c r="E45" s="100">
        <v>128127099</v>
      </c>
      <c r="F45" s="100">
        <v>232033425</v>
      </c>
      <c r="G45" s="100">
        <v>227034408</v>
      </c>
      <c r="H45" s="100">
        <v>221730803</v>
      </c>
      <c r="I45" s="100">
        <v>221730803</v>
      </c>
      <c r="J45" s="100">
        <v>224422830</v>
      </c>
      <c r="K45" s="100">
        <v>224299801</v>
      </c>
      <c r="L45" s="100">
        <v>223644544</v>
      </c>
      <c r="M45" s="100">
        <v>223644544</v>
      </c>
      <c r="N45" s="100">
        <v>223422696</v>
      </c>
      <c r="O45" s="100">
        <v>224260281</v>
      </c>
      <c r="P45" s="100">
        <v>223499598</v>
      </c>
      <c r="Q45" s="100">
        <v>223499598</v>
      </c>
      <c r="R45" s="100">
        <v>0</v>
      </c>
      <c r="S45" s="100">
        <v>0</v>
      </c>
      <c r="T45" s="100">
        <v>0</v>
      </c>
      <c r="U45" s="100">
        <v>0</v>
      </c>
      <c r="V45" s="100">
        <v>223499598</v>
      </c>
      <c r="W45" s="100">
        <v>187029374</v>
      </c>
      <c r="X45" s="100">
        <v>36470224</v>
      </c>
      <c r="Y45" s="101">
        <v>19.5</v>
      </c>
      <c r="Z45" s="102">
        <v>128127099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3085490</v>
      </c>
      <c r="C49" s="52">
        <v>0</v>
      </c>
      <c r="D49" s="129">
        <v>1569771</v>
      </c>
      <c r="E49" s="54">
        <v>1177284</v>
      </c>
      <c r="F49" s="54">
        <v>0</v>
      </c>
      <c r="G49" s="54">
        <v>0</v>
      </c>
      <c r="H49" s="54">
        <v>0</v>
      </c>
      <c r="I49" s="54">
        <v>843415</v>
      </c>
      <c r="J49" s="54">
        <v>0</v>
      </c>
      <c r="K49" s="54">
        <v>0</v>
      </c>
      <c r="L49" s="54">
        <v>0</v>
      </c>
      <c r="M49" s="54">
        <v>876946</v>
      </c>
      <c r="N49" s="54">
        <v>0</v>
      </c>
      <c r="O49" s="54">
        <v>0</v>
      </c>
      <c r="P49" s="54">
        <v>0</v>
      </c>
      <c r="Q49" s="54">
        <v>7223544</v>
      </c>
      <c r="R49" s="54">
        <v>0</v>
      </c>
      <c r="S49" s="54">
        <v>0</v>
      </c>
      <c r="T49" s="54">
        <v>0</v>
      </c>
      <c r="U49" s="54">
        <v>0</v>
      </c>
      <c r="V49" s="54">
        <v>10112965</v>
      </c>
      <c r="W49" s="54">
        <v>11557677</v>
      </c>
      <c r="X49" s="54">
        <v>36447092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32643281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32643281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77.14847911494708</v>
      </c>
      <c r="C58" s="5">
        <f>IF(C67=0,0,+(C76/C67)*100)</f>
        <v>0</v>
      </c>
      <c r="D58" s="6">
        <f aca="true" t="shared" si="6" ref="D58:Z58">IF(D67=0,0,+(D76/D67)*100)</f>
        <v>80.81342078093051</v>
      </c>
      <c r="E58" s="7">
        <f t="shared" si="6"/>
        <v>80.81342078093051</v>
      </c>
      <c r="F58" s="7">
        <f t="shared" si="6"/>
        <v>39.51352334680392</v>
      </c>
      <c r="G58" s="7">
        <f t="shared" si="6"/>
        <v>144.9585677333569</v>
      </c>
      <c r="H58" s="7">
        <f t="shared" si="6"/>
        <v>93.52180873307829</v>
      </c>
      <c r="I58" s="7">
        <f t="shared" si="6"/>
        <v>67.72694255899702</v>
      </c>
      <c r="J58" s="7">
        <f t="shared" si="6"/>
        <v>131.20233840765843</v>
      </c>
      <c r="K58" s="7">
        <f t="shared" si="6"/>
        <v>144.87828650534598</v>
      </c>
      <c r="L58" s="7">
        <f t="shared" si="6"/>
        <v>110.65682161388747</v>
      </c>
      <c r="M58" s="7">
        <f t="shared" si="6"/>
        <v>130.53799679559714</v>
      </c>
      <c r="N58" s="7">
        <f t="shared" si="6"/>
        <v>86.06736323697925</v>
      </c>
      <c r="O58" s="7">
        <f t="shared" si="6"/>
        <v>131.65971151745507</v>
      </c>
      <c r="P58" s="7">
        <f t="shared" si="6"/>
        <v>150.73571159254658</v>
      </c>
      <c r="Q58" s="7">
        <f t="shared" si="6"/>
        <v>121.41795542357445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98.69353086606749</v>
      </c>
      <c r="W58" s="7">
        <f t="shared" si="6"/>
        <v>80.8134268620275</v>
      </c>
      <c r="X58" s="7">
        <f t="shared" si="6"/>
        <v>0</v>
      </c>
      <c r="Y58" s="7">
        <f t="shared" si="6"/>
        <v>0</v>
      </c>
      <c r="Z58" s="8">
        <f t="shared" si="6"/>
        <v>80.81342078093051</v>
      </c>
    </row>
    <row r="59" spans="1:26" ht="12.75">
      <c r="A59" s="37" t="s">
        <v>31</v>
      </c>
      <c r="B59" s="9">
        <f aca="true" t="shared" si="7" ref="B59:Z66">IF(B68=0,0,+(B77/B68)*100)</f>
        <v>77.46216251698253</v>
      </c>
      <c r="C59" s="9">
        <f t="shared" si="7"/>
        <v>0</v>
      </c>
      <c r="D59" s="2">
        <f t="shared" si="7"/>
        <v>80.81346149136029</v>
      </c>
      <c r="E59" s="10">
        <f t="shared" si="7"/>
        <v>80.81346149136029</v>
      </c>
      <c r="F59" s="10">
        <f t="shared" si="7"/>
        <v>2.604664487859188</v>
      </c>
      <c r="G59" s="10">
        <f t="shared" si="7"/>
        <v>-38.42514724271901</v>
      </c>
      <c r="H59" s="10">
        <f t="shared" si="7"/>
        <v>164.7936692882804</v>
      </c>
      <c r="I59" s="10">
        <f t="shared" si="7"/>
        <v>16.536174368578052</v>
      </c>
      <c r="J59" s="10">
        <f t="shared" si="7"/>
        <v>124.39321032994046</v>
      </c>
      <c r="K59" s="10">
        <f t="shared" si="7"/>
        <v>137.88238906801783</v>
      </c>
      <c r="L59" s="10">
        <f t="shared" si="7"/>
        <v>112.76332606331907</v>
      </c>
      <c r="M59" s="10">
        <f t="shared" si="7"/>
        <v>125.0126672349007</v>
      </c>
      <c r="N59" s="10">
        <f t="shared" si="7"/>
        <v>141.05877767781368</v>
      </c>
      <c r="O59" s="10">
        <f t="shared" si="7"/>
        <v>128.35335086347808</v>
      </c>
      <c r="P59" s="10">
        <f t="shared" si="7"/>
        <v>108.08125730499792</v>
      </c>
      <c r="Q59" s="10">
        <f t="shared" si="7"/>
        <v>125.90500182962839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41.745236290720314</v>
      </c>
      <c r="W59" s="10">
        <f t="shared" si="7"/>
        <v>80.81345460543234</v>
      </c>
      <c r="X59" s="10">
        <f t="shared" si="7"/>
        <v>0</v>
      </c>
      <c r="Y59" s="10">
        <f t="shared" si="7"/>
        <v>0</v>
      </c>
      <c r="Z59" s="11">
        <f t="shared" si="7"/>
        <v>80.81346149136029</v>
      </c>
    </row>
    <row r="60" spans="1:26" ht="12.75">
      <c r="A60" s="38" t="s">
        <v>32</v>
      </c>
      <c r="B60" s="12">
        <f t="shared" si="7"/>
        <v>83.32862993845539</v>
      </c>
      <c r="C60" s="12">
        <f t="shared" si="7"/>
        <v>0</v>
      </c>
      <c r="D60" s="3">
        <f t="shared" si="7"/>
        <v>80.81340798873438</v>
      </c>
      <c r="E60" s="13">
        <f t="shared" si="7"/>
        <v>80.81340798873438</v>
      </c>
      <c r="F60" s="13">
        <f t="shared" si="7"/>
        <v>119.72073233443064</v>
      </c>
      <c r="G60" s="13">
        <f t="shared" si="7"/>
        <v>93.01975888584377</v>
      </c>
      <c r="H60" s="13">
        <f t="shared" si="7"/>
        <v>86.4676185784608</v>
      </c>
      <c r="I60" s="13">
        <f t="shared" si="7"/>
        <v>99.45286545313607</v>
      </c>
      <c r="J60" s="13">
        <f t="shared" si="7"/>
        <v>135.17198588408039</v>
      </c>
      <c r="K60" s="13">
        <f t="shared" si="7"/>
        <v>148.92862657603573</v>
      </c>
      <c r="L60" s="13">
        <f t="shared" si="7"/>
        <v>111.50280940578155</v>
      </c>
      <c r="M60" s="13">
        <f t="shared" si="7"/>
        <v>133.98227094874034</v>
      </c>
      <c r="N60" s="13">
        <f t="shared" si="7"/>
        <v>79.34530909352985</v>
      </c>
      <c r="O60" s="13">
        <f t="shared" si="7"/>
        <v>134.56274039307485</v>
      </c>
      <c r="P60" s="13">
        <f t="shared" si="7"/>
        <v>161.80158159793237</v>
      </c>
      <c r="Q60" s="13">
        <f t="shared" si="7"/>
        <v>122.97637625205194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117.39229970884608</v>
      </c>
      <c r="W60" s="13">
        <f t="shared" si="7"/>
        <v>80.81340620075736</v>
      </c>
      <c r="X60" s="13">
        <f t="shared" si="7"/>
        <v>0</v>
      </c>
      <c r="Y60" s="13">
        <f t="shared" si="7"/>
        <v>0</v>
      </c>
      <c r="Z60" s="14">
        <f t="shared" si="7"/>
        <v>80.81340798873438</v>
      </c>
    </row>
    <row r="61" spans="1:26" ht="12.75">
      <c r="A61" s="39" t="s">
        <v>103</v>
      </c>
      <c r="B61" s="12">
        <f t="shared" si="7"/>
        <v>81.47050782989952</v>
      </c>
      <c r="C61" s="12">
        <f t="shared" si="7"/>
        <v>0</v>
      </c>
      <c r="D61" s="3">
        <f t="shared" si="7"/>
        <v>80.81342204709627</v>
      </c>
      <c r="E61" s="13">
        <f t="shared" si="7"/>
        <v>80.81342204709627</v>
      </c>
      <c r="F61" s="13">
        <f t="shared" si="7"/>
        <v>116.75864102546723</v>
      </c>
      <c r="G61" s="13">
        <f t="shared" si="7"/>
        <v>93.61332294573317</v>
      </c>
      <c r="H61" s="13">
        <f t="shared" si="7"/>
        <v>87.25288806028931</v>
      </c>
      <c r="I61" s="13">
        <f t="shared" si="7"/>
        <v>98.95761447717307</v>
      </c>
      <c r="J61" s="13">
        <f t="shared" si="7"/>
        <v>142.53015916701068</v>
      </c>
      <c r="K61" s="13">
        <f t="shared" si="7"/>
        <v>161.20966534755053</v>
      </c>
      <c r="L61" s="13">
        <f t="shared" si="7"/>
        <v>117.40140123768923</v>
      </c>
      <c r="M61" s="13">
        <f t="shared" si="7"/>
        <v>142.9302701031476</v>
      </c>
      <c r="N61" s="13">
        <f t="shared" si="7"/>
        <v>73.50986027021575</v>
      </c>
      <c r="O61" s="13">
        <f t="shared" si="7"/>
        <v>143.40464541579172</v>
      </c>
      <c r="P61" s="13">
        <f t="shared" si="7"/>
        <v>147.36824322827354</v>
      </c>
      <c r="Q61" s="13">
        <f t="shared" si="7"/>
        <v>120.07203160543337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118.77433826928552</v>
      </c>
      <c r="W61" s="13">
        <f t="shared" si="7"/>
        <v>80.8134198910209</v>
      </c>
      <c r="X61" s="13">
        <f t="shared" si="7"/>
        <v>0</v>
      </c>
      <c r="Y61" s="13">
        <f t="shared" si="7"/>
        <v>0</v>
      </c>
      <c r="Z61" s="14">
        <f t="shared" si="7"/>
        <v>80.81342204709627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89.3702157147807</v>
      </c>
      <c r="C64" s="12">
        <f t="shared" si="7"/>
        <v>0</v>
      </c>
      <c r="D64" s="3">
        <f t="shared" si="7"/>
        <v>80.81326397613987</v>
      </c>
      <c r="E64" s="13">
        <f t="shared" si="7"/>
        <v>80.81326397613987</v>
      </c>
      <c r="F64" s="13">
        <f t="shared" si="7"/>
        <v>72.17386360976327</v>
      </c>
      <c r="G64" s="13">
        <f t="shared" si="7"/>
        <v>73.70739450178922</v>
      </c>
      <c r="H64" s="13">
        <f t="shared" si="7"/>
        <v>75.57305573616827</v>
      </c>
      <c r="I64" s="13">
        <f t="shared" si="7"/>
        <v>73.82316457083694</v>
      </c>
      <c r="J64" s="13">
        <f t="shared" si="7"/>
        <v>73.1275409152507</v>
      </c>
      <c r="K64" s="13">
        <f t="shared" si="7"/>
        <v>63.11139722825339</v>
      </c>
      <c r="L64" s="13">
        <f t="shared" si="7"/>
        <v>61.52852536238586</v>
      </c>
      <c r="M64" s="13">
        <f t="shared" si="7"/>
        <v>65.54533049008093</v>
      </c>
      <c r="N64" s="13">
        <f t="shared" si="7"/>
        <v>86.85516602350879</v>
      </c>
      <c r="O64" s="13">
        <f t="shared" si="7"/>
        <v>63.538124198419595</v>
      </c>
      <c r="P64" s="13">
        <f t="shared" si="7"/>
        <v>217.5307920988972</v>
      </c>
      <c r="Q64" s="13">
        <f t="shared" si="7"/>
        <v>125.64735643634175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89.77225862918208</v>
      </c>
      <c r="W64" s="13">
        <f t="shared" si="7"/>
        <v>80.81326397613987</v>
      </c>
      <c r="X64" s="13">
        <f t="shared" si="7"/>
        <v>0</v>
      </c>
      <c r="Y64" s="13">
        <f t="shared" si="7"/>
        <v>0</v>
      </c>
      <c r="Z64" s="14">
        <f t="shared" si="7"/>
        <v>80.81326397613987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80.81352517985611</v>
      </c>
      <c r="E66" s="16">
        <f t="shared" si="7"/>
        <v>80.81352517985611</v>
      </c>
      <c r="F66" s="16">
        <f t="shared" si="7"/>
        <v>100</v>
      </c>
      <c r="G66" s="16">
        <f t="shared" si="7"/>
        <v>99.99956145159523</v>
      </c>
      <c r="H66" s="16">
        <f t="shared" si="7"/>
        <v>100</v>
      </c>
      <c r="I66" s="16">
        <f t="shared" si="7"/>
        <v>99.99985338941677</v>
      </c>
      <c r="J66" s="16">
        <f t="shared" si="7"/>
        <v>100</v>
      </c>
      <c r="K66" s="16">
        <f t="shared" si="7"/>
        <v>99.99957560582268</v>
      </c>
      <c r="L66" s="16">
        <f t="shared" si="7"/>
        <v>100.00041439440402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100.0003973094206</v>
      </c>
      <c r="Q66" s="16">
        <f t="shared" si="7"/>
        <v>100.00013175681907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80.81375773743234</v>
      </c>
      <c r="X66" s="16">
        <f t="shared" si="7"/>
        <v>0</v>
      </c>
      <c r="Y66" s="16">
        <f t="shared" si="7"/>
        <v>0</v>
      </c>
      <c r="Z66" s="17">
        <f t="shared" si="7"/>
        <v>80.81352517985611</v>
      </c>
    </row>
    <row r="67" spans="1:26" ht="12.75" hidden="1">
      <c r="A67" s="41" t="s">
        <v>286</v>
      </c>
      <c r="B67" s="24">
        <v>38044098</v>
      </c>
      <c r="C67" s="24"/>
      <c r="D67" s="25">
        <v>43129830</v>
      </c>
      <c r="E67" s="26">
        <v>43129830</v>
      </c>
      <c r="F67" s="26">
        <v>10889649</v>
      </c>
      <c r="G67" s="26">
        <v>2681847</v>
      </c>
      <c r="H67" s="26">
        <v>3881037</v>
      </c>
      <c r="I67" s="26">
        <v>17452533</v>
      </c>
      <c r="J67" s="26">
        <v>3549766</v>
      </c>
      <c r="K67" s="26">
        <v>3734590</v>
      </c>
      <c r="L67" s="26">
        <v>2812377</v>
      </c>
      <c r="M67" s="26">
        <v>10096733</v>
      </c>
      <c r="N67" s="26">
        <v>3304859</v>
      </c>
      <c r="O67" s="26">
        <v>3602367</v>
      </c>
      <c r="P67" s="26">
        <v>2726476</v>
      </c>
      <c r="Q67" s="26">
        <v>9633702</v>
      </c>
      <c r="R67" s="26"/>
      <c r="S67" s="26"/>
      <c r="T67" s="26"/>
      <c r="U67" s="26"/>
      <c r="V67" s="26">
        <v>37182968</v>
      </c>
      <c r="W67" s="26">
        <v>34299064</v>
      </c>
      <c r="X67" s="26"/>
      <c r="Y67" s="25"/>
      <c r="Z67" s="27">
        <v>43129830</v>
      </c>
    </row>
    <row r="68" spans="1:26" ht="12.75" hidden="1">
      <c r="A68" s="37" t="s">
        <v>31</v>
      </c>
      <c r="B68" s="19">
        <v>4654049</v>
      </c>
      <c r="C68" s="19"/>
      <c r="D68" s="20">
        <v>7267486</v>
      </c>
      <c r="E68" s="21">
        <v>7267486</v>
      </c>
      <c r="F68" s="21">
        <v>7420879</v>
      </c>
      <c r="G68" s="21">
        <v>-1047590</v>
      </c>
      <c r="H68" s="21">
        <v>308970</v>
      </c>
      <c r="I68" s="21">
        <v>6682259</v>
      </c>
      <c r="J68" s="21">
        <v>545947</v>
      </c>
      <c r="K68" s="21">
        <v>325650</v>
      </c>
      <c r="L68" s="21">
        <v>314534</v>
      </c>
      <c r="M68" s="21">
        <v>1186131</v>
      </c>
      <c r="N68" s="21">
        <v>274543</v>
      </c>
      <c r="O68" s="21">
        <v>281420</v>
      </c>
      <c r="P68" s="21">
        <v>272074</v>
      </c>
      <c r="Q68" s="21">
        <v>828037</v>
      </c>
      <c r="R68" s="21"/>
      <c r="S68" s="21"/>
      <c r="T68" s="21"/>
      <c r="U68" s="21"/>
      <c r="V68" s="21">
        <v>8696427</v>
      </c>
      <c r="W68" s="21">
        <v>7069282</v>
      </c>
      <c r="X68" s="21"/>
      <c r="Y68" s="20"/>
      <c r="Z68" s="23">
        <v>7267486</v>
      </c>
    </row>
    <row r="69" spans="1:26" ht="12.75" hidden="1">
      <c r="A69" s="38" t="s">
        <v>32</v>
      </c>
      <c r="B69" s="19">
        <v>30896123</v>
      </c>
      <c r="C69" s="19"/>
      <c r="D69" s="20">
        <v>34472344</v>
      </c>
      <c r="E69" s="21">
        <v>34472344</v>
      </c>
      <c r="F69" s="21">
        <v>3249499</v>
      </c>
      <c r="G69" s="21">
        <v>3501412</v>
      </c>
      <c r="H69" s="21">
        <v>3337284</v>
      </c>
      <c r="I69" s="21">
        <v>10088195</v>
      </c>
      <c r="J69" s="21">
        <v>2770489</v>
      </c>
      <c r="K69" s="21">
        <v>3173310</v>
      </c>
      <c r="L69" s="21">
        <v>2256527</v>
      </c>
      <c r="M69" s="21">
        <v>8200326</v>
      </c>
      <c r="N69" s="21">
        <v>2775050</v>
      </c>
      <c r="O69" s="21">
        <v>3068932</v>
      </c>
      <c r="P69" s="21">
        <v>2202709</v>
      </c>
      <c r="Q69" s="21">
        <v>8046691</v>
      </c>
      <c r="R69" s="21"/>
      <c r="S69" s="21"/>
      <c r="T69" s="21"/>
      <c r="U69" s="21"/>
      <c r="V69" s="21">
        <v>26335212</v>
      </c>
      <c r="W69" s="21">
        <v>26187285</v>
      </c>
      <c r="X69" s="21"/>
      <c r="Y69" s="20"/>
      <c r="Z69" s="23">
        <v>34472344</v>
      </c>
    </row>
    <row r="70" spans="1:26" ht="12.75" hidden="1">
      <c r="A70" s="39" t="s">
        <v>103</v>
      </c>
      <c r="B70" s="19">
        <v>28096593</v>
      </c>
      <c r="C70" s="19"/>
      <c r="D70" s="20">
        <v>31406476</v>
      </c>
      <c r="E70" s="21">
        <v>31406476</v>
      </c>
      <c r="F70" s="21">
        <v>2950460</v>
      </c>
      <c r="G70" s="21">
        <v>3181999</v>
      </c>
      <c r="H70" s="21">
        <v>3034303</v>
      </c>
      <c r="I70" s="21">
        <v>9166762</v>
      </c>
      <c r="J70" s="21">
        <v>2463513</v>
      </c>
      <c r="K70" s="21">
        <v>2752348</v>
      </c>
      <c r="L70" s="21">
        <v>1932149</v>
      </c>
      <c r="M70" s="21">
        <v>7148010</v>
      </c>
      <c r="N70" s="21">
        <v>2414589</v>
      </c>
      <c r="O70" s="21">
        <v>2706367</v>
      </c>
      <c r="P70" s="21">
        <v>1805448</v>
      </c>
      <c r="Q70" s="21">
        <v>6926404</v>
      </c>
      <c r="R70" s="21"/>
      <c r="S70" s="21"/>
      <c r="T70" s="21"/>
      <c r="U70" s="21"/>
      <c r="V70" s="21">
        <v>23241176</v>
      </c>
      <c r="W70" s="21">
        <v>23887884</v>
      </c>
      <c r="X70" s="21"/>
      <c r="Y70" s="20"/>
      <c r="Z70" s="23">
        <v>31406476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2799530</v>
      </c>
      <c r="C73" s="19"/>
      <c r="D73" s="20">
        <v>3065868</v>
      </c>
      <c r="E73" s="21">
        <v>3065868</v>
      </c>
      <c r="F73" s="21">
        <v>299039</v>
      </c>
      <c r="G73" s="21">
        <v>319413</v>
      </c>
      <c r="H73" s="21">
        <v>302981</v>
      </c>
      <c r="I73" s="21">
        <v>921433</v>
      </c>
      <c r="J73" s="21">
        <v>306976</v>
      </c>
      <c r="K73" s="21">
        <v>420962</v>
      </c>
      <c r="L73" s="21">
        <v>324378</v>
      </c>
      <c r="M73" s="21">
        <v>1052316</v>
      </c>
      <c r="N73" s="21">
        <v>360461</v>
      </c>
      <c r="O73" s="21">
        <v>362565</v>
      </c>
      <c r="P73" s="21">
        <v>397261</v>
      </c>
      <c r="Q73" s="21">
        <v>1120287</v>
      </c>
      <c r="R73" s="21"/>
      <c r="S73" s="21"/>
      <c r="T73" s="21"/>
      <c r="U73" s="21"/>
      <c r="V73" s="21">
        <v>3094036</v>
      </c>
      <c r="W73" s="21">
        <v>2299401</v>
      </c>
      <c r="X73" s="21"/>
      <c r="Y73" s="20"/>
      <c r="Z73" s="23">
        <v>3065868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2493926</v>
      </c>
      <c r="C75" s="28"/>
      <c r="D75" s="29">
        <v>1390000</v>
      </c>
      <c r="E75" s="30">
        <v>1390000</v>
      </c>
      <c r="F75" s="30">
        <v>219271</v>
      </c>
      <c r="G75" s="30">
        <v>228025</v>
      </c>
      <c r="H75" s="30">
        <v>234783</v>
      </c>
      <c r="I75" s="30">
        <v>682079</v>
      </c>
      <c r="J75" s="30">
        <v>233330</v>
      </c>
      <c r="K75" s="30">
        <v>235630</v>
      </c>
      <c r="L75" s="30">
        <v>241316</v>
      </c>
      <c r="M75" s="30">
        <v>710276</v>
      </c>
      <c r="N75" s="30">
        <v>255266</v>
      </c>
      <c r="O75" s="30">
        <v>252015</v>
      </c>
      <c r="P75" s="30">
        <v>251693</v>
      </c>
      <c r="Q75" s="30">
        <v>758974</v>
      </c>
      <c r="R75" s="30"/>
      <c r="S75" s="30"/>
      <c r="T75" s="30"/>
      <c r="U75" s="30"/>
      <c r="V75" s="30">
        <v>2151329</v>
      </c>
      <c r="W75" s="30">
        <v>1042497</v>
      </c>
      <c r="X75" s="30"/>
      <c r="Y75" s="29"/>
      <c r="Z75" s="31">
        <v>1390000</v>
      </c>
    </row>
    <row r="76" spans="1:26" ht="12.75" hidden="1">
      <c r="A76" s="42" t="s">
        <v>287</v>
      </c>
      <c r="B76" s="32">
        <v>29350443</v>
      </c>
      <c r="C76" s="32"/>
      <c r="D76" s="33">
        <v>34854691</v>
      </c>
      <c r="E76" s="34">
        <v>34854691</v>
      </c>
      <c r="F76" s="34">
        <v>4302884</v>
      </c>
      <c r="G76" s="34">
        <v>3887567</v>
      </c>
      <c r="H76" s="34">
        <v>3629616</v>
      </c>
      <c r="I76" s="34">
        <v>11820067</v>
      </c>
      <c r="J76" s="34">
        <v>4657376</v>
      </c>
      <c r="K76" s="34">
        <v>5410610</v>
      </c>
      <c r="L76" s="34">
        <v>3112087</v>
      </c>
      <c r="M76" s="34">
        <v>13180073</v>
      </c>
      <c r="N76" s="34">
        <v>2844405</v>
      </c>
      <c r="O76" s="34">
        <v>4742866</v>
      </c>
      <c r="P76" s="34">
        <v>4109773</v>
      </c>
      <c r="Q76" s="34">
        <v>11697044</v>
      </c>
      <c r="R76" s="34"/>
      <c r="S76" s="34"/>
      <c r="T76" s="34"/>
      <c r="U76" s="34"/>
      <c r="V76" s="34">
        <v>36697184</v>
      </c>
      <c r="W76" s="34">
        <v>27718249</v>
      </c>
      <c r="X76" s="34"/>
      <c r="Y76" s="33"/>
      <c r="Z76" s="35">
        <v>34854691</v>
      </c>
    </row>
    <row r="77" spans="1:26" ht="12.75" hidden="1">
      <c r="A77" s="37" t="s">
        <v>31</v>
      </c>
      <c r="B77" s="19">
        <v>3605127</v>
      </c>
      <c r="C77" s="19"/>
      <c r="D77" s="20">
        <v>5873107</v>
      </c>
      <c r="E77" s="21">
        <v>5873107</v>
      </c>
      <c r="F77" s="21">
        <v>193289</v>
      </c>
      <c r="G77" s="21">
        <v>402538</v>
      </c>
      <c r="H77" s="21">
        <v>509163</v>
      </c>
      <c r="I77" s="21">
        <v>1104990</v>
      </c>
      <c r="J77" s="21">
        <v>679121</v>
      </c>
      <c r="K77" s="21">
        <v>449014</v>
      </c>
      <c r="L77" s="21">
        <v>354679</v>
      </c>
      <c r="M77" s="21">
        <v>1482814</v>
      </c>
      <c r="N77" s="21">
        <v>387267</v>
      </c>
      <c r="O77" s="21">
        <v>361212</v>
      </c>
      <c r="P77" s="21">
        <v>294061</v>
      </c>
      <c r="Q77" s="21">
        <v>1042540</v>
      </c>
      <c r="R77" s="21"/>
      <c r="S77" s="21"/>
      <c r="T77" s="21"/>
      <c r="U77" s="21"/>
      <c r="V77" s="21">
        <v>3630344</v>
      </c>
      <c r="W77" s="21">
        <v>5712931</v>
      </c>
      <c r="X77" s="21"/>
      <c r="Y77" s="20"/>
      <c r="Z77" s="23">
        <v>5873107</v>
      </c>
    </row>
    <row r="78" spans="1:26" ht="12.75" hidden="1">
      <c r="A78" s="38" t="s">
        <v>32</v>
      </c>
      <c r="B78" s="19">
        <v>25745316</v>
      </c>
      <c r="C78" s="19"/>
      <c r="D78" s="20">
        <v>27858276</v>
      </c>
      <c r="E78" s="21">
        <v>27858276</v>
      </c>
      <c r="F78" s="21">
        <v>3890324</v>
      </c>
      <c r="G78" s="21">
        <v>3257005</v>
      </c>
      <c r="H78" s="21">
        <v>2885670</v>
      </c>
      <c r="I78" s="21">
        <v>10032999</v>
      </c>
      <c r="J78" s="21">
        <v>3744925</v>
      </c>
      <c r="K78" s="21">
        <v>4725967</v>
      </c>
      <c r="L78" s="21">
        <v>2516091</v>
      </c>
      <c r="M78" s="21">
        <v>10986983</v>
      </c>
      <c r="N78" s="21">
        <v>2201872</v>
      </c>
      <c r="O78" s="21">
        <v>4129639</v>
      </c>
      <c r="P78" s="21">
        <v>3564018</v>
      </c>
      <c r="Q78" s="21">
        <v>9895529</v>
      </c>
      <c r="R78" s="21"/>
      <c r="S78" s="21"/>
      <c r="T78" s="21"/>
      <c r="U78" s="21"/>
      <c r="V78" s="21">
        <v>30915511</v>
      </c>
      <c r="W78" s="21">
        <v>21162837</v>
      </c>
      <c r="X78" s="21"/>
      <c r="Y78" s="20"/>
      <c r="Z78" s="23">
        <v>27858276</v>
      </c>
    </row>
    <row r="79" spans="1:26" ht="12.75" hidden="1">
      <c r="A79" s="39" t="s">
        <v>103</v>
      </c>
      <c r="B79" s="19">
        <v>22890437</v>
      </c>
      <c r="C79" s="19"/>
      <c r="D79" s="20">
        <v>25380648</v>
      </c>
      <c r="E79" s="21">
        <v>25380648</v>
      </c>
      <c r="F79" s="21">
        <v>3444917</v>
      </c>
      <c r="G79" s="21">
        <v>2978775</v>
      </c>
      <c r="H79" s="21">
        <v>2647517</v>
      </c>
      <c r="I79" s="21">
        <v>9071209</v>
      </c>
      <c r="J79" s="21">
        <v>3511249</v>
      </c>
      <c r="K79" s="21">
        <v>4437051</v>
      </c>
      <c r="L79" s="21">
        <v>2268370</v>
      </c>
      <c r="M79" s="21">
        <v>10216670</v>
      </c>
      <c r="N79" s="21">
        <v>1774961</v>
      </c>
      <c r="O79" s="21">
        <v>3881056</v>
      </c>
      <c r="P79" s="21">
        <v>2660657</v>
      </c>
      <c r="Q79" s="21">
        <v>8316674</v>
      </c>
      <c r="R79" s="21"/>
      <c r="S79" s="21"/>
      <c r="T79" s="21"/>
      <c r="U79" s="21"/>
      <c r="V79" s="21">
        <v>27604553</v>
      </c>
      <c r="W79" s="21">
        <v>19304616</v>
      </c>
      <c r="X79" s="21"/>
      <c r="Y79" s="20"/>
      <c r="Z79" s="23">
        <v>25380648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2501946</v>
      </c>
      <c r="C82" s="19"/>
      <c r="D82" s="20">
        <v>2477628</v>
      </c>
      <c r="E82" s="21">
        <v>2477628</v>
      </c>
      <c r="F82" s="21">
        <v>215828</v>
      </c>
      <c r="G82" s="21">
        <v>235431</v>
      </c>
      <c r="H82" s="21">
        <v>228972</v>
      </c>
      <c r="I82" s="21">
        <v>680231</v>
      </c>
      <c r="J82" s="21">
        <v>224484</v>
      </c>
      <c r="K82" s="21">
        <v>265675</v>
      </c>
      <c r="L82" s="21">
        <v>199585</v>
      </c>
      <c r="M82" s="21">
        <v>689744</v>
      </c>
      <c r="N82" s="21">
        <v>313079</v>
      </c>
      <c r="O82" s="21">
        <v>230367</v>
      </c>
      <c r="P82" s="21">
        <v>864165</v>
      </c>
      <c r="Q82" s="21">
        <v>1407611</v>
      </c>
      <c r="R82" s="21"/>
      <c r="S82" s="21"/>
      <c r="T82" s="21"/>
      <c r="U82" s="21"/>
      <c r="V82" s="21">
        <v>2777586</v>
      </c>
      <c r="W82" s="21">
        <v>1858221</v>
      </c>
      <c r="X82" s="21"/>
      <c r="Y82" s="20"/>
      <c r="Z82" s="23">
        <v>2477628</v>
      </c>
    </row>
    <row r="83" spans="1:26" ht="12.75" hidden="1">
      <c r="A83" s="39" t="s">
        <v>107</v>
      </c>
      <c r="B83" s="19">
        <v>352933</v>
      </c>
      <c r="C83" s="19"/>
      <c r="D83" s="20"/>
      <c r="E83" s="21"/>
      <c r="F83" s="21">
        <v>229579</v>
      </c>
      <c r="G83" s="21">
        <v>42799</v>
      </c>
      <c r="H83" s="21">
        <v>9181</v>
      </c>
      <c r="I83" s="21">
        <v>281559</v>
      </c>
      <c r="J83" s="21">
        <v>9192</v>
      </c>
      <c r="K83" s="21">
        <v>23241</v>
      </c>
      <c r="L83" s="21">
        <v>48136</v>
      </c>
      <c r="M83" s="21">
        <v>80569</v>
      </c>
      <c r="N83" s="21">
        <v>113832</v>
      </c>
      <c r="O83" s="21">
        <v>18216</v>
      </c>
      <c r="P83" s="21">
        <v>39196</v>
      </c>
      <c r="Q83" s="21">
        <v>171244</v>
      </c>
      <c r="R83" s="21"/>
      <c r="S83" s="21"/>
      <c r="T83" s="21"/>
      <c r="U83" s="21"/>
      <c r="V83" s="21">
        <v>533372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1123308</v>
      </c>
      <c r="E84" s="30">
        <v>1123308</v>
      </c>
      <c r="F84" s="30">
        <v>219271</v>
      </c>
      <c r="G84" s="30">
        <v>228024</v>
      </c>
      <c r="H84" s="30">
        <v>234783</v>
      </c>
      <c r="I84" s="30">
        <v>682078</v>
      </c>
      <c r="J84" s="30">
        <v>233330</v>
      </c>
      <c r="K84" s="30">
        <v>235629</v>
      </c>
      <c r="L84" s="30">
        <v>241317</v>
      </c>
      <c r="M84" s="30">
        <v>710276</v>
      </c>
      <c r="N84" s="30">
        <v>255266</v>
      </c>
      <c r="O84" s="30">
        <v>252015</v>
      </c>
      <c r="P84" s="30">
        <v>251694</v>
      </c>
      <c r="Q84" s="30">
        <v>758975</v>
      </c>
      <c r="R84" s="30"/>
      <c r="S84" s="30"/>
      <c r="T84" s="30"/>
      <c r="U84" s="30"/>
      <c r="V84" s="30">
        <v>2151329</v>
      </c>
      <c r="W84" s="30">
        <v>842481</v>
      </c>
      <c r="X84" s="30"/>
      <c r="Y84" s="29"/>
      <c r="Z84" s="31">
        <v>1123308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2288827</v>
      </c>
      <c r="F5" s="358">
        <f t="shared" si="0"/>
        <v>2288827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1716620</v>
      </c>
      <c r="Y5" s="358">
        <f t="shared" si="0"/>
        <v>-1716620</v>
      </c>
      <c r="Z5" s="359">
        <f>+IF(X5&lt;&gt;0,+(Y5/X5)*100,0)</f>
        <v>-100</v>
      </c>
      <c r="AA5" s="360">
        <f>+AA6+AA8+AA11+AA13+AA15</f>
        <v>2288827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1026140</v>
      </c>
      <c r="F6" s="59">
        <f t="shared" si="1"/>
        <v>1026140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769605</v>
      </c>
      <c r="Y6" s="59">
        <f t="shared" si="1"/>
        <v>-769605</v>
      </c>
      <c r="Z6" s="61">
        <f>+IF(X6&lt;&gt;0,+(Y6/X6)*100,0)</f>
        <v>-100</v>
      </c>
      <c r="AA6" s="62">
        <f t="shared" si="1"/>
        <v>1026140</v>
      </c>
    </row>
    <row r="7" spans="1:27" ht="12.75">
      <c r="A7" s="291" t="s">
        <v>229</v>
      </c>
      <c r="B7" s="142"/>
      <c r="C7" s="60"/>
      <c r="D7" s="340"/>
      <c r="E7" s="60">
        <v>1026140</v>
      </c>
      <c r="F7" s="59">
        <v>1026140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769605</v>
      </c>
      <c r="Y7" s="59">
        <v>-769605</v>
      </c>
      <c r="Z7" s="61">
        <v>-100</v>
      </c>
      <c r="AA7" s="62">
        <v>1026140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1173064</v>
      </c>
      <c r="F8" s="59">
        <f t="shared" si="2"/>
        <v>1173064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879798</v>
      </c>
      <c r="Y8" s="59">
        <f t="shared" si="2"/>
        <v>-879798</v>
      </c>
      <c r="Z8" s="61">
        <f>+IF(X8&lt;&gt;0,+(Y8/X8)*100,0)</f>
        <v>-100</v>
      </c>
      <c r="AA8" s="62">
        <f>SUM(AA9:AA10)</f>
        <v>1173064</v>
      </c>
    </row>
    <row r="9" spans="1:27" ht="12.75">
      <c r="A9" s="291" t="s">
        <v>230</v>
      </c>
      <c r="B9" s="142"/>
      <c r="C9" s="60"/>
      <c r="D9" s="340"/>
      <c r="E9" s="60">
        <v>1173064</v>
      </c>
      <c r="F9" s="59">
        <v>1173064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879798</v>
      </c>
      <c r="Y9" s="59">
        <v>-879798</v>
      </c>
      <c r="Z9" s="61">
        <v>-100</v>
      </c>
      <c r="AA9" s="62">
        <v>1173064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89623</v>
      </c>
      <c r="F15" s="59">
        <f t="shared" si="5"/>
        <v>89623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67217</v>
      </c>
      <c r="Y15" s="59">
        <f t="shared" si="5"/>
        <v>-67217</v>
      </c>
      <c r="Z15" s="61">
        <f>+IF(X15&lt;&gt;0,+(Y15/X15)*100,0)</f>
        <v>-100</v>
      </c>
      <c r="AA15" s="62">
        <f>SUM(AA16:AA20)</f>
        <v>89623</v>
      </c>
    </row>
    <row r="16" spans="1:27" ht="12.75">
      <c r="A16" s="291" t="s">
        <v>234</v>
      </c>
      <c r="B16" s="300"/>
      <c r="C16" s="60"/>
      <c r="D16" s="340"/>
      <c r="E16" s="60">
        <v>89623</v>
      </c>
      <c r="F16" s="59">
        <v>89623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67217</v>
      </c>
      <c r="Y16" s="59">
        <v>-67217</v>
      </c>
      <c r="Z16" s="61">
        <v>-100</v>
      </c>
      <c r="AA16" s="62">
        <v>89623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1326255</v>
      </c>
      <c r="F22" s="345">
        <f t="shared" si="6"/>
        <v>1326255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994692</v>
      </c>
      <c r="Y22" s="345">
        <f t="shared" si="6"/>
        <v>-994692</v>
      </c>
      <c r="Z22" s="336">
        <f>+IF(X22&lt;&gt;0,+(Y22/X22)*100,0)</f>
        <v>-100</v>
      </c>
      <c r="AA22" s="350">
        <f>SUM(AA23:AA32)</f>
        <v>1326255</v>
      </c>
    </row>
    <row r="23" spans="1:27" ht="12.75">
      <c r="A23" s="361" t="s">
        <v>237</v>
      </c>
      <c r="B23" s="142"/>
      <c r="C23" s="60"/>
      <c r="D23" s="340"/>
      <c r="E23" s="60">
        <v>54047</v>
      </c>
      <c r="F23" s="59">
        <v>54047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40535</v>
      </c>
      <c r="Y23" s="59">
        <v>-40535</v>
      </c>
      <c r="Z23" s="61">
        <v>-100</v>
      </c>
      <c r="AA23" s="62">
        <v>54047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456538</v>
      </c>
      <c r="F25" s="59">
        <v>456538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342404</v>
      </c>
      <c r="Y25" s="59">
        <v>-342404</v>
      </c>
      <c r="Z25" s="61">
        <v>-100</v>
      </c>
      <c r="AA25" s="62">
        <v>456538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815670</v>
      </c>
      <c r="F32" s="59">
        <v>815670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611753</v>
      </c>
      <c r="Y32" s="59">
        <v>-611753</v>
      </c>
      <c r="Z32" s="61">
        <v>-100</v>
      </c>
      <c r="AA32" s="62">
        <v>815670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2919797</v>
      </c>
      <c r="F40" s="345">
        <f t="shared" si="9"/>
        <v>2919797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2189848</v>
      </c>
      <c r="Y40" s="345">
        <f t="shared" si="9"/>
        <v>-2189848</v>
      </c>
      <c r="Z40" s="336">
        <f>+IF(X40&lt;&gt;0,+(Y40/X40)*100,0)</f>
        <v>-100</v>
      </c>
      <c r="AA40" s="350">
        <f>SUM(AA41:AA49)</f>
        <v>2919797</v>
      </c>
    </row>
    <row r="41" spans="1:27" ht="12.75">
      <c r="A41" s="361" t="s">
        <v>248</v>
      </c>
      <c r="B41" s="142"/>
      <c r="C41" s="362"/>
      <c r="D41" s="363"/>
      <c r="E41" s="362">
        <v>2060985</v>
      </c>
      <c r="F41" s="364">
        <v>2060985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1545739</v>
      </c>
      <c r="Y41" s="364">
        <v>-1545739</v>
      </c>
      <c r="Z41" s="365">
        <v>-100</v>
      </c>
      <c r="AA41" s="366">
        <v>2060985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639249</v>
      </c>
      <c r="F43" s="370">
        <v>639249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479437</v>
      </c>
      <c r="Y43" s="370">
        <v>-479437</v>
      </c>
      <c r="Z43" s="371">
        <v>-100</v>
      </c>
      <c r="AA43" s="303">
        <v>639249</v>
      </c>
    </row>
    <row r="44" spans="1:27" ht="12.75">
      <c r="A44" s="361" t="s">
        <v>251</v>
      </c>
      <c r="B44" s="136"/>
      <c r="C44" s="60"/>
      <c r="D44" s="368"/>
      <c r="E44" s="54">
        <v>33835</v>
      </c>
      <c r="F44" s="53">
        <v>33835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25376</v>
      </c>
      <c r="Y44" s="53">
        <v>-25376</v>
      </c>
      <c r="Z44" s="94">
        <v>-100</v>
      </c>
      <c r="AA44" s="95">
        <v>33835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44888</v>
      </c>
      <c r="F47" s="53">
        <v>44888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33666</v>
      </c>
      <c r="Y47" s="53">
        <v>-33666</v>
      </c>
      <c r="Z47" s="94">
        <v>-100</v>
      </c>
      <c r="AA47" s="95">
        <v>44888</v>
      </c>
    </row>
    <row r="48" spans="1:27" ht="12.75">
      <c r="A48" s="361" t="s">
        <v>255</v>
      </c>
      <c r="B48" s="136"/>
      <c r="C48" s="60"/>
      <c r="D48" s="368"/>
      <c r="E48" s="54">
        <v>140840</v>
      </c>
      <c r="F48" s="53">
        <v>140840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105630</v>
      </c>
      <c r="Y48" s="53">
        <v>-105630</v>
      </c>
      <c r="Z48" s="94">
        <v>-100</v>
      </c>
      <c r="AA48" s="95">
        <v>140840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6534879</v>
      </c>
      <c r="F60" s="264">
        <f t="shared" si="14"/>
        <v>6534879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4901160</v>
      </c>
      <c r="Y60" s="264">
        <f t="shared" si="14"/>
        <v>-4901160</v>
      </c>
      <c r="Z60" s="337">
        <f>+IF(X60&lt;&gt;0,+(Y60/X60)*100,0)</f>
        <v>-100</v>
      </c>
      <c r="AA60" s="232">
        <f>+AA57+AA54+AA51+AA40+AA37+AA34+AA22+AA5</f>
        <v>6534879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106526473</v>
      </c>
      <c r="D5" s="153">
        <f>SUM(D6:D8)</f>
        <v>0</v>
      </c>
      <c r="E5" s="154">
        <f t="shared" si="0"/>
        <v>101236886</v>
      </c>
      <c r="F5" s="100">
        <f t="shared" si="0"/>
        <v>101236886</v>
      </c>
      <c r="G5" s="100">
        <f t="shared" si="0"/>
        <v>14624630</v>
      </c>
      <c r="H5" s="100">
        <f t="shared" si="0"/>
        <v>1959912</v>
      </c>
      <c r="I5" s="100">
        <f t="shared" si="0"/>
        <v>2954210</v>
      </c>
      <c r="J5" s="100">
        <f t="shared" si="0"/>
        <v>19538752</v>
      </c>
      <c r="K5" s="100">
        <f t="shared" si="0"/>
        <v>2087592</v>
      </c>
      <c r="L5" s="100">
        <f t="shared" si="0"/>
        <v>1907169</v>
      </c>
      <c r="M5" s="100">
        <f t="shared" si="0"/>
        <v>38484151</v>
      </c>
      <c r="N5" s="100">
        <f t="shared" si="0"/>
        <v>42478912</v>
      </c>
      <c r="O5" s="100">
        <f t="shared" si="0"/>
        <v>1969943</v>
      </c>
      <c r="P5" s="100">
        <f t="shared" si="0"/>
        <v>7093393</v>
      </c>
      <c r="Q5" s="100">
        <f t="shared" si="0"/>
        <v>28817597</v>
      </c>
      <c r="R5" s="100">
        <f t="shared" si="0"/>
        <v>37880933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99898597</v>
      </c>
      <c r="X5" s="100">
        <f t="shared" si="0"/>
        <v>98068682</v>
      </c>
      <c r="Y5" s="100">
        <f t="shared" si="0"/>
        <v>1829915</v>
      </c>
      <c r="Z5" s="137">
        <f>+IF(X5&lt;&gt;0,+(Y5/X5)*100,0)</f>
        <v>1.86595247604123</v>
      </c>
      <c r="AA5" s="153">
        <f>SUM(AA6:AA8)</f>
        <v>101236886</v>
      </c>
    </row>
    <row r="6" spans="1:27" ht="12.75">
      <c r="A6" s="138" t="s">
        <v>75</v>
      </c>
      <c r="B6" s="136"/>
      <c r="C6" s="155">
        <v>7212000</v>
      </c>
      <c r="D6" s="155"/>
      <c r="E6" s="156">
        <v>6458000</v>
      </c>
      <c r="F6" s="60">
        <v>6458000</v>
      </c>
      <c r="G6" s="60">
        <v>5664912</v>
      </c>
      <c r="H6" s="60"/>
      <c r="I6" s="60">
        <v>793088</v>
      </c>
      <c r="J6" s="60">
        <v>6458000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6458000</v>
      </c>
      <c r="X6" s="60">
        <v>6458000</v>
      </c>
      <c r="Y6" s="60"/>
      <c r="Z6" s="140">
        <v>0</v>
      </c>
      <c r="AA6" s="155">
        <v>6458000</v>
      </c>
    </row>
    <row r="7" spans="1:27" ht="12.75">
      <c r="A7" s="138" t="s">
        <v>76</v>
      </c>
      <c r="B7" s="136"/>
      <c r="C7" s="157">
        <v>99138761</v>
      </c>
      <c r="D7" s="157"/>
      <c r="E7" s="158">
        <v>94778886</v>
      </c>
      <c r="F7" s="159">
        <v>94778886</v>
      </c>
      <c r="G7" s="159">
        <v>8874950</v>
      </c>
      <c r="H7" s="159">
        <v>1933003</v>
      </c>
      <c r="I7" s="159">
        <v>2106301</v>
      </c>
      <c r="J7" s="159">
        <v>12914254</v>
      </c>
      <c r="K7" s="159">
        <v>2066494</v>
      </c>
      <c r="L7" s="159">
        <v>1840853</v>
      </c>
      <c r="M7" s="159">
        <v>38413947</v>
      </c>
      <c r="N7" s="159">
        <v>42321294</v>
      </c>
      <c r="O7" s="159">
        <v>1934531</v>
      </c>
      <c r="P7" s="159">
        <v>7083741</v>
      </c>
      <c r="Q7" s="159">
        <v>28813022</v>
      </c>
      <c r="R7" s="159">
        <v>37831294</v>
      </c>
      <c r="S7" s="159"/>
      <c r="T7" s="159"/>
      <c r="U7" s="159"/>
      <c r="V7" s="159"/>
      <c r="W7" s="159">
        <v>93066842</v>
      </c>
      <c r="X7" s="159">
        <v>91610682</v>
      </c>
      <c r="Y7" s="159">
        <v>1456160</v>
      </c>
      <c r="Z7" s="141">
        <v>1.59</v>
      </c>
      <c r="AA7" s="157">
        <v>94778886</v>
      </c>
    </row>
    <row r="8" spans="1:27" ht="12.75">
      <c r="A8" s="138" t="s">
        <v>77</v>
      </c>
      <c r="B8" s="136"/>
      <c r="C8" s="155">
        <v>175712</v>
      </c>
      <c r="D8" s="155"/>
      <c r="E8" s="156"/>
      <c r="F8" s="60"/>
      <c r="G8" s="60">
        <v>84768</v>
      </c>
      <c r="H8" s="60">
        <v>26909</v>
      </c>
      <c r="I8" s="60">
        <v>54821</v>
      </c>
      <c r="J8" s="60">
        <v>166498</v>
      </c>
      <c r="K8" s="60">
        <v>21098</v>
      </c>
      <c r="L8" s="60">
        <v>66316</v>
      </c>
      <c r="M8" s="60">
        <v>70204</v>
      </c>
      <c r="N8" s="60">
        <v>157618</v>
      </c>
      <c r="O8" s="60">
        <v>35412</v>
      </c>
      <c r="P8" s="60">
        <v>9652</v>
      </c>
      <c r="Q8" s="60">
        <v>4575</v>
      </c>
      <c r="R8" s="60">
        <v>49639</v>
      </c>
      <c r="S8" s="60"/>
      <c r="T8" s="60"/>
      <c r="U8" s="60"/>
      <c r="V8" s="60"/>
      <c r="W8" s="60">
        <v>373755</v>
      </c>
      <c r="X8" s="60"/>
      <c r="Y8" s="60">
        <v>373755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18396171</v>
      </c>
      <c r="D9" s="153">
        <f>SUM(D10:D14)</f>
        <v>0</v>
      </c>
      <c r="E9" s="154">
        <f t="shared" si="1"/>
        <v>1352000</v>
      </c>
      <c r="F9" s="100">
        <f t="shared" si="1"/>
        <v>1352000</v>
      </c>
      <c r="G9" s="100">
        <f t="shared" si="1"/>
        <v>44925</v>
      </c>
      <c r="H9" s="100">
        <f t="shared" si="1"/>
        <v>1257342</v>
      </c>
      <c r="I9" s="100">
        <f t="shared" si="1"/>
        <v>260727</v>
      </c>
      <c r="J9" s="100">
        <f t="shared" si="1"/>
        <v>1562994</v>
      </c>
      <c r="K9" s="100">
        <f t="shared" si="1"/>
        <v>47773</v>
      </c>
      <c r="L9" s="100">
        <f t="shared" si="1"/>
        <v>48146</v>
      </c>
      <c r="M9" s="100">
        <f t="shared" si="1"/>
        <v>137376</v>
      </c>
      <c r="N9" s="100">
        <f t="shared" si="1"/>
        <v>233295</v>
      </c>
      <c r="O9" s="100">
        <f t="shared" si="1"/>
        <v>37439</v>
      </c>
      <c r="P9" s="100">
        <f t="shared" si="1"/>
        <v>36432</v>
      </c>
      <c r="Q9" s="100">
        <f t="shared" si="1"/>
        <v>72288</v>
      </c>
      <c r="R9" s="100">
        <f t="shared" si="1"/>
        <v>146159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1942448</v>
      </c>
      <c r="X9" s="100">
        <f t="shared" si="1"/>
        <v>1313994</v>
      </c>
      <c r="Y9" s="100">
        <f t="shared" si="1"/>
        <v>628454</v>
      </c>
      <c r="Z9" s="137">
        <f>+IF(X9&lt;&gt;0,+(Y9/X9)*100,0)</f>
        <v>47.82776785890955</v>
      </c>
      <c r="AA9" s="153">
        <f>SUM(AA10:AA14)</f>
        <v>1352000</v>
      </c>
    </row>
    <row r="10" spans="1:27" ht="12.75">
      <c r="A10" s="138" t="s">
        <v>79</v>
      </c>
      <c r="B10" s="136"/>
      <c r="C10" s="155">
        <v>13782997</v>
      </c>
      <c r="D10" s="155"/>
      <c r="E10" s="156">
        <v>1285000</v>
      </c>
      <c r="F10" s="60">
        <v>1285000</v>
      </c>
      <c r="G10" s="60">
        <v>14788</v>
      </c>
      <c r="H10" s="60">
        <v>1333142</v>
      </c>
      <c r="I10" s="60">
        <v>192081</v>
      </c>
      <c r="J10" s="60">
        <v>1540011</v>
      </c>
      <c r="K10" s="60">
        <v>8291</v>
      </c>
      <c r="L10" s="60">
        <v>5639</v>
      </c>
      <c r="M10" s="60">
        <v>2451</v>
      </c>
      <c r="N10" s="60">
        <v>16381</v>
      </c>
      <c r="O10" s="60">
        <v>6333</v>
      </c>
      <c r="P10" s="60">
        <v>3334</v>
      </c>
      <c r="Q10" s="60">
        <v>7307</v>
      </c>
      <c r="R10" s="60">
        <v>16974</v>
      </c>
      <c r="S10" s="60"/>
      <c r="T10" s="60"/>
      <c r="U10" s="60"/>
      <c r="V10" s="60"/>
      <c r="W10" s="60">
        <v>1573366</v>
      </c>
      <c r="X10" s="60">
        <v>1263747</v>
      </c>
      <c r="Y10" s="60">
        <v>309619</v>
      </c>
      <c r="Z10" s="140">
        <v>24.5</v>
      </c>
      <c r="AA10" s="155">
        <v>1285000</v>
      </c>
    </row>
    <row r="11" spans="1:27" ht="12.75">
      <c r="A11" s="138" t="s">
        <v>80</v>
      </c>
      <c r="B11" s="136"/>
      <c r="C11" s="155">
        <v>2362381</v>
      </c>
      <c r="D11" s="155"/>
      <c r="E11" s="156"/>
      <c r="F11" s="60"/>
      <c r="G11" s="60"/>
      <c r="H11" s="60"/>
      <c r="I11" s="60"/>
      <c r="J11" s="60"/>
      <c r="K11" s="60">
        <v>212</v>
      </c>
      <c r="L11" s="60"/>
      <c r="M11" s="60">
        <v>650</v>
      </c>
      <c r="N11" s="60">
        <v>862</v>
      </c>
      <c r="O11" s="60">
        <v>212</v>
      </c>
      <c r="P11" s="60">
        <v>875</v>
      </c>
      <c r="Q11" s="60">
        <v>212</v>
      </c>
      <c r="R11" s="60">
        <v>1299</v>
      </c>
      <c r="S11" s="60"/>
      <c r="T11" s="60"/>
      <c r="U11" s="60"/>
      <c r="V11" s="60"/>
      <c r="W11" s="60">
        <v>2161</v>
      </c>
      <c r="X11" s="60"/>
      <c r="Y11" s="60">
        <v>2161</v>
      </c>
      <c r="Z11" s="140">
        <v>0</v>
      </c>
      <c r="AA11" s="155"/>
    </row>
    <row r="12" spans="1:27" ht="12.75">
      <c r="A12" s="138" t="s">
        <v>81</v>
      </c>
      <c r="B12" s="136"/>
      <c r="C12" s="155">
        <v>2250793</v>
      </c>
      <c r="D12" s="155"/>
      <c r="E12" s="156">
        <v>67000</v>
      </c>
      <c r="F12" s="60">
        <v>67000</v>
      </c>
      <c r="G12" s="60">
        <v>30137</v>
      </c>
      <c r="H12" s="60">
        <v>-75800</v>
      </c>
      <c r="I12" s="60">
        <v>68646</v>
      </c>
      <c r="J12" s="60">
        <v>22983</v>
      </c>
      <c r="K12" s="60">
        <v>39270</v>
      </c>
      <c r="L12" s="60">
        <v>42507</v>
      </c>
      <c r="M12" s="60">
        <v>134275</v>
      </c>
      <c r="N12" s="60">
        <v>216052</v>
      </c>
      <c r="O12" s="60">
        <v>30894</v>
      </c>
      <c r="P12" s="60">
        <v>32223</v>
      </c>
      <c r="Q12" s="60">
        <v>64769</v>
      </c>
      <c r="R12" s="60">
        <v>127886</v>
      </c>
      <c r="S12" s="60"/>
      <c r="T12" s="60"/>
      <c r="U12" s="60"/>
      <c r="V12" s="60"/>
      <c r="W12" s="60">
        <v>366921</v>
      </c>
      <c r="X12" s="60">
        <v>50247</v>
      </c>
      <c r="Y12" s="60">
        <v>316674</v>
      </c>
      <c r="Z12" s="140">
        <v>630.23</v>
      </c>
      <c r="AA12" s="155">
        <v>67000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32472893</v>
      </c>
      <c r="D15" s="153">
        <f>SUM(D16:D18)</f>
        <v>0</v>
      </c>
      <c r="E15" s="154">
        <f t="shared" si="2"/>
        <v>48480000</v>
      </c>
      <c r="F15" s="100">
        <f t="shared" si="2"/>
        <v>48480000</v>
      </c>
      <c r="G15" s="100">
        <f t="shared" si="2"/>
        <v>205871</v>
      </c>
      <c r="H15" s="100">
        <f t="shared" si="2"/>
        <v>534656</v>
      </c>
      <c r="I15" s="100">
        <f t="shared" si="2"/>
        <v>237531</v>
      </c>
      <c r="J15" s="100">
        <f t="shared" si="2"/>
        <v>978058</v>
      </c>
      <c r="K15" s="100">
        <f t="shared" si="2"/>
        <v>12122881</v>
      </c>
      <c r="L15" s="100">
        <f t="shared" si="2"/>
        <v>816132</v>
      </c>
      <c r="M15" s="100">
        <f t="shared" si="2"/>
        <v>166016</v>
      </c>
      <c r="N15" s="100">
        <f t="shared" si="2"/>
        <v>13105029</v>
      </c>
      <c r="O15" s="100">
        <f t="shared" si="2"/>
        <v>229566</v>
      </c>
      <c r="P15" s="100">
        <f t="shared" si="2"/>
        <v>187065</v>
      </c>
      <c r="Q15" s="100">
        <f t="shared" si="2"/>
        <v>620913</v>
      </c>
      <c r="R15" s="100">
        <f t="shared" si="2"/>
        <v>1037544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15120631</v>
      </c>
      <c r="X15" s="100">
        <f t="shared" si="2"/>
        <v>47416247</v>
      </c>
      <c r="Y15" s="100">
        <f t="shared" si="2"/>
        <v>-32295616</v>
      </c>
      <c r="Z15" s="137">
        <f>+IF(X15&lt;&gt;0,+(Y15/X15)*100,0)</f>
        <v>-68.11086503746279</v>
      </c>
      <c r="AA15" s="153">
        <f>SUM(AA16:AA18)</f>
        <v>48480000</v>
      </c>
    </row>
    <row r="16" spans="1:27" ht="12.75">
      <c r="A16" s="138" t="s">
        <v>85</v>
      </c>
      <c r="B16" s="136"/>
      <c r="C16" s="155">
        <v>8442587</v>
      </c>
      <c r="D16" s="155"/>
      <c r="E16" s="156">
        <v>1866400</v>
      </c>
      <c r="F16" s="60">
        <v>1866400</v>
      </c>
      <c r="G16" s="60">
        <v>10980</v>
      </c>
      <c r="H16" s="60">
        <v>7229</v>
      </c>
      <c r="I16" s="60">
        <v>-1512</v>
      </c>
      <c r="J16" s="60">
        <v>16697</v>
      </c>
      <c r="K16" s="60">
        <v>13199</v>
      </c>
      <c r="L16" s="60">
        <v>3795</v>
      </c>
      <c r="M16" s="60">
        <v>9726</v>
      </c>
      <c r="N16" s="60">
        <v>26720</v>
      </c>
      <c r="O16" s="60">
        <v>10674</v>
      </c>
      <c r="P16" s="60">
        <v>4486</v>
      </c>
      <c r="Q16" s="60">
        <v>5225</v>
      </c>
      <c r="R16" s="60">
        <v>20385</v>
      </c>
      <c r="S16" s="60"/>
      <c r="T16" s="60"/>
      <c r="U16" s="60"/>
      <c r="V16" s="60"/>
      <c r="W16" s="60">
        <v>63802</v>
      </c>
      <c r="X16" s="60">
        <v>1858899</v>
      </c>
      <c r="Y16" s="60">
        <v>-1795097</v>
      </c>
      <c r="Z16" s="140">
        <v>-96.57</v>
      </c>
      <c r="AA16" s="155">
        <v>1866400</v>
      </c>
    </row>
    <row r="17" spans="1:27" ht="12.75">
      <c r="A17" s="138" t="s">
        <v>86</v>
      </c>
      <c r="B17" s="136"/>
      <c r="C17" s="155">
        <v>24030306</v>
      </c>
      <c r="D17" s="155"/>
      <c r="E17" s="156">
        <v>46613600</v>
      </c>
      <c r="F17" s="60">
        <v>46613600</v>
      </c>
      <c r="G17" s="60">
        <v>194891</v>
      </c>
      <c r="H17" s="60">
        <v>527427</v>
      </c>
      <c r="I17" s="60">
        <v>239043</v>
      </c>
      <c r="J17" s="60">
        <v>961361</v>
      </c>
      <c r="K17" s="60">
        <v>12109682</v>
      </c>
      <c r="L17" s="60">
        <v>812337</v>
      </c>
      <c r="M17" s="60">
        <v>156290</v>
      </c>
      <c r="N17" s="60">
        <v>13078309</v>
      </c>
      <c r="O17" s="60">
        <v>218892</v>
      </c>
      <c r="P17" s="60">
        <v>182579</v>
      </c>
      <c r="Q17" s="60">
        <v>615688</v>
      </c>
      <c r="R17" s="60">
        <v>1017159</v>
      </c>
      <c r="S17" s="60"/>
      <c r="T17" s="60"/>
      <c r="U17" s="60"/>
      <c r="V17" s="60"/>
      <c r="W17" s="60">
        <v>15056829</v>
      </c>
      <c r="X17" s="60">
        <v>45557348</v>
      </c>
      <c r="Y17" s="60">
        <v>-30500519</v>
      </c>
      <c r="Z17" s="140">
        <v>-66.95</v>
      </c>
      <c r="AA17" s="155">
        <v>46613600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85090973</v>
      </c>
      <c r="D19" s="153">
        <f>SUM(D20:D23)</f>
        <v>0</v>
      </c>
      <c r="E19" s="154">
        <f t="shared" si="3"/>
        <v>88143944</v>
      </c>
      <c r="F19" s="100">
        <f t="shared" si="3"/>
        <v>88143944</v>
      </c>
      <c r="G19" s="100">
        <f t="shared" si="3"/>
        <v>51044227</v>
      </c>
      <c r="H19" s="100">
        <f t="shared" si="3"/>
        <v>3676886</v>
      </c>
      <c r="I19" s="100">
        <f t="shared" si="3"/>
        <v>4514310</v>
      </c>
      <c r="J19" s="100">
        <f t="shared" si="3"/>
        <v>59235423</v>
      </c>
      <c r="K19" s="100">
        <f t="shared" si="3"/>
        <v>3954324</v>
      </c>
      <c r="L19" s="100">
        <f t="shared" si="3"/>
        <v>4351400</v>
      </c>
      <c r="M19" s="100">
        <f t="shared" si="3"/>
        <v>3938715</v>
      </c>
      <c r="N19" s="100">
        <f t="shared" si="3"/>
        <v>12244439</v>
      </c>
      <c r="O19" s="100">
        <f t="shared" si="3"/>
        <v>2963799</v>
      </c>
      <c r="P19" s="100">
        <f t="shared" si="3"/>
        <v>3253172</v>
      </c>
      <c r="Q19" s="100">
        <f t="shared" si="3"/>
        <v>2388647</v>
      </c>
      <c r="R19" s="100">
        <f t="shared" si="3"/>
        <v>8605618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80085480</v>
      </c>
      <c r="X19" s="100">
        <f t="shared" si="3"/>
        <v>79525386</v>
      </c>
      <c r="Y19" s="100">
        <f t="shared" si="3"/>
        <v>560094</v>
      </c>
      <c r="Z19" s="137">
        <f>+IF(X19&lt;&gt;0,+(Y19/X19)*100,0)</f>
        <v>0.7042958584319226</v>
      </c>
      <c r="AA19" s="153">
        <f>SUM(AA20:AA23)</f>
        <v>88143944</v>
      </c>
    </row>
    <row r="20" spans="1:27" ht="12.75">
      <c r="A20" s="138" t="s">
        <v>89</v>
      </c>
      <c r="B20" s="136"/>
      <c r="C20" s="155">
        <v>55425708</v>
      </c>
      <c r="D20" s="155"/>
      <c r="E20" s="156">
        <v>59725276</v>
      </c>
      <c r="F20" s="60">
        <v>59725276</v>
      </c>
      <c r="G20" s="60">
        <v>26030910</v>
      </c>
      <c r="H20" s="60">
        <v>3310857</v>
      </c>
      <c r="I20" s="60">
        <v>4163388</v>
      </c>
      <c r="J20" s="60">
        <v>33505155</v>
      </c>
      <c r="K20" s="60">
        <v>3598102</v>
      </c>
      <c r="L20" s="60">
        <v>3879602</v>
      </c>
      <c r="M20" s="60">
        <v>3561763</v>
      </c>
      <c r="N20" s="60">
        <v>11039467</v>
      </c>
      <c r="O20" s="60">
        <v>2549419</v>
      </c>
      <c r="P20" s="60">
        <v>2835279</v>
      </c>
      <c r="Q20" s="60">
        <v>1934526</v>
      </c>
      <c r="R20" s="60">
        <v>7319224</v>
      </c>
      <c r="S20" s="60"/>
      <c r="T20" s="60"/>
      <c r="U20" s="60"/>
      <c r="V20" s="60"/>
      <c r="W20" s="60">
        <v>51863846</v>
      </c>
      <c r="X20" s="60">
        <v>52044185</v>
      </c>
      <c r="Y20" s="60">
        <v>-180339</v>
      </c>
      <c r="Z20" s="140">
        <v>-0.35</v>
      </c>
      <c r="AA20" s="155">
        <v>59725276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29665265</v>
      </c>
      <c r="D23" s="155"/>
      <c r="E23" s="156">
        <v>28418668</v>
      </c>
      <c r="F23" s="60">
        <v>28418668</v>
      </c>
      <c r="G23" s="60">
        <v>25013317</v>
      </c>
      <c r="H23" s="60">
        <v>366029</v>
      </c>
      <c r="I23" s="60">
        <v>350922</v>
      </c>
      <c r="J23" s="60">
        <v>25730268</v>
      </c>
      <c r="K23" s="60">
        <v>356222</v>
      </c>
      <c r="L23" s="60">
        <v>471798</v>
      </c>
      <c r="M23" s="60">
        <v>376952</v>
      </c>
      <c r="N23" s="60">
        <v>1204972</v>
      </c>
      <c r="O23" s="60">
        <v>414380</v>
      </c>
      <c r="P23" s="60">
        <v>417893</v>
      </c>
      <c r="Q23" s="60">
        <v>454121</v>
      </c>
      <c r="R23" s="60">
        <v>1286394</v>
      </c>
      <c r="S23" s="60"/>
      <c r="T23" s="60"/>
      <c r="U23" s="60"/>
      <c r="V23" s="60"/>
      <c r="W23" s="60">
        <v>28221634</v>
      </c>
      <c r="X23" s="60">
        <v>27481201</v>
      </c>
      <c r="Y23" s="60">
        <v>740433</v>
      </c>
      <c r="Z23" s="140">
        <v>2.69</v>
      </c>
      <c r="AA23" s="155">
        <v>28418668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242486510</v>
      </c>
      <c r="D25" s="168">
        <f>+D5+D9+D15+D19+D24</f>
        <v>0</v>
      </c>
      <c r="E25" s="169">
        <f t="shared" si="4"/>
        <v>239212830</v>
      </c>
      <c r="F25" s="73">
        <f t="shared" si="4"/>
        <v>239212830</v>
      </c>
      <c r="G25" s="73">
        <f t="shared" si="4"/>
        <v>65919653</v>
      </c>
      <c r="H25" s="73">
        <f t="shared" si="4"/>
        <v>7428796</v>
      </c>
      <c r="I25" s="73">
        <f t="shared" si="4"/>
        <v>7966778</v>
      </c>
      <c r="J25" s="73">
        <f t="shared" si="4"/>
        <v>81315227</v>
      </c>
      <c r="K25" s="73">
        <f t="shared" si="4"/>
        <v>18212570</v>
      </c>
      <c r="L25" s="73">
        <f t="shared" si="4"/>
        <v>7122847</v>
      </c>
      <c r="M25" s="73">
        <f t="shared" si="4"/>
        <v>42726258</v>
      </c>
      <c r="N25" s="73">
        <f t="shared" si="4"/>
        <v>68061675</v>
      </c>
      <c r="O25" s="73">
        <f t="shared" si="4"/>
        <v>5200747</v>
      </c>
      <c r="P25" s="73">
        <f t="shared" si="4"/>
        <v>10570062</v>
      </c>
      <c r="Q25" s="73">
        <f t="shared" si="4"/>
        <v>31899445</v>
      </c>
      <c r="R25" s="73">
        <f t="shared" si="4"/>
        <v>47670254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197047156</v>
      </c>
      <c r="X25" s="73">
        <f t="shared" si="4"/>
        <v>226324309</v>
      </c>
      <c r="Y25" s="73">
        <f t="shared" si="4"/>
        <v>-29277153</v>
      </c>
      <c r="Z25" s="170">
        <f>+IF(X25&lt;&gt;0,+(Y25/X25)*100,0)</f>
        <v>-12.935929476316218</v>
      </c>
      <c r="AA25" s="168">
        <f>+AA5+AA9+AA15+AA19+AA24</f>
        <v>239212830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63108735</v>
      </c>
      <c r="D28" s="153">
        <f>SUM(D29:D31)</f>
        <v>0</v>
      </c>
      <c r="E28" s="154">
        <f t="shared" si="5"/>
        <v>82242083</v>
      </c>
      <c r="F28" s="100">
        <f t="shared" si="5"/>
        <v>82242083</v>
      </c>
      <c r="G28" s="100">
        <f t="shared" si="5"/>
        <v>3674436</v>
      </c>
      <c r="H28" s="100">
        <f t="shared" si="5"/>
        <v>1863358</v>
      </c>
      <c r="I28" s="100">
        <f t="shared" si="5"/>
        <v>5788047</v>
      </c>
      <c r="J28" s="100">
        <f t="shared" si="5"/>
        <v>11325841</v>
      </c>
      <c r="K28" s="100">
        <f t="shared" si="5"/>
        <v>6348980</v>
      </c>
      <c r="L28" s="100">
        <f t="shared" si="5"/>
        <v>6142351</v>
      </c>
      <c r="M28" s="100">
        <f t="shared" si="5"/>
        <v>6049255</v>
      </c>
      <c r="N28" s="100">
        <f t="shared" si="5"/>
        <v>18540586</v>
      </c>
      <c r="O28" s="100">
        <f t="shared" si="5"/>
        <v>4076191</v>
      </c>
      <c r="P28" s="100">
        <f t="shared" si="5"/>
        <v>4239865</v>
      </c>
      <c r="Q28" s="100">
        <f t="shared" si="5"/>
        <v>6250695</v>
      </c>
      <c r="R28" s="100">
        <f t="shared" si="5"/>
        <v>14566751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44433178</v>
      </c>
      <c r="X28" s="100">
        <f t="shared" si="5"/>
        <v>58134612</v>
      </c>
      <c r="Y28" s="100">
        <f t="shared" si="5"/>
        <v>-13701434</v>
      </c>
      <c r="Z28" s="137">
        <f>+IF(X28&lt;&gt;0,+(Y28/X28)*100,0)</f>
        <v>-23.568462106533023</v>
      </c>
      <c r="AA28" s="153">
        <f>SUM(AA29:AA31)</f>
        <v>82242083</v>
      </c>
    </row>
    <row r="29" spans="1:27" ht="12.75">
      <c r="A29" s="138" t="s">
        <v>75</v>
      </c>
      <c r="B29" s="136"/>
      <c r="C29" s="155">
        <v>23517673</v>
      </c>
      <c r="D29" s="155"/>
      <c r="E29" s="156">
        <v>29166238</v>
      </c>
      <c r="F29" s="60">
        <v>29166238</v>
      </c>
      <c r="G29" s="60">
        <v>1553249</v>
      </c>
      <c r="H29" s="60">
        <v>-4303</v>
      </c>
      <c r="I29" s="60">
        <v>2003110</v>
      </c>
      <c r="J29" s="60">
        <v>3552056</v>
      </c>
      <c r="K29" s="60">
        <v>2810513</v>
      </c>
      <c r="L29" s="60">
        <v>1445929</v>
      </c>
      <c r="M29" s="60">
        <v>2421734</v>
      </c>
      <c r="N29" s="60">
        <v>6678176</v>
      </c>
      <c r="O29" s="60">
        <v>1580561</v>
      </c>
      <c r="P29" s="60">
        <v>1561768</v>
      </c>
      <c r="Q29" s="60">
        <v>2098393</v>
      </c>
      <c r="R29" s="60">
        <v>5240722</v>
      </c>
      <c r="S29" s="60"/>
      <c r="T29" s="60"/>
      <c r="U29" s="60"/>
      <c r="V29" s="60"/>
      <c r="W29" s="60">
        <v>15470954</v>
      </c>
      <c r="X29" s="60">
        <v>21107277</v>
      </c>
      <c r="Y29" s="60">
        <v>-5636323</v>
      </c>
      <c r="Z29" s="140">
        <v>-26.7</v>
      </c>
      <c r="AA29" s="155">
        <v>29166238</v>
      </c>
    </row>
    <row r="30" spans="1:27" ht="12.75">
      <c r="A30" s="138" t="s">
        <v>76</v>
      </c>
      <c r="B30" s="136"/>
      <c r="C30" s="157">
        <v>22863456</v>
      </c>
      <c r="D30" s="157"/>
      <c r="E30" s="158">
        <v>23549278</v>
      </c>
      <c r="F30" s="159">
        <v>23549278</v>
      </c>
      <c r="G30" s="159">
        <v>1342463</v>
      </c>
      <c r="H30" s="159">
        <v>1027948</v>
      </c>
      <c r="I30" s="159">
        <v>2316831</v>
      </c>
      <c r="J30" s="159">
        <v>4687242</v>
      </c>
      <c r="K30" s="159">
        <v>1914257</v>
      </c>
      <c r="L30" s="159">
        <v>3805934</v>
      </c>
      <c r="M30" s="159">
        <v>1994186</v>
      </c>
      <c r="N30" s="159">
        <v>7714377</v>
      </c>
      <c r="O30" s="159">
        <v>1093590</v>
      </c>
      <c r="P30" s="159">
        <v>1528918</v>
      </c>
      <c r="Q30" s="159">
        <v>1670257</v>
      </c>
      <c r="R30" s="159">
        <v>4292765</v>
      </c>
      <c r="S30" s="159"/>
      <c r="T30" s="159"/>
      <c r="U30" s="159"/>
      <c r="V30" s="159"/>
      <c r="W30" s="159">
        <v>16694384</v>
      </c>
      <c r="X30" s="159">
        <v>19212473</v>
      </c>
      <c r="Y30" s="159">
        <v>-2518089</v>
      </c>
      <c r="Z30" s="141">
        <v>-13.11</v>
      </c>
      <c r="AA30" s="157">
        <v>23549278</v>
      </c>
    </row>
    <row r="31" spans="1:27" ht="12.75">
      <c r="A31" s="138" t="s">
        <v>77</v>
      </c>
      <c r="B31" s="136"/>
      <c r="C31" s="155">
        <v>16727606</v>
      </c>
      <c r="D31" s="155"/>
      <c r="E31" s="156">
        <v>29526567</v>
      </c>
      <c r="F31" s="60">
        <v>29526567</v>
      </c>
      <c r="G31" s="60">
        <v>778724</v>
      </c>
      <c r="H31" s="60">
        <v>839713</v>
      </c>
      <c r="I31" s="60">
        <v>1468106</v>
      </c>
      <c r="J31" s="60">
        <v>3086543</v>
      </c>
      <c r="K31" s="60">
        <v>1624210</v>
      </c>
      <c r="L31" s="60">
        <v>890488</v>
      </c>
      <c r="M31" s="60">
        <v>1633335</v>
      </c>
      <c r="N31" s="60">
        <v>4148033</v>
      </c>
      <c r="O31" s="60">
        <v>1402040</v>
      </c>
      <c r="P31" s="60">
        <v>1149179</v>
      </c>
      <c r="Q31" s="60">
        <v>2482045</v>
      </c>
      <c r="R31" s="60">
        <v>5033264</v>
      </c>
      <c r="S31" s="60"/>
      <c r="T31" s="60"/>
      <c r="U31" s="60"/>
      <c r="V31" s="60"/>
      <c r="W31" s="60">
        <v>12267840</v>
      </c>
      <c r="X31" s="60">
        <v>17814862</v>
      </c>
      <c r="Y31" s="60">
        <v>-5547022</v>
      </c>
      <c r="Z31" s="140">
        <v>-31.14</v>
      </c>
      <c r="AA31" s="155">
        <v>29526567</v>
      </c>
    </row>
    <row r="32" spans="1:27" ht="12.75">
      <c r="A32" s="135" t="s">
        <v>78</v>
      </c>
      <c r="B32" s="136"/>
      <c r="C32" s="153">
        <f aca="true" t="shared" si="6" ref="C32:Y32">SUM(C33:C37)</f>
        <v>16812008</v>
      </c>
      <c r="D32" s="153">
        <f>SUM(D33:D37)</f>
        <v>0</v>
      </c>
      <c r="E32" s="154">
        <f t="shared" si="6"/>
        <v>12923094</v>
      </c>
      <c r="F32" s="100">
        <f t="shared" si="6"/>
        <v>12923094</v>
      </c>
      <c r="G32" s="100">
        <f t="shared" si="6"/>
        <v>949895</v>
      </c>
      <c r="H32" s="100">
        <f t="shared" si="6"/>
        <v>1054612</v>
      </c>
      <c r="I32" s="100">
        <f t="shared" si="6"/>
        <v>1162071</v>
      </c>
      <c r="J32" s="100">
        <f t="shared" si="6"/>
        <v>3166578</v>
      </c>
      <c r="K32" s="100">
        <f t="shared" si="6"/>
        <v>1573704</v>
      </c>
      <c r="L32" s="100">
        <f t="shared" si="6"/>
        <v>1401335</v>
      </c>
      <c r="M32" s="100">
        <f t="shared" si="6"/>
        <v>1937060</v>
      </c>
      <c r="N32" s="100">
        <f t="shared" si="6"/>
        <v>4912099</v>
      </c>
      <c r="O32" s="100">
        <f t="shared" si="6"/>
        <v>1160131</v>
      </c>
      <c r="P32" s="100">
        <f t="shared" si="6"/>
        <v>1091981</v>
      </c>
      <c r="Q32" s="100">
        <f t="shared" si="6"/>
        <v>1926664</v>
      </c>
      <c r="R32" s="100">
        <f t="shared" si="6"/>
        <v>4178776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12257453</v>
      </c>
      <c r="X32" s="100">
        <f t="shared" si="6"/>
        <v>7270628</v>
      </c>
      <c r="Y32" s="100">
        <f t="shared" si="6"/>
        <v>4986825</v>
      </c>
      <c r="Z32" s="137">
        <f>+IF(X32&lt;&gt;0,+(Y32/X32)*100,0)</f>
        <v>68.5886418614733</v>
      </c>
      <c r="AA32" s="153">
        <f>SUM(AA33:AA37)</f>
        <v>12923094</v>
      </c>
    </row>
    <row r="33" spans="1:27" ht="12.75">
      <c r="A33" s="138" t="s">
        <v>79</v>
      </c>
      <c r="B33" s="136"/>
      <c r="C33" s="155">
        <v>6444087</v>
      </c>
      <c r="D33" s="155"/>
      <c r="E33" s="156">
        <v>7949122</v>
      </c>
      <c r="F33" s="60">
        <v>7949122</v>
      </c>
      <c r="G33" s="60">
        <v>515418</v>
      </c>
      <c r="H33" s="60">
        <v>370297</v>
      </c>
      <c r="I33" s="60">
        <v>450766</v>
      </c>
      <c r="J33" s="60">
        <v>1336481</v>
      </c>
      <c r="K33" s="60">
        <v>518554</v>
      </c>
      <c r="L33" s="60">
        <v>476538</v>
      </c>
      <c r="M33" s="60">
        <v>883155</v>
      </c>
      <c r="N33" s="60">
        <v>1878247</v>
      </c>
      <c r="O33" s="60">
        <v>435593</v>
      </c>
      <c r="P33" s="60">
        <v>494397</v>
      </c>
      <c r="Q33" s="60">
        <v>764443</v>
      </c>
      <c r="R33" s="60">
        <v>1694433</v>
      </c>
      <c r="S33" s="60"/>
      <c r="T33" s="60"/>
      <c r="U33" s="60"/>
      <c r="V33" s="60"/>
      <c r="W33" s="60">
        <v>4909161</v>
      </c>
      <c r="X33" s="60">
        <v>5521628</v>
      </c>
      <c r="Y33" s="60">
        <v>-612467</v>
      </c>
      <c r="Z33" s="140">
        <v>-11.09</v>
      </c>
      <c r="AA33" s="155">
        <v>7949122</v>
      </c>
    </row>
    <row r="34" spans="1:27" ht="12.75">
      <c r="A34" s="138" t="s">
        <v>80</v>
      </c>
      <c r="B34" s="136"/>
      <c r="C34" s="155">
        <v>1036362</v>
      </c>
      <c r="D34" s="155"/>
      <c r="E34" s="156">
        <v>1105086</v>
      </c>
      <c r="F34" s="60">
        <v>1105086</v>
      </c>
      <c r="G34" s="60">
        <v>32700</v>
      </c>
      <c r="H34" s="60">
        <v>68916</v>
      </c>
      <c r="I34" s="60">
        <v>91608</v>
      </c>
      <c r="J34" s="60">
        <v>193224</v>
      </c>
      <c r="K34" s="60">
        <v>106353</v>
      </c>
      <c r="L34" s="60">
        <v>99588</v>
      </c>
      <c r="M34" s="60">
        <v>136466</v>
      </c>
      <c r="N34" s="60">
        <v>342407</v>
      </c>
      <c r="O34" s="60">
        <v>85585</v>
      </c>
      <c r="P34" s="60">
        <v>102130</v>
      </c>
      <c r="Q34" s="60">
        <v>90614</v>
      </c>
      <c r="R34" s="60">
        <v>278329</v>
      </c>
      <c r="S34" s="60"/>
      <c r="T34" s="60"/>
      <c r="U34" s="60"/>
      <c r="V34" s="60"/>
      <c r="W34" s="60">
        <v>813960</v>
      </c>
      <c r="X34" s="60">
        <v>767031</v>
      </c>
      <c r="Y34" s="60">
        <v>46929</v>
      </c>
      <c r="Z34" s="140">
        <v>6.12</v>
      </c>
      <c r="AA34" s="155">
        <v>1105086</v>
      </c>
    </row>
    <row r="35" spans="1:27" ht="12.75">
      <c r="A35" s="138" t="s">
        <v>81</v>
      </c>
      <c r="B35" s="136"/>
      <c r="C35" s="155">
        <v>9331559</v>
      </c>
      <c r="D35" s="155"/>
      <c r="E35" s="156">
        <v>3868886</v>
      </c>
      <c r="F35" s="60">
        <v>3868886</v>
      </c>
      <c r="G35" s="60">
        <v>401777</v>
      </c>
      <c r="H35" s="60">
        <v>615399</v>
      </c>
      <c r="I35" s="60">
        <v>619697</v>
      </c>
      <c r="J35" s="60">
        <v>1636873</v>
      </c>
      <c r="K35" s="60">
        <v>948797</v>
      </c>
      <c r="L35" s="60">
        <v>825209</v>
      </c>
      <c r="M35" s="60">
        <v>917439</v>
      </c>
      <c r="N35" s="60">
        <v>2691445</v>
      </c>
      <c r="O35" s="60">
        <v>638953</v>
      </c>
      <c r="P35" s="60">
        <v>495454</v>
      </c>
      <c r="Q35" s="60">
        <v>1071607</v>
      </c>
      <c r="R35" s="60">
        <v>2206014</v>
      </c>
      <c r="S35" s="60"/>
      <c r="T35" s="60"/>
      <c r="U35" s="60"/>
      <c r="V35" s="60"/>
      <c r="W35" s="60">
        <v>6534332</v>
      </c>
      <c r="X35" s="60">
        <v>981969</v>
      </c>
      <c r="Y35" s="60">
        <v>5552363</v>
      </c>
      <c r="Z35" s="140">
        <v>565.43</v>
      </c>
      <c r="AA35" s="155">
        <v>3868886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41544057</v>
      </c>
      <c r="D38" s="153">
        <f>SUM(D39:D41)</f>
        <v>0</v>
      </c>
      <c r="E38" s="154">
        <f t="shared" si="7"/>
        <v>40775409</v>
      </c>
      <c r="F38" s="100">
        <f t="shared" si="7"/>
        <v>40775409</v>
      </c>
      <c r="G38" s="100">
        <f t="shared" si="7"/>
        <v>2119985</v>
      </c>
      <c r="H38" s="100">
        <f t="shared" si="7"/>
        <v>2066498</v>
      </c>
      <c r="I38" s="100">
        <f t="shared" si="7"/>
        <v>2577853</v>
      </c>
      <c r="J38" s="100">
        <f t="shared" si="7"/>
        <v>6764336</v>
      </c>
      <c r="K38" s="100">
        <f t="shared" si="7"/>
        <v>2715376</v>
      </c>
      <c r="L38" s="100">
        <f t="shared" si="7"/>
        <v>2005229</v>
      </c>
      <c r="M38" s="100">
        <f t="shared" si="7"/>
        <v>7969160</v>
      </c>
      <c r="N38" s="100">
        <f t="shared" si="7"/>
        <v>12689765</v>
      </c>
      <c r="O38" s="100">
        <f t="shared" si="7"/>
        <v>2742357</v>
      </c>
      <c r="P38" s="100">
        <f t="shared" si="7"/>
        <v>2237751</v>
      </c>
      <c r="Q38" s="100">
        <f t="shared" si="7"/>
        <v>3661113</v>
      </c>
      <c r="R38" s="100">
        <f t="shared" si="7"/>
        <v>8641221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28095322</v>
      </c>
      <c r="X38" s="100">
        <f t="shared" si="7"/>
        <v>27465602</v>
      </c>
      <c r="Y38" s="100">
        <f t="shared" si="7"/>
        <v>629720</v>
      </c>
      <c r="Z38" s="137">
        <f>+IF(X38&lt;&gt;0,+(Y38/X38)*100,0)</f>
        <v>2.2927587751399003</v>
      </c>
      <c r="AA38" s="153">
        <f>SUM(AA39:AA41)</f>
        <v>40775409</v>
      </c>
    </row>
    <row r="39" spans="1:27" ht="12.75">
      <c r="A39" s="138" t="s">
        <v>85</v>
      </c>
      <c r="B39" s="136"/>
      <c r="C39" s="155">
        <v>20166033</v>
      </c>
      <c r="D39" s="155"/>
      <c r="E39" s="156">
        <v>16641555</v>
      </c>
      <c r="F39" s="60">
        <v>16641555</v>
      </c>
      <c r="G39" s="60">
        <v>1399960</v>
      </c>
      <c r="H39" s="60">
        <v>1352610</v>
      </c>
      <c r="I39" s="60">
        <v>1689198</v>
      </c>
      <c r="J39" s="60">
        <v>4441768</v>
      </c>
      <c r="K39" s="60">
        <v>1760407</v>
      </c>
      <c r="L39" s="60">
        <v>1222296</v>
      </c>
      <c r="M39" s="60">
        <v>1565380</v>
      </c>
      <c r="N39" s="60">
        <v>4548083</v>
      </c>
      <c r="O39" s="60">
        <v>2027973</v>
      </c>
      <c r="P39" s="60">
        <v>1529788</v>
      </c>
      <c r="Q39" s="60">
        <v>2866989</v>
      </c>
      <c r="R39" s="60">
        <v>6424750</v>
      </c>
      <c r="S39" s="60"/>
      <c r="T39" s="60"/>
      <c r="U39" s="60"/>
      <c r="V39" s="60"/>
      <c r="W39" s="60">
        <v>15414601</v>
      </c>
      <c r="X39" s="60">
        <v>12576674</v>
      </c>
      <c r="Y39" s="60">
        <v>2837927</v>
      </c>
      <c r="Z39" s="140">
        <v>22.57</v>
      </c>
      <c r="AA39" s="155">
        <v>16641555</v>
      </c>
    </row>
    <row r="40" spans="1:27" ht="12.75">
      <c r="A40" s="138" t="s">
        <v>86</v>
      </c>
      <c r="B40" s="136"/>
      <c r="C40" s="155">
        <v>21378024</v>
      </c>
      <c r="D40" s="155"/>
      <c r="E40" s="156">
        <v>23980142</v>
      </c>
      <c r="F40" s="60">
        <v>23980142</v>
      </c>
      <c r="G40" s="60">
        <v>720025</v>
      </c>
      <c r="H40" s="60">
        <v>713888</v>
      </c>
      <c r="I40" s="60">
        <v>888655</v>
      </c>
      <c r="J40" s="60">
        <v>2322568</v>
      </c>
      <c r="K40" s="60">
        <v>954969</v>
      </c>
      <c r="L40" s="60">
        <v>782933</v>
      </c>
      <c r="M40" s="60">
        <v>6403780</v>
      </c>
      <c r="N40" s="60">
        <v>8141682</v>
      </c>
      <c r="O40" s="60">
        <v>714384</v>
      </c>
      <c r="P40" s="60">
        <v>707963</v>
      </c>
      <c r="Q40" s="60">
        <v>794124</v>
      </c>
      <c r="R40" s="60">
        <v>2216471</v>
      </c>
      <c r="S40" s="60"/>
      <c r="T40" s="60"/>
      <c r="U40" s="60"/>
      <c r="V40" s="60"/>
      <c r="W40" s="60">
        <v>12680721</v>
      </c>
      <c r="X40" s="60">
        <v>14888928</v>
      </c>
      <c r="Y40" s="60">
        <v>-2208207</v>
      </c>
      <c r="Z40" s="140">
        <v>-14.83</v>
      </c>
      <c r="AA40" s="155">
        <v>23980142</v>
      </c>
    </row>
    <row r="41" spans="1:27" ht="12.75">
      <c r="A41" s="138" t="s">
        <v>87</v>
      </c>
      <c r="B41" s="136"/>
      <c r="C41" s="155"/>
      <c r="D41" s="155"/>
      <c r="E41" s="156">
        <v>153712</v>
      </c>
      <c r="F41" s="60">
        <v>153712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153712</v>
      </c>
    </row>
    <row r="42" spans="1:27" ht="12.75">
      <c r="A42" s="135" t="s">
        <v>88</v>
      </c>
      <c r="B42" s="142"/>
      <c r="C42" s="153">
        <f aca="true" t="shared" si="8" ref="C42:Y42">SUM(C43:C46)</f>
        <v>51203270</v>
      </c>
      <c r="D42" s="153">
        <f>SUM(D43:D46)</f>
        <v>0</v>
      </c>
      <c r="E42" s="154">
        <f t="shared" si="8"/>
        <v>68419296</v>
      </c>
      <c r="F42" s="100">
        <f t="shared" si="8"/>
        <v>68419296</v>
      </c>
      <c r="G42" s="100">
        <f t="shared" si="8"/>
        <v>4717518</v>
      </c>
      <c r="H42" s="100">
        <f t="shared" si="8"/>
        <v>5022973</v>
      </c>
      <c r="I42" s="100">
        <f t="shared" si="8"/>
        <v>4773881</v>
      </c>
      <c r="J42" s="100">
        <f t="shared" si="8"/>
        <v>14514372</v>
      </c>
      <c r="K42" s="100">
        <f t="shared" si="8"/>
        <v>3268301</v>
      </c>
      <c r="L42" s="100">
        <f t="shared" si="8"/>
        <v>3471878</v>
      </c>
      <c r="M42" s="100">
        <f t="shared" si="8"/>
        <v>4713307</v>
      </c>
      <c r="N42" s="100">
        <f t="shared" si="8"/>
        <v>11453486</v>
      </c>
      <c r="O42" s="100">
        <f t="shared" si="8"/>
        <v>3051222</v>
      </c>
      <c r="P42" s="100">
        <f t="shared" si="8"/>
        <v>2799672</v>
      </c>
      <c r="Q42" s="100">
        <f t="shared" si="8"/>
        <v>3235262</v>
      </c>
      <c r="R42" s="100">
        <f t="shared" si="8"/>
        <v>9086156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35054014</v>
      </c>
      <c r="X42" s="100">
        <f t="shared" si="8"/>
        <v>50749262</v>
      </c>
      <c r="Y42" s="100">
        <f t="shared" si="8"/>
        <v>-15695248</v>
      </c>
      <c r="Z42" s="137">
        <f>+IF(X42&lt;&gt;0,+(Y42/X42)*100,0)</f>
        <v>-30.927046781488173</v>
      </c>
      <c r="AA42" s="153">
        <f>SUM(AA43:AA46)</f>
        <v>68419296</v>
      </c>
    </row>
    <row r="43" spans="1:27" ht="12.75">
      <c r="A43" s="138" t="s">
        <v>89</v>
      </c>
      <c r="B43" s="136"/>
      <c r="C43" s="155">
        <v>34905191</v>
      </c>
      <c r="D43" s="155"/>
      <c r="E43" s="156">
        <v>40617263</v>
      </c>
      <c r="F43" s="60">
        <v>40617263</v>
      </c>
      <c r="G43" s="60">
        <v>3635370</v>
      </c>
      <c r="H43" s="60">
        <v>4076935</v>
      </c>
      <c r="I43" s="60">
        <v>3672982</v>
      </c>
      <c r="J43" s="60">
        <v>11385287</v>
      </c>
      <c r="K43" s="60">
        <v>2243588</v>
      </c>
      <c r="L43" s="60">
        <v>2439940</v>
      </c>
      <c r="M43" s="60">
        <v>2313181</v>
      </c>
      <c r="N43" s="60">
        <v>6996709</v>
      </c>
      <c r="O43" s="60">
        <v>2018382</v>
      </c>
      <c r="P43" s="60">
        <v>1776742</v>
      </c>
      <c r="Q43" s="60">
        <v>2245593</v>
      </c>
      <c r="R43" s="60">
        <v>6040717</v>
      </c>
      <c r="S43" s="60"/>
      <c r="T43" s="60"/>
      <c r="U43" s="60"/>
      <c r="V43" s="60"/>
      <c r="W43" s="60">
        <v>24422713</v>
      </c>
      <c r="X43" s="60">
        <v>31775524</v>
      </c>
      <c r="Y43" s="60">
        <v>-7352811</v>
      </c>
      <c r="Z43" s="140">
        <v>-23.14</v>
      </c>
      <c r="AA43" s="155">
        <v>40617263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2272427</v>
      </c>
      <c r="D45" s="157"/>
      <c r="E45" s="158">
        <v>2865707</v>
      </c>
      <c r="F45" s="159">
        <v>2865707</v>
      </c>
      <c r="G45" s="159">
        <v>216349</v>
      </c>
      <c r="H45" s="159">
        <v>78223</v>
      </c>
      <c r="I45" s="159">
        <v>77585</v>
      </c>
      <c r="J45" s="159">
        <v>372157</v>
      </c>
      <c r="K45" s="159">
        <v>78142</v>
      </c>
      <c r="L45" s="159">
        <v>131097</v>
      </c>
      <c r="M45" s="159">
        <v>891357</v>
      </c>
      <c r="N45" s="159">
        <v>1100596</v>
      </c>
      <c r="O45" s="159">
        <v>79254</v>
      </c>
      <c r="P45" s="159">
        <v>73810</v>
      </c>
      <c r="Q45" s="159">
        <v>77891</v>
      </c>
      <c r="R45" s="159">
        <v>230955</v>
      </c>
      <c r="S45" s="159"/>
      <c r="T45" s="159"/>
      <c r="U45" s="159"/>
      <c r="V45" s="159"/>
      <c r="W45" s="159">
        <v>1703708</v>
      </c>
      <c r="X45" s="159">
        <v>1678515</v>
      </c>
      <c r="Y45" s="159">
        <v>25193</v>
      </c>
      <c r="Z45" s="141">
        <v>1.5</v>
      </c>
      <c r="AA45" s="157">
        <v>2865707</v>
      </c>
    </row>
    <row r="46" spans="1:27" ht="12.75">
      <c r="A46" s="138" t="s">
        <v>92</v>
      </c>
      <c r="B46" s="136"/>
      <c r="C46" s="155">
        <v>14025652</v>
      </c>
      <c r="D46" s="155"/>
      <c r="E46" s="156">
        <v>24936326</v>
      </c>
      <c r="F46" s="60">
        <v>24936326</v>
      </c>
      <c r="G46" s="60">
        <v>865799</v>
      </c>
      <c r="H46" s="60">
        <v>867815</v>
      </c>
      <c r="I46" s="60">
        <v>1023314</v>
      </c>
      <c r="J46" s="60">
        <v>2756928</v>
      </c>
      <c r="K46" s="60">
        <v>946571</v>
      </c>
      <c r="L46" s="60">
        <v>900841</v>
      </c>
      <c r="M46" s="60">
        <v>1508769</v>
      </c>
      <c r="N46" s="60">
        <v>3356181</v>
      </c>
      <c r="O46" s="60">
        <v>953586</v>
      </c>
      <c r="P46" s="60">
        <v>949120</v>
      </c>
      <c r="Q46" s="60">
        <v>911778</v>
      </c>
      <c r="R46" s="60">
        <v>2814484</v>
      </c>
      <c r="S46" s="60"/>
      <c r="T46" s="60"/>
      <c r="U46" s="60"/>
      <c r="V46" s="60"/>
      <c r="W46" s="60">
        <v>8927593</v>
      </c>
      <c r="X46" s="60">
        <v>17295223</v>
      </c>
      <c r="Y46" s="60">
        <v>-8367630</v>
      </c>
      <c r="Z46" s="140">
        <v>-48.38</v>
      </c>
      <c r="AA46" s="155">
        <v>24936326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1706259</v>
      </c>
      <c r="F47" s="100">
        <v>1706259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1706259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172668070</v>
      </c>
      <c r="D48" s="168">
        <f>+D28+D32+D38+D42+D47</f>
        <v>0</v>
      </c>
      <c r="E48" s="169">
        <f t="shared" si="9"/>
        <v>206066141</v>
      </c>
      <c r="F48" s="73">
        <f t="shared" si="9"/>
        <v>206066141</v>
      </c>
      <c r="G48" s="73">
        <f t="shared" si="9"/>
        <v>11461834</v>
      </c>
      <c r="H48" s="73">
        <f t="shared" si="9"/>
        <v>10007441</v>
      </c>
      <c r="I48" s="73">
        <f t="shared" si="9"/>
        <v>14301852</v>
      </c>
      <c r="J48" s="73">
        <f t="shared" si="9"/>
        <v>35771127</v>
      </c>
      <c r="K48" s="73">
        <f t="shared" si="9"/>
        <v>13906361</v>
      </c>
      <c r="L48" s="73">
        <f t="shared" si="9"/>
        <v>13020793</v>
      </c>
      <c r="M48" s="73">
        <f t="shared" si="9"/>
        <v>20668782</v>
      </c>
      <c r="N48" s="73">
        <f t="shared" si="9"/>
        <v>47595936</v>
      </c>
      <c r="O48" s="73">
        <f t="shared" si="9"/>
        <v>11029901</v>
      </c>
      <c r="P48" s="73">
        <f t="shared" si="9"/>
        <v>10369269</v>
      </c>
      <c r="Q48" s="73">
        <f t="shared" si="9"/>
        <v>15073734</v>
      </c>
      <c r="R48" s="73">
        <f t="shared" si="9"/>
        <v>36472904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119839967</v>
      </c>
      <c r="X48" s="73">
        <f t="shared" si="9"/>
        <v>143620104</v>
      </c>
      <c r="Y48" s="73">
        <f t="shared" si="9"/>
        <v>-23780137</v>
      </c>
      <c r="Z48" s="170">
        <f>+IF(X48&lt;&gt;0,+(Y48/X48)*100,0)</f>
        <v>-16.557665910059498</v>
      </c>
      <c r="AA48" s="168">
        <f>+AA28+AA32+AA38+AA42+AA47</f>
        <v>206066141</v>
      </c>
    </row>
    <row r="49" spans="1:27" ht="12.75">
      <c r="A49" s="148" t="s">
        <v>49</v>
      </c>
      <c r="B49" s="149"/>
      <c r="C49" s="171">
        <f aca="true" t="shared" si="10" ref="C49:Y49">+C25-C48</f>
        <v>69818440</v>
      </c>
      <c r="D49" s="171">
        <f>+D25-D48</f>
        <v>0</v>
      </c>
      <c r="E49" s="172">
        <f t="shared" si="10"/>
        <v>33146689</v>
      </c>
      <c r="F49" s="173">
        <f t="shared" si="10"/>
        <v>33146689</v>
      </c>
      <c r="G49" s="173">
        <f t="shared" si="10"/>
        <v>54457819</v>
      </c>
      <c r="H49" s="173">
        <f t="shared" si="10"/>
        <v>-2578645</v>
      </c>
      <c r="I49" s="173">
        <f t="shared" si="10"/>
        <v>-6335074</v>
      </c>
      <c r="J49" s="173">
        <f t="shared" si="10"/>
        <v>45544100</v>
      </c>
      <c r="K49" s="173">
        <f t="shared" si="10"/>
        <v>4306209</v>
      </c>
      <c r="L49" s="173">
        <f t="shared" si="10"/>
        <v>-5897946</v>
      </c>
      <c r="M49" s="173">
        <f t="shared" si="10"/>
        <v>22057476</v>
      </c>
      <c r="N49" s="173">
        <f t="shared" si="10"/>
        <v>20465739</v>
      </c>
      <c r="O49" s="173">
        <f t="shared" si="10"/>
        <v>-5829154</v>
      </c>
      <c r="P49" s="173">
        <f t="shared" si="10"/>
        <v>200793</v>
      </c>
      <c r="Q49" s="173">
        <f t="shared" si="10"/>
        <v>16825711</v>
      </c>
      <c r="R49" s="173">
        <f t="shared" si="10"/>
        <v>11197350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77207189</v>
      </c>
      <c r="X49" s="173">
        <f>IF(F25=F48,0,X25-X48)</f>
        <v>82704205</v>
      </c>
      <c r="Y49" s="173">
        <f t="shared" si="10"/>
        <v>-5497016</v>
      </c>
      <c r="Z49" s="174">
        <f>+IF(X49&lt;&gt;0,+(Y49/X49)*100,0)</f>
        <v>-6.646597957141356</v>
      </c>
      <c r="AA49" s="171">
        <f>+AA25-AA48</f>
        <v>33146689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4654049</v>
      </c>
      <c r="D5" s="155">
        <v>0</v>
      </c>
      <c r="E5" s="156">
        <v>7267486</v>
      </c>
      <c r="F5" s="60">
        <v>7267486</v>
      </c>
      <c r="G5" s="60">
        <v>7420879</v>
      </c>
      <c r="H5" s="60">
        <v>-1047590</v>
      </c>
      <c r="I5" s="60">
        <v>308970</v>
      </c>
      <c r="J5" s="60">
        <v>6682259</v>
      </c>
      <c r="K5" s="60">
        <v>545947</v>
      </c>
      <c r="L5" s="60">
        <v>325650</v>
      </c>
      <c r="M5" s="60">
        <v>314534</v>
      </c>
      <c r="N5" s="60">
        <v>1186131</v>
      </c>
      <c r="O5" s="60">
        <v>274543</v>
      </c>
      <c r="P5" s="60">
        <v>281420</v>
      </c>
      <c r="Q5" s="60">
        <v>272074</v>
      </c>
      <c r="R5" s="60">
        <v>828037</v>
      </c>
      <c r="S5" s="60">
        <v>0</v>
      </c>
      <c r="T5" s="60">
        <v>0</v>
      </c>
      <c r="U5" s="60">
        <v>0</v>
      </c>
      <c r="V5" s="60">
        <v>0</v>
      </c>
      <c r="W5" s="60">
        <v>8696427</v>
      </c>
      <c r="X5" s="60">
        <v>7069282</v>
      </c>
      <c r="Y5" s="60">
        <v>1627145</v>
      </c>
      <c r="Z5" s="140">
        <v>23.02</v>
      </c>
      <c r="AA5" s="155">
        <v>7267486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28096593</v>
      </c>
      <c r="D7" s="155">
        <v>0</v>
      </c>
      <c r="E7" s="156">
        <v>31406476</v>
      </c>
      <c r="F7" s="60">
        <v>31406476</v>
      </c>
      <c r="G7" s="60">
        <v>2950460</v>
      </c>
      <c r="H7" s="60">
        <v>3181999</v>
      </c>
      <c r="I7" s="60">
        <v>3034303</v>
      </c>
      <c r="J7" s="60">
        <v>9166762</v>
      </c>
      <c r="K7" s="60">
        <v>2463513</v>
      </c>
      <c r="L7" s="60">
        <v>2752348</v>
      </c>
      <c r="M7" s="60">
        <v>1932149</v>
      </c>
      <c r="N7" s="60">
        <v>7148010</v>
      </c>
      <c r="O7" s="60">
        <v>2414589</v>
      </c>
      <c r="P7" s="60">
        <v>2706367</v>
      </c>
      <c r="Q7" s="60">
        <v>1805448</v>
      </c>
      <c r="R7" s="60">
        <v>6926404</v>
      </c>
      <c r="S7" s="60">
        <v>0</v>
      </c>
      <c r="T7" s="60">
        <v>0</v>
      </c>
      <c r="U7" s="60">
        <v>0</v>
      </c>
      <c r="V7" s="60">
        <v>0</v>
      </c>
      <c r="W7" s="60">
        <v>23241176</v>
      </c>
      <c r="X7" s="60">
        <v>23887884</v>
      </c>
      <c r="Y7" s="60">
        <v>-646708</v>
      </c>
      <c r="Z7" s="140">
        <v>-2.71</v>
      </c>
      <c r="AA7" s="155">
        <v>31406476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2799530</v>
      </c>
      <c r="D10" s="155">
        <v>0</v>
      </c>
      <c r="E10" s="156">
        <v>3065868</v>
      </c>
      <c r="F10" s="54">
        <v>3065868</v>
      </c>
      <c r="G10" s="54">
        <v>299039</v>
      </c>
      <c r="H10" s="54">
        <v>319413</v>
      </c>
      <c r="I10" s="54">
        <v>302981</v>
      </c>
      <c r="J10" s="54">
        <v>921433</v>
      </c>
      <c r="K10" s="54">
        <v>306976</v>
      </c>
      <c r="L10" s="54">
        <v>420962</v>
      </c>
      <c r="M10" s="54">
        <v>324378</v>
      </c>
      <c r="N10" s="54">
        <v>1052316</v>
      </c>
      <c r="O10" s="54">
        <v>360461</v>
      </c>
      <c r="P10" s="54">
        <v>362565</v>
      </c>
      <c r="Q10" s="54">
        <v>397261</v>
      </c>
      <c r="R10" s="54">
        <v>1120287</v>
      </c>
      <c r="S10" s="54">
        <v>0</v>
      </c>
      <c r="T10" s="54">
        <v>0</v>
      </c>
      <c r="U10" s="54">
        <v>0</v>
      </c>
      <c r="V10" s="54">
        <v>0</v>
      </c>
      <c r="W10" s="54">
        <v>3094036</v>
      </c>
      <c r="X10" s="54">
        <v>2299401</v>
      </c>
      <c r="Y10" s="54">
        <v>794635</v>
      </c>
      <c r="Z10" s="184">
        <v>34.56</v>
      </c>
      <c r="AA10" s="130">
        <v>3065868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756417</v>
      </c>
      <c r="D12" s="155">
        <v>0</v>
      </c>
      <c r="E12" s="156">
        <v>412000</v>
      </c>
      <c r="F12" s="60">
        <v>412000</v>
      </c>
      <c r="G12" s="60">
        <v>5604</v>
      </c>
      <c r="H12" s="60">
        <v>11453</v>
      </c>
      <c r="I12" s="60">
        <v>1105</v>
      </c>
      <c r="J12" s="60">
        <v>18162</v>
      </c>
      <c r="K12" s="60">
        <v>2311</v>
      </c>
      <c r="L12" s="60">
        <v>1263</v>
      </c>
      <c r="M12" s="60">
        <v>1143</v>
      </c>
      <c r="N12" s="60">
        <v>4717</v>
      </c>
      <c r="O12" s="60">
        <v>2114</v>
      </c>
      <c r="P12" s="60">
        <v>1660</v>
      </c>
      <c r="Q12" s="60">
        <v>3928</v>
      </c>
      <c r="R12" s="60">
        <v>7702</v>
      </c>
      <c r="S12" s="60">
        <v>0</v>
      </c>
      <c r="T12" s="60">
        <v>0</v>
      </c>
      <c r="U12" s="60">
        <v>0</v>
      </c>
      <c r="V12" s="60">
        <v>0</v>
      </c>
      <c r="W12" s="60">
        <v>30581</v>
      </c>
      <c r="X12" s="60">
        <v>308997</v>
      </c>
      <c r="Y12" s="60">
        <v>-278416</v>
      </c>
      <c r="Z12" s="140">
        <v>-90.1</v>
      </c>
      <c r="AA12" s="155">
        <v>412000</v>
      </c>
    </row>
    <row r="13" spans="1:27" ht="12.75">
      <c r="A13" s="181" t="s">
        <v>109</v>
      </c>
      <c r="B13" s="185"/>
      <c r="C13" s="155">
        <v>13913370</v>
      </c>
      <c r="D13" s="155">
        <v>0</v>
      </c>
      <c r="E13" s="156">
        <v>10000000</v>
      </c>
      <c r="F13" s="60">
        <v>10000000</v>
      </c>
      <c r="G13" s="60">
        <v>1396184</v>
      </c>
      <c r="H13" s="60">
        <v>1487238</v>
      </c>
      <c r="I13" s="60">
        <v>1534821</v>
      </c>
      <c r="J13" s="60">
        <v>4418243</v>
      </c>
      <c r="K13" s="60">
        <v>1456994</v>
      </c>
      <c r="L13" s="60">
        <v>1430944</v>
      </c>
      <c r="M13" s="60">
        <v>1583841</v>
      </c>
      <c r="N13" s="60">
        <v>4471779</v>
      </c>
      <c r="O13" s="60">
        <v>1583841</v>
      </c>
      <c r="P13" s="60">
        <v>1404421</v>
      </c>
      <c r="Q13" s="60">
        <v>0</v>
      </c>
      <c r="R13" s="60">
        <v>2988262</v>
      </c>
      <c r="S13" s="60">
        <v>0</v>
      </c>
      <c r="T13" s="60">
        <v>0</v>
      </c>
      <c r="U13" s="60">
        <v>0</v>
      </c>
      <c r="V13" s="60">
        <v>0</v>
      </c>
      <c r="W13" s="60">
        <v>11878284</v>
      </c>
      <c r="X13" s="60">
        <v>7499997</v>
      </c>
      <c r="Y13" s="60">
        <v>4378287</v>
      </c>
      <c r="Z13" s="140">
        <v>58.38</v>
      </c>
      <c r="AA13" s="155">
        <v>10000000</v>
      </c>
    </row>
    <row r="14" spans="1:27" ht="12.75">
      <c r="A14" s="181" t="s">
        <v>110</v>
      </c>
      <c r="B14" s="185"/>
      <c r="C14" s="155">
        <v>2493926</v>
      </c>
      <c r="D14" s="155">
        <v>0</v>
      </c>
      <c r="E14" s="156">
        <v>1390000</v>
      </c>
      <c r="F14" s="60">
        <v>1390000</v>
      </c>
      <c r="G14" s="60">
        <v>219271</v>
      </c>
      <c r="H14" s="60">
        <v>228025</v>
      </c>
      <c r="I14" s="60">
        <v>234783</v>
      </c>
      <c r="J14" s="60">
        <v>682079</v>
      </c>
      <c r="K14" s="60">
        <v>233330</v>
      </c>
      <c r="L14" s="60">
        <v>235630</v>
      </c>
      <c r="M14" s="60">
        <v>241316</v>
      </c>
      <c r="N14" s="60">
        <v>710276</v>
      </c>
      <c r="O14" s="60">
        <v>255266</v>
      </c>
      <c r="P14" s="60">
        <v>252015</v>
      </c>
      <c r="Q14" s="60">
        <v>251693</v>
      </c>
      <c r="R14" s="60">
        <v>758974</v>
      </c>
      <c r="S14" s="60">
        <v>0</v>
      </c>
      <c r="T14" s="60">
        <v>0</v>
      </c>
      <c r="U14" s="60">
        <v>0</v>
      </c>
      <c r="V14" s="60">
        <v>0</v>
      </c>
      <c r="W14" s="60">
        <v>2151329</v>
      </c>
      <c r="X14" s="60">
        <v>1042497</v>
      </c>
      <c r="Y14" s="60">
        <v>1108832</v>
      </c>
      <c r="Z14" s="140">
        <v>106.36</v>
      </c>
      <c r="AA14" s="155">
        <v>1390000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323934</v>
      </c>
      <c r="D16" s="155">
        <v>0</v>
      </c>
      <c r="E16" s="156">
        <v>417000</v>
      </c>
      <c r="F16" s="60">
        <v>417000</v>
      </c>
      <c r="G16" s="60">
        <v>2098</v>
      </c>
      <c r="H16" s="60">
        <v>18158</v>
      </c>
      <c r="I16" s="60">
        <v>6805</v>
      </c>
      <c r="J16" s="60">
        <v>27061</v>
      </c>
      <c r="K16" s="60">
        <v>13936</v>
      </c>
      <c r="L16" s="60">
        <v>3834</v>
      </c>
      <c r="M16" s="60">
        <v>0</v>
      </c>
      <c r="N16" s="60">
        <v>17770</v>
      </c>
      <c r="O16" s="60">
        <v>10623</v>
      </c>
      <c r="P16" s="60">
        <v>2403</v>
      </c>
      <c r="Q16" s="60">
        <v>784</v>
      </c>
      <c r="R16" s="60">
        <v>13810</v>
      </c>
      <c r="S16" s="60">
        <v>0</v>
      </c>
      <c r="T16" s="60">
        <v>0</v>
      </c>
      <c r="U16" s="60">
        <v>0</v>
      </c>
      <c r="V16" s="60">
        <v>0</v>
      </c>
      <c r="W16" s="60">
        <v>58641</v>
      </c>
      <c r="X16" s="60">
        <v>312750</v>
      </c>
      <c r="Y16" s="60">
        <v>-254109</v>
      </c>
      <c r="Z16" s="140">
        <v>-81.25</v>
      </c>
      <c r="AA16" s="155">
        <v>417000</v>
      </c>
    </row>
    <row r="17" spans="1:27" ht="12.75">
      <c r="A17" s="181" t="s">
        <v>113</v>
      </c>
      <c r="B17" s="185"/>
      <c r="C17" s="155">
        <v>1085309</v>
      </c>
      <c r="D17" s="155">
        <v>0</v>
      </c>
      <c r="E17" s="156">
        <v>2905000</v>
      </c>
      <c r="F17" s="60">
        <v>2905000</v>
      </c>
      <c r="G17" s="60">
        <v>166062</v>
      </c>
      <c r="H17" s="60">
        <v>154559</v>
      </c>
      <c r="I17" s="60">
        <v>157210</v>
      </c>
      <c r="J17" s="60">
        <v>477831</v>
      </c>
      <c r="K17" s="60">
        <v>191737</v>
      </c>
      <c r="L17" s="60">
        <v>184622</v>
      </c>
      <c r="M17" s="60">
        <v>124649</v>
      </c>
      <c r="N17" s="60">
        <v>501008</v>
      </c>
      <c r="O17" s="60">
        <v>188268</v>
      </c>
      <c r="P17" s="60">
        <v>148836</v>
      </c>
      <c r="Q17" s="60">
        <v>187812</v>
      </c>
      <c r="R17" s="60">
        <v>524916</v>
      </c>
      <c r="S17" s="60">
        <v>0</v>
      </c>
      <c r="T17" s="60">
        <v>0</v>
      </c>
      <c r="U17" s="60">
        <v>0</v>
      </c>
      <c r="V17" s="60">
        <v>0</v>
      </c>
      <c r="W17" s="60">
        <v>1503755</v>
      </c>
      <c r="X17" s="60">
        <v>2178747</v>
      </c>
      <c r="Y17" s="60">
        <v>-674992</v>
      </c>
      <c r="Z17" s="140">
        <v>-30.98</v>
      </c>
      <c r="AA17" s="155">
        <v>2905000</v>
      </c>
    </row>
    <row r="18" spans="1:27" ht="12.75">
      <c r="A18" s="183" t="s">
        <v>114</v>
      </c>
      <c r="B18" s="182"/>
      <c r="C18" s="155">
        <v>1080375</v>
      </c>
      <c r="D18" s="155">
        <v>0</v>
      </c>
      <c r="E18" s="156">
        <v>1300000</v>
      </c>
      <c r="F18" s="60">
        <v>1300000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974997</v>
      </c>
      <c r="Y18" s="60">
        <v>-974997</v>
      </c>
      <c r="Z18" s="140">
        <v>-100</v>
      </c>
      <c r="AA18" s="155">
        <v>1300000</v>
      </c>
    </row>
    <row r="19" spans="1:27" ht="12.75">
      <c r="A19" s="181" t="s">
        <v>34</v>
      </c>
      <c r="B19" s="185"/>
      <c r="C19" s="155">
        <v>149152331</v>
      </c>
      <c r="D19" s="155">
        <v>0</v>
      </c>
      <c r="E19" s="156">
        <v>134124000</v>
      </c>
      <c r="F19" s="60">
        <v>134124000</v>
      </c>
      <c r="G19" s="60">
        <v>53290912</v>
      </c>
      <c r="H19" s="60">
        <v>3095292</v>
      </c>
      <c r="I19" s="60">
        <v>1226429</v>
      </c>
      <c r="J19" s="60">
        <v>57612633</v>
      </c>
      <c r="K19" s="60">
        <v>19338</v>
      </c>
      <c r="L19" s="60">
        <v>657544</v>
      </c>
      <c r="M19" s="60">
        <v>38016667</v>
      </c>
      <c r="N19" s="60">
        <v>38693549</v>
      </c>
      <c r="O19" s="60">
        <v>34427</v>
      </c>
      <c r="P19" s="60">
        <v>5322333</v>
      </c>
      <c r="Q19" s="60">
        <v>28859649</v>
      </c>
      <c r="R19" s="60">
        <v>34216409</v>
      </c>
      <c r="S19" s="60">
        <v>0</v>
      </c>
      <c r="T19" s="60">
        <v>0</v>
      </c>
      <c r="U19" s="60">
        <v>0</v>
      </c>
      <c r="V19" s="60">
        <v>0</v>
      </c>
      <c r="W19" s="60">
        <v>130522591</v>
      </c>
      <c r="X19" s="60">
        <v>134124000</v>
      </c>
      <c r="Y19" s="60">
        <v>-3601409</v>
      </c>
      <c r="Z19" s="140">
        <v>-2.69</v>
      </c>
      <c r="AA19" s="155">
        <v>134124000</v>
      </c>
    </row>
    <row r="20" spans="1:27" ht="12.75">
      <c r="A20" s="181" t="s">
        <v>35</v>
      </c>
      <c r="B20" s="185"/>
      <c r="C20" s="155">
        <v>5593996</v>
      </c>
      <c r="D20" s="155">
        <v>0</v>
      </c>
      <c r="E20" s="156">
        <v>1197000</v>
      </c>
      <c r="F20" s="54">
        <v>1197000</v>
      </c>
      <c r="G20" s="54">
        <v>169144</v>
      </c>
      <c r="H20" s="54">
        <v>-19751</v>
      </c>
      <c r="I20" s="54">
        <v>159371</v>
      </c>
      <c r="J20" s="54">
        <v>308764</v>
      </c>
      <c r="K20" s="54">
        <v>94488</v>
      </c>
      <c r="L20" s="54">
        <v>110050</v>
      </c>
      <c r="M20" s="54">
        <v>187581</v>
      </c>
      <c r="N20" s="54">
        <v>392119</v>
      </c>
      <c r="O20" s="54">
        <v>76615</v>
      </c>
      <c r="P20" s="54">
        <v>88042</v>
      </c>
      <c r="Q20" s="54">
        <v>120796</v>
      </c>
      <c r="R20" s="54">
        <v>285453</v>
      </c>
      <c r="S20" s="54">
        <v>0</v>
      </c>
      <c r="T20" s="54">
        <v>0</v>
      </c>
      <c r="U20" s="54">
        <v>0</v>
      </c>
      <c r="V20" s="54">
        <v>0</v>
      </c>
      <c r="W20" s="54">
        <v>986336</v>
      </c>
      <c r="X20" s="54">
        <v>897750</v>
      </c>
      <c r="Y20" s="54">
        <v>88586</v>
      </c>
      <c r="Z20" s="184">
        <v>9.87</v>
      </c>
      <c r="AA20" s="130">
        <v>1197000</v>
      </c>
    </row>
    <row r="21" spans="1:27" ht="12.75">
      <c r="A21" s="181" t="s">
        <v>115</v>
      </c>
      <c r="B21" s="185"/>
      <c r="C21" s="155">
        <v>504114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210453944</v>
      </c>
      <c r="D22" s="188">
        <f>SUM(D5:D21)</f>
        <v>0</v>
      </c>
      <c r="E22" s="189">
        <f t="shared" si="0"/>
        <v>193484830</v>
      </c>
      <c r="F22" s="190">
        <f t="shared" si="0"/>
        <v>193484830</v>
      </c>
      <c r="G22" s="190">
        <f t="shared" si="0"/>
        <v>65919653</v>
      </c>
      <c r="H22" s="190">
        <f t="shared" si="0"/>
        <v>7428796</v>
      </c>
      <c r="I22" s="190">
        <f t="shared" si="0"/>
        <v>6966778</v>
      </c>
      <c r="J22" s="190">
        <f t="shared" si="0"/>
        <v>80315227</v>
      </c>
      <c r="K22" s="190">
        <f t="shared" si="0"/>
        <v>5328570</v>
      </c>
      <c r="L22" s="190">
        <f t="shared" si="0"/>
        <v>6122847</v>
      </c>
      <c r="M22" s="190">
        <f t="shared" si="0"/>
        <v>42726258</v>
      </c>
      <c r="N22" s="190">
        <f t="shared" si="0"/>
        <v>54177675</v>
      </c>
      <c r="O22" s="190">
        <f t="shared" si="0"/>
        <v>5200747</v>
      </c>
      <c r="P22" s="190">
        <f t="shared" si="0"/>
        <v>10570062</v>
      </c>
      <c r="Q22" s="190">
        <f t="shared" si="0"/>
        <v>31899445</v>
      </c>
      <c r="R22" s="190">
        <f t="shared" si="0"/>
        <v>47670254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182163156</v>
      </c>
      <c r="X22" s="190">
        <f t="shared" si="0"/>
        <v>180596302</v>
      </c>
      <c r="Y22" s="190">
        <f t="shared" si="0"/>
        <v>1566854</v>
      </c>
      <c r="Z22" s="191">
        <f>+IF(X22&lt;&gt;0,+(Y22/X22)*100,0)</f>
        <v>0.8676002679168923</v>
      </c>
      <c r="AA22" s="188">
        <f>SUM(AA5:AA21)</f>
        <v>193484830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62172866</v>
      </c>
      <c r="D25" s="155">
        <v>0</v>
      </c>
      <c r="E25" s="156">
        <v>74259823</v>
      </c>
      <c r="F25" s="60">
        <v>74259823</v>
      </c>
      <c r="G25" s="60">
        <v>4858859</v>
      </c>
      <c r="H25" s="60">
        <v>4934836</v>
      </c>
      <c r="I25" s="60">
        <v>5000428</v>
      </c>
      <c r="J25" s="60">
        <v>14794123</v>
      </c>
      <c r="K25" s="60">
        <v>5068816</v>
      </c>
      <c r="L25" s="60">
        <v>7361232</v>
      </c>
      <c r="M25" s="60">
        <v>4873343</v>
      </c>
      <c r="N25" s="60">
        <v>17303391</v>
      </c>
      <c r="O25" s="60">
        <v>4962930</v>
      </c>
      <c r="P25" s="60">
        <v>4955425</v>
      </c>
      <c r="Q25" s="60">
        <v>5350045</v>
      </c>
      <c r="R25" s="60">
        <v>15268400</v>
      </c>
      <c r="S25" s="60">
        <v>0</v>
      </c>
      <c r="T25" s="60">
        <v>0</v>
      </c>
      <c r="U25" s="60">
        <v>0</v>
      </c>
      <c r="V25" s="60">
        <v>0</v>
      </c>
      <c r="W25" s="60">
        <v>47365914</v>
      </c>
      <c r="X25" s="60">
        <v>54066604</v>
      </c>
      <c r="Y25" s="60">
        <v>-6700690</v>
      </c>
      <c r="Z25" s="140">
        <v>-12.39</v>
      </c>
      <c r="AA25" s="155">
        <v>74259823</v>
      </c>
    </row>
    <row r="26" spans="1:27" ht="12.75">
      <c r="A26" s="183" t="s">
        <v>38</v>
      </c>
      <c r="B26" s="182"/>
      <c r="C26" s="155">
        <v>11063818</v>
      </c>
      <c r="D26" s="155">
        <v>0</v>
      </c>
      <c r="E26" s="156">
        <v>12549764</v>
      </c>
      <c r="F26" s="60">
        <v>12549764</v>
      </c>
      <c r="G26" s="60">
        <v>914229</v>
      </c>
      <c r="H26" s="60">
        <v>784834</v>
      </c>
      <c r="I26" s="60">
        <v>824967</v>
      </c>
      <c r="J26" s="60">
        <v>2524030</v>
      </c>
      <c r="K26" s="60">
        <v>868859</v>
      </c>
      <c r="L26" s="60">
        <v>825750</v>
      </c>
      <c r="M26" s="60">
        <v>834118</v>
      </c>
      <c r="N26" s="60">
        <v>2528727</v>
      </c>
      <c r="O26" s="60">
        <v>819692</v>
      </c>
      <c r="P26" s="60">
        <v>900634</v>
      </c>
      <c r="Q26" s="60">
        <v>1301912</v>
      </c>
      <c r="R26" s="60">
        <v>3022238</v>
      </c>
      <c r="S26" s="60">
        <v>0</v>
      </c>
      <c r="T26" s="60">
        <v>0</v>
      </c>
      <c r="U26" s="60">
        <v>0</v>
      </c>
      <c r="V26" s="60">
        <v>0</v>
      </c>
      <c r="W26" s="60">
        <v>8074995</v>
      </c>
      <c r="X26" s="60">
        <v>9412326</v>
      </c>
      <c r="Y26" s="60">
        <v>-1337331</v>
      </c>
      <c r="Z26" s="140">
        <v>-14.21</v>
      </c>
      <c r="AA26" s="155">
        <v>12549764</v>
      </c>
    </row>
    <row r="27" spans="1:27" ht="12.75">
      <c r="A27" s="183" t="s">
        <v>118</v>
      </c>
      <c r="B27" s="182"/>
      <c r="C27" s="155">
        <v>4240969</v>
      </c>
      <c r="D27" s="155">
        <v>0</v>
      </c>
      <c r="E27" s="156">
        <v>4666703</v>
      </c>
      <c r="F27" s="60">
        <v>4666703</v>
      </c>
      <c r="G27" s="60">
        <v>0</v>
      </c>
      <c r="H27" s="60">
        <v>0</v>
      </c>
      <c r="I27" s="60">
        <v>0</v>
      </c>
      <c r="J27" s="60">
        <v>0</v>
      </c>
      <c r="K27" s="60">
        <v>9900</v>
      </c>
      <c r="L27" s="60">
        <v>0</v>
      </c>
      <c r="M27" s="60">
        <v>0</v>
      </c>
      <c r="N27" s="60">
        <v>9900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9900</v>
      </c>
      <c r="X27" s="60">
        <v>2333352</v>
      </c>
      <c r="Y27" s="60">
        <v>-2323452</v>
      </c>
      <c r="Z27" s="140">
        <v>-99.58</v>
      </c>
      <c r="AA27" s="155">
        <v>4666703</v>
      </c>
    </row>
    <row r="28" spans="1:27" ht="12.75">
      <c r="A28" s="183" t="s">
        <v>39</v>
      </c>
      <c r="B28" s="182"/>
      <c r="C28" s="155">
        <v>18351930</v>
      </c>
      <c r="D28" s="155">
        <v>0</v>
      </c>
      <c r="E28" s="156">
        <v>19065623</v>
      </c>
      <c r="F28" s="60">
        <v>19065623</v>
      </c>
      <c r="G28" s="60">
        <v>0</v>
      </c>
      <c r="H28" s="60">
        <v>2546</v>
      </c>
      <c r="I28" s="60">
        <v>12556</v>
      </c>
      <c r="J28" s="60">
        <v>15102</v>
      </c>
      <c r="K28" s="60">
        <v>13886</v>
      </c>
      <c r="L28" s="60">
        <v>3307</v>
      </c>
      <c r="M28" s="60">
        <v>9188615</v>
      </c>
      <c r="N28" s="60">
        <v>9205808</v>
      </c>
      <c r="O28" s="60">
        <v>0</v>
      </c>
      <c r="P28" s="60">
        <v>11639</v>
      </c>
      <c r="Q28" s="60">
        <v>1376</v>
      </c>
      <c r="R28" s="60">
        <v>13015</v>
      </c>
      <c r="S28" s="60">
        <v>0</v>
      </c>
      <c r="T28" s="60">
        <v>0</v>
      </c>
      <c r="U28" s="60">
        <v>0</v>
      </c>
      <c r="V28" s="60">
        <v>0</v>
      </c>
      <c r="W28" s="60">
        <v>9233925</v>
      </c>
      <c r="X28" s="60">
        <v>9537872</v>
      </c>
      <c r="Y28" s="60">
        <v>-303947</v>
      </c>
      <c r="Z28" s="140">
        <v>-3.19</v>
      </c>
      <c r="AA28" s="155">
        <v>19065623</v>
      </c>
    </row>
    <row r="29" spans="1:27" ht="12.75">
      <c r="A29" s="183" t="s">
        <v>40</v>
      </c>
      <c r="B29" s="182"/>
      <c r="C29" s="155">
        <v>2527621</v>
      </c>
      <c r="D29" s="155">
        <v>0</v>
      </c>
      <c r="E29" s="156">
        <v>1149410</v>
      </c>
      <c r="F29" s="60">
        <v>1149410</v>
      </c>
      <c r="G29" s="60">
        <v>0</v>
      </c>
      <c r="H29" s="60">
        <v>0</v>
      </c>
      <c r="I29" s="60">
        <v>582172</v>
      </c>
      <c r="J29" s="60">
        <v>582172</v>
      </c>
      <c r="K29" s="60">
        <v>0</v>
      </c>
      <c r="L29" s="60">
        <v>243</v>
      </c>
      <c r="M29" s="60">
        <v>0</v>
      </c>
      <c r="N29" s="60">
        <v>243</v>
      </c>
      <c r="O29" s="60">
        <v>0</v>
      </c>
      <c r="P29" s="60">
        <v>0</v>
      </c>
      <c r="Q29" s="60">
        <v>555731</v>
      </c>
      <c r="R29" s="60">
        <v>555731</v>
      </c>
      <c r="S29" s="60">
        <v>0</v>
      </c>
      <c r="T29" s="60">
        <v>0</v>
      </c>
      <c r="U29" s="60">
        <v>0</v>
      </c>
      <c r="V29" s="60">
        <v>0</v>
      </c>
      <c r="W29" s="60">
        <v>1138146</v>
      </c>
      <c r="X29" s="60">
        <v>1149410</v>
      </c>
      <c r="Y29" s="60">
        <v>-11264</v>
      </c>
      <c r="Z29" s="140">
        <v>-0.98</v>
      </c>
      <c r="AA29" s="155">
        <v>1149410</v>
      </c>
    </row>
    <row r="30" spans="1:27" ht="12.75">
      <c r="A30" s="183" t="s">
        <v>119</v>
      </c>
      <c r="B30" s="182"/>
      <c r="C30" s="155">
        <v>23771063</v>
      </c>
      <c r="D30" s="155">
        <v>0</v>
      </c>
      <c r="E30" s="156">
        <v>33133381</v>
      </c>
      <c r="F30" s="60">
        <v>33133381</v>
      </c>
      <c r="G30" s="60">
        <v>3273966</v>
      </c>
      <c r="H30" s="60">
        <v>3716182</v>
      </c>
      <c r="I30" s="60">
        <v>2972728</v>
      </c>
      <c r="J30" s="60">
        <v>9962876</v>
      </c>
      <c r="K30" s="60">
        <v>1755086</v>
      </c>
      <c r="L30" s="60">
        <v>1702173</v>
      </c>
      <c r="M30" s="60">
        <v>1652195</v>
      </c>
      <c r="N30" s="60">
        <v>5109454</v>
      </c>
      <c r="O30" s="60">
        <v>1645831</v>
      </c>
      <c r="P30" s="60">
        <v>1657683</v>
      </c>
      <c r="Q30" s="60">
        <v>1519198</v>
      </c>
      <c r="R30" s="60">
        <v>4822712</v>
      </c>
      <c r="S30" s="60">
        <v>0</v>
      </c>
      <c r="T30" s="60">
        <v>0</v>
      </c>
      <c r="U30" s="60">
        <v>0</v>
      </c>
      <c r="V30" s="60">
        <v>0</v>
      </c>
      <c r="W30" s="60">
        <v>19895042</v>
      </c>
      <c r="X30" s="60">
        <v>24850035</v>
      </c>
      <c r="Y30" s="60">
        <v>-4954993</v>
      </c>
      <c r="Z30" s="140">
        <v>-19.94</v>
      </c>
      <c r="AA30" s="155">
        <v>33133381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19979984</v>
      </c>
      <c r="D32" s="155">
        <v>0</v>
      </c>
      <c r="E32" s="156">
        <v>22639130</v>
      </c>
      <c r="F32" s="60">
        <v>22639130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16007009</v>
      </c>
      <c r="Y32" s="60">
        <v>-16007009</v>
      </c>
      <c r="Z32" s="140">
        <v>-100</v>
      </c>
      <c r="AA32" s="155">
        <v>22639130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30269519</v>
      </c>
      <c r="D34" s="155">
        <v>0</v>
      </c>
      <c r="E34" s="156">
        <v>38602307</v>
      </c>
      <c r="F34" s="60">
        <v>38602307</v>
      </c>
      <c r="G34" s="60">
        <v>2414780</v>
      </c>
      <c r="H34" s="60">
        <v>569043</v>
      </c>
      <c r="I34" s="60">
        <v>4909001</v>
      </c>
      <c r="J34" s="60">
        <v>7892824</v>
      </c>
      <c r="K34" s="60">
        <v>6189814</v>
      </c>
      <c r="L34" s="60">
        <v>3128088</v>
      </c>
      <c r="M34" s="60">
        <v>4120511</v>
      </c>
      <c r="N34" s="60">
        <v>13438413</v>
      </c>
      <c r="O34" s="60">
        <v>3601448</v>
      </c>
      <c r="P34" s="60">
        <v>2843888</v>
      </c>
      <c r="Q34" s="60">
        <v>6345472</v>
      </c>
      <c r="R34" s="60">
        <v>12790808</v>
      </c>
      <c r="S34" s="60">
        <v>0</v>
      </c>
      <c r="T34" s="60">
        <v>0</v>
      </c>
      <c r="U34" s="60">
        <v>0</v>
      </c>
      <c r="V34" s="60">
        <v>0</v>
      </c>
      <c r="W34" s="60">
        <v>34122045</v>
      </c>
      <c r="X34" s="60">
        <v>26263505</v>
      </c>
      <c r="Y34" s="60">
        <v>7858540</v>
      </c>
      <c r="Z34" s="140">
        <v>29.92</v>
      </c>
      <c r="AA34" s="155">
        <v>38602307</v>
      </c>
    </row>
    <row r="35" spans="1:27" ht="12.75">
      <c r="A35" s="181" t="s">
        <v>122</v>
      </c>
      <c r="B35" s="185"/>
      <c r="C35" s="155">
        <v>290300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172668070</v>
      </c>
      <c r="D36" s="188">
        <f>SUM(D25:D35)</f>
        <v>0</v>
      </c>
      <c r="E36" s="189">
        <f t="shared" si="1"/>
        <v>206066141</v>
      </c>
      <c r="F36" s="190">
        <f t="shared" si="1"/>
        <v>206066141</v>
      </c>
      <c r="G36" s="190">
        <f t="shared" si="1"/>
        <v>11461834</v>
      </c>
      <c r="H36" s="190">
        <f t="shared" si="1"/>
        <v>10007441</v>
      </c>
      <c r="I36" s="190">
        <f t="shared" si="1"/>
        <v>14301852</v>
      </c>
      <c r="J36" s="190">
        <f t="shared" si="1"/>
        <v>35771127</v>
      </c>
      <c r="K36" s="190">
        <f t="shared" si="1"/>
        <v>13906361</v>
      </c>
      <c r="L36" s="190">
        <f t="shared" si="1"/>
        <v>13020793</v>
      </c>
      <c r="M36" s="190">
        <f t="shared" si="1"/>
        <v>20668782</v>
      </c>
      <c r="N36" s="190">
        <f t="shared" si="1"/>
        <v>47595936</v>
      </c>
      <c r="O36" s="190">
        <f t="shared" si="1"/>
        <v>11029901</v>
      </c>
      <c r="P36" s="190">
        <f t="shared" si="1"/>
        <v>10369269</v>
      </c>
      <c r="Q36" s="190">
        <f t="shared" si="1"/>
        <v>15073734</v>
      </c>
      <c r="R36" s="190">
        <f t="shared" si="1"/>
        <v>36472904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119839967</v>
      </c>
      <c r="X36" s="190">
        <f t="shared" si="1"/>
        <v>143620113</v>
      </c>
      <c r="Y36" s="190">
        <f t="shared" si="1"/>
        <v>-23780146</v>
      </c>
      <c r="Z36" s="191">
        <f>+IF(X36&lt;&gt;0,+(Y36/X36)*100,0)</f>
        <v>-16.55767113899987</v>
      </c>
      <c r="AA36" s="188">
        <f>SUM(AA25:AA35)</f>
        <v>206066141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37785874</v>
      </c>
      <c r="D38" s="199">
        <f>+D22-D36</f>
        <v>0</v>
      </c>
      <c r="E38" s="200">
        <f t="shared" si="2"/>
        <v>-12581311</v>
      </c>
      <c r="F38" s="106">
        <f t="shared" si="2"/>
        <v>-12581311</v>
      </c>
      <c r="G38" s="106">
        <f t="shared" si="2"/>
        <v>54457819</v>
      </c>
      <c r="H38" s="106">
        <f t="shared" si="2"/>
        <v>-2578645</v>
      </c>
      <c r="I38" s="106">
        <f t="shared" si="2"/>
        <v>-7335074</v>
      </c>
      <c r="J38" s="106">
        <f t="shared" si="2"/>
        <v>44544100</v>
      </c>
      <c r="K38" s="106">
        <f t="shared" si="2"/>
        <v>-8577791</v>
      </c>
      <c r="L38" s="106">
        <f t="shared" si="2"/>
        <v>-6897946</v>
      </c>
      <c r="M38" s="106">
        <f t="shared" si="2"/>
        <v>22057476</v>
      </c>
      <c r="N38" s="106">
        <f t="shared" si="2"/>
        <v>6581739</v>
      </c>
      <c r="O38" s="106">
        <f t="shared" si="2"/>
        <v>-5829154</v>
      </c>
      <c r="P38" s="106">
        <f t="shared" si="2"/>
        <v>200793</v>
      </c>
      <c r="Q38" s="106">
        <f t="shared" si="2"/>
        <v>16825711</v>
      </c>
      <c r="R38" s="106">
        <f t="shared" si="2"/>
        <v>11197350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62323189</v>
      </c>
      <c r="X38" s="106">
        <f>IF(F22=F36,0,X22-X36)</f>
        <v>36976189</v>
      </c>
      <c r="Y38" s="106">
        <f t="shared" si="2"/>
        <v>25347000</v>
      </c>
      <c r="Z38" s="201">
        <f>+IF(X38&lt;&gt;0,+(Y38/X38)*100,0)</f>
        <v>68.54951980043157</v>
      </c>
      <c r="AA38" s="199">
        <f>+AA22-AA36</f>
        <v>-12581311</v>
      </c>
    </row>
    <row r="39" spans="1:27" ht="12.75">
      <c r="A39" s="181" t="s">
        <v>46</v>
      </c>
      <c r="B39" s="185"/>
      <c r="C39" s="155">
        <v>31955780</v>
      </c>
      <c r="D39" s="155">
        <v>0</v>
      </c>
      <c r="E39" s="156">
        <v>45728000</v>
      </c>
      <c r="F39" s="60">
        <v>45728000</v>
      </c>
      <c r="G39" s="60">
        <v>0</v>
      </c>
      <c r="H39" s="60">
        <v>0</v>
      </c>
      <c r="I39" s="60">
        <v>1000000</v>
      </c>
      <c r="J39" s="60">
        <v>1000000</v>
      </c>
      <c r="K39" s="60">
        <v>12884000</v>
      </c>
      <c r="L39" s="60">
        <v>1000000</v>
      </c>
      <c r="M39" s="60">
        <v>0</v>
      </c>
      <c r="N39" s="60">
        <v>13884000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14884000</v>
      </c>
      <c r="X39" s="60">
        <v>45728001</v>
      </c>
      <c r="Y39" s="60">
        <v>-30844001</v>
      </c>
      <c r="Z39" s="140">
        <v>-67.45</v>
      </c>
      <c r="AA39" s="155">
        <v>45728000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76786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69818440</v>
      </c>
      <c r="D42" s="206">
        <f>SUM(D38:D41)</f>
        <v>0</v>
      </c>
      <c r="E42" s="207">
        <f t="shared" si="3"/>
        <v>33146689</v>
      </c>
      <c r="F42" s="88">
        <f t="shared" si="3"/>
        <v>33146689</v>
      </c>
      <c r="G42" s="88">
        <f t="shared" si="3"/>
        <v>54457819</v>
      </c>
      <c r="H42" s="88">
        <f t="shared" si="3"/>
        <v>-2578645</v>
      </c>
      <c r="I42" s="88">
        <f t="shared" si="3"/>
        <v>-6335074</v>
      </c>
      <c r="J42" s="88">
        <f t="shared" si="3"/>
        <v>45544100</v>
      </c>
      <c r="K42" s="88">
        <f t="shared" si="3"/>
        <v>4306209</v>
      </c>
      <c r="L42" s="88">
        <f t="shared" si="3"/>
        <v>-5897946</v>
      </c>
      <c r="M42" s="88">
        <f t="shared" si="3"/>
        <v>22057476</v>
      </c>
      <c r="N42" s="88">
        <f t="shared" si="3"/>
        <v>20465739</v>
      </c>
      <c r="O42" s="88">
        <f t="shared" si="3"/>
        <v>-5829154</v>
      </c>
      <c r="P42" s="88">
        <f t="shared" si="3"/>
        <v>200793</v>
      </c>
      <c r="Q42" s="88">
        <f t="shared" si="3"/>
        <v>16825711</v>
      </c>
      <c r="R42" s="88">
        <f t="shared" si="3"/>
        <v>11197350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77207189</v>
      </c>
      <c r="X42" s="88">
        <f t="shared" si="3"/>
        <v>82704190</v>
      </c>
      <c r="Y42" s="88">
        <f t="shared" si="3"/>
        <v>-5497001</v>
      </c>
      <c r="Z42" s="208">
        <f>+IF(X42&lt;&gt;0,+(Y42/X42)*100,0)</f>
        <v>-6.646581025701358</v>
      </c>
      <c r="AA42" s="206">
        <f>SUM(AA38:AA41)</f>
        <v>33146689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69818440</v>
      </c>
      <c r="D44" s="210">
        <f>+D42-D43</f>
        <v>0</v>
      </c>
      <c r="E44" s="211">
        <f t="shared" si="4"/>
        <v>33146689</v>
      </c>
      <c r="F44" s="77">
        <f t="shared" si="4"/>
        <v>33146689</v>
      </c>
      <c r="G44" s="77">
        <f t="shared" si="4"/>
        <v>54457819</v>
      </c>
      <c r="H44" s="77">
        <f t="shared" si="4"/>
        <v>-2578645</v>
      </c>
      <c r="I44" s="77">
        <f t="shared" si="4"/>
        <v>-6335074</v>
      </c>
      <c r="J44" s="77">
        <f t="shared" si="4"/>
        <v>45544100</v>
      </c>
      <c r="K44" s="77">
        <f t="shared" si="4"/>
        <v>4306209</v>
      </c>
      <c r="L44" s="77">
        <f t="shared" si="4"/>
        <v>-5897946</v>
      </c>
      <c r="M44" s="77">
        <f t="shared" si="4"/>
        <v>22057476</v>
      </c>
      <c r="N44" s="77">
        <f t="shared" si="4"/>
        <v>20465739</v>
      </c>
      <c r="O44" s="77">
        <f t="shared" si="4"/>
        <v>-5829154</v>
      </c>
      <c r="P44" s="77">
        <f t="shared" si="4"/>
        <v>200793</v>
      </c>
      <c r="Q44" s="77">
        <f t="shared" si="4"/>
        <v>16825711</v>
      </c>
      <c r="R44" s="77">
        <f t="shared" si="4"/>
        <v>11197350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77207189</v>
      </c>
      <c r="X44" s="77">
        <f t="shared" si="4"/>
        <v>82704190</v>
      </c>
      <c r="Y44" s="77">
        <f t="shared" si="4"/>
        <v>-5497001</v>
      </c>
      <c r="Z44" s="212">
        <f>+IF(X44&lt;&gt;0,+(Y44/X44)*100,0)</f>
        <v>-6.646581025701358</v>
      </c>
      <c r="AA44" s="210">
        <f>+AA42-AA43</f>
        <v>33146689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69818440</v>
      </c>
      <c r="D46" s="206">
        <f>SUM(D44:D45)</f>
        <v>0</v>
      </c>
      <c r="E46" s="207">
        <f t="shared" si="5"/>
        <v>33146689</v>
      </c>
      <c r="F46" s="88">
        <f t="shared" si="5"/>
        <v>33146689</v>
      </c>
      <c r="G46" s="88">
        <f t="shared" si="5"/>
        <v>54457819</v>
      </c>
      <c r="H46" s="88">
        <f t="shared" si="5"/>
        <v>-2578645</v>
      </c>
      <c r="I46" s="88">
        <f t="shared" si="5"/>
        <v>-6335074</v>
      </c>
      <c r="J46" s="88">
        <f t="shared" si="5"/>
        <v>45544100</v>
      </c>
      <c r="K46" s="88">
        <f t="shared" si="5"/>
        <v>4306209</v>
      </c>
      <c r="L46" s="88">
        <f t="shared" si="5"/>
        <v>-5897946</v>
      </c>
      <c r="M46" s="88">
        <f t="shared" si="5"/>
        <v>22057476</v>
      </c>
      <c r="N46" s="88">
        <f t="shared" si="5"/>
        <v>20465739</v>
      </c>
      <c r="O46" s="88">
        <f t="shared" si="5"/>
        <v>-5829154</v>
      </c>
      <c r="P46" s="88">
        <f t="shared" si="5"/>
        <v>200793</v>
      </c>
      <c r="Q46" s="88">
        <f t="shared" si="5"/>
        <v>16825711</v>
      </c>
      <c r="R46" s="88">
        <f t="shared" si="5"/>
        <v>11197350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77207189</v>
      </c>
      <c r="X46" s="88">
        <f t="shared" si="5"/>
        <v>82704190</v>
      </c>
      <c r="Y46" s="88">
        <f t="shared" si="5"/>
        <v>-5497001</v>
      </c>
      <c r="Z46" s="208">
        <f>+IF(X46&lt;&gt;0,+(Y46/X46)*100,0)</f>
        <v>-6.646581025701358</v>
      </c>
      <c r="AA46" s="206">
        <f>SUM(AA44:AA45)</f>
        <v>33146689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69818440</v>
      </c>
      <c r="D48" s="217">
        <f>SUM(D46:D47)</f>
        <v>0</v>
      </c>
      <c r="E48" s="218">
        <f t="shared" si="6"/>
        <v>33146689</v>
      </c>
      <c r="F48" s="219">
        <f t="shared" si="6"/>
        <v>33146689</v>
      </c>
      <c r="G48" s="219">
        <f t="shared" si="6"/>
        <v>54457819</v>
      </c>
      <c r="H48" s="220">
        <f t="shared" si="6"/>
        <v>-2578645</v>
      </c>
      <c r="I48" s="220">
        <f t="shared" si="6"/>
        <v>-6335074</v>
      </c>
      <c r="J48" s="220">
        <f t="shared" si="6"/>
        <v>45544100</v>
      </c>
      <c r="K48" s="220">
        <f t="shared" si="6"/>
        <v>4306209</v>
      </c>
      <c r="L48" s="220">
        <f t="shared" si="6"/>
        <v>-5897946</v>
      </c>
      <c r="M48" s="219">
        <f t="shared" si="6"/>
        <v>22057476</v>
      </c>
      <c r="N48" s="219">
        <f t="shared" si="6"/>
        <v>20465739</v>
      </c>
      <c r="O48" s="220">
        <f t="shared" si="6"/>
        <v>-5829154</v>
      </c>
      <c r="P48" s="220">
        <f t="shared" si="6"/>
        <v>200793</v>
      </c>
      <c r="Q48" s="220">
        <f t="shared" si="6"/>
        <v>16825711</v>
      </c>
      <c r="R48" s="220">
        <f t="shared" si="6"/>
        <v>11197350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77207189</v>
      </c>
      <c r="X48" s="220">
        <f t="shared" si="6"/>
        <v>82704190</v>
      </c>
      <c r="Y48" s="220">
        <f t="shared" si="6"/>
        <v>-5497001</v>
      </c>
      <c r="Z48" s="221">
        <f>+IF(X48&lt;&gt;0,+(Y48/X48)*100,0)</f>
        <v>-6.646581025701358</v>
      </c>
      <c r="AA48" s="222">
        <f>SUM(AA46:AA47)</f>
        <v>33146689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1754502</v>
      </c>
      <c r="D5" s="153">
        <f>SUM(D6:D8)</f>
        <v>0</v>
      </c>
      <c r="E5" s="154">
        <f t="shared" si="0"/>
        <v>14963000</v>
      </c>
      <c r="F5" s="100">
        <f t="shared" si="0"/>
        <v>14963000</v>
      </c>
      <c r="G5" s="100">
        <f t="shared" si="0"/>
        <v>247800</v>
      </c>
      <c r="H5" s="100">
        <f t="shared" si="0"/>
        <v>91131</v>
      </c>
      <c r="I5" s="100">
        <f t="shared" si="0"/>
        <v>52130</v>
      </c>
      <c r="J5" s="100">
        <f t="shared" si="0"/>
        <v>391061</v>
      </c>
      <c r="K5" s="100">
        <f t="shared" si="0"/>
        <v>18152</v>
      </c>
      <c r="L5" s="100">
        <f t="shared" si="0"/>
        <v>9088</v>
      </c>
      <c r="M5" s="100">
        <f t="shared" si="0"/>
        <v>1378</v>
      </c>
      <c r="N5" s="100">
        <f t="shared" si="0"/>
        <v>28618</v>
      </c>
      <c r="O5" s="100">
        <f t="shared" si="0"/>
        <v>17053</v>
      </c>
      <c r="P5" s="100">
        <f t="shared" si="0"/>
        <v>93248</v>
      </c>
      <c r="Q5" s="100">
        <f t="shared" si="0"/>
        <v>0</v>
      </c>
      <c r="R5" s="100">
        <f t="shared" si="0"/>
        <v>110301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529980</v>
      </c>
      <c r="X5" s="100">
        <f t="shared" si="0"/>
        <v>4892999</v>
      </c>
      <c r="Y5" s="100">
        <f t="shared" si="0"/>
        <v>-4363019</v>
      </c>
      <c r="Z5" s="137">
        <f>+IF(X5&lt;&gt;0,+(Y5/X5)*100,0)</f>
        <v>-89.16860600216758</v>
      </c>
      <c r="AA5" s="153">
        <f>SUM(AA6:AA8)</f>
        <v>14963000</v>
      </c>
    </row>
    <row r="6" spans="1:27" ht="12.75">
      <c r="A6" s="138" t="s">
        <v>75</v>
      </c>
      <c r="B6" s="136"/>
      <c r="C6" s="155">
        <v>212931</v>
      </c>
      <c r="D6" s="155"/>
      <c r="E6" s="156">
        <v>413000</v>
      </c>
      <c r="F6" s="60">
        <v>413000</v>
      </c>
      <c r="G6" s="60"/>
      <c r="H6" s="60"/>
      <c r="I6" s="60">
        <v>23940</v>
      </c>
      <c r="J6" s="60">
        <v>23940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23940</v>
      </c>
      <c r="X6" s="60">
        <v>413000</v>
      </c>
      <c r="Y6" s="60">
        <v>-389060</v>
      </c>
      <c r="Z6" s="140">
        <v>-94.2</v>
      </c>
      <c r="AA6" s="62">
        <v>413000</v>
      </c>
    </row>
    <row r="7" spans="1:27" ht="12.75">
      <c r="A7" s="138" t="s">
        <v>76</v>
      </c>
      <c r="B7" s="136"/>
      <c r="C7" s="157">
        <v>519426</v>
      </c>
      <c r="D7" s="157"/>
      <c r="E7" s="158">
        <v>1655000</v>
      </c>
      <c r="F7" s="159">
        <v>1655000</v>
      </c>
      <c r="G7" s="159">
        <v>247800</v>
      </c>
      <c r="H7" s="159">
        <v>91131</v>
      </c>
      <c r="I7" s="159">
        <v>28190</v>
      </c>
      <c r="J7" s="159">
        <v>367121</v>
      </c>
      <c r="K7" s="159">
        <v>3084</v>
      </c>
      <c r="L7" s="159">
        <v>9088</v>
      </c>
      <c r="M7" s="159">
        <v>1378</v>
      </c>
      <c r="N7" s="159">
        <v>13550</v>
      </c>
      <c r="O7" s="159">
        <v>17053</v>
      </c>
      <c r="P7" s="159">
        <v>93248</v>
      </c>
      <c r="Q7" s="159"/>
      <c r="R7" s="159">
        <v>110301</v>
      </c>
      <c r="S7" s="159"/>
      <c r="T7" s="159"/>
      <c r="U7" s="159"/>
      <c r="V7" s="159"/>
      <c r="W7" s="159">
        <v>490972</v>
      </c>
      <c r="X7" s="159">
        <v>1535000</v>
      </c>
      <c r="Y7" s="159">
        <v>-1044028</v>
      </c>
      <c r="Z7" s="141">
        <v>-68.01</v>
      </c>
      <c r="AA7" s="225">
        <v>1655000</v>
      </c>
    </row>
    <row r="8" spans="1:27" ht="12.75">
      <c r="A8" s="138" t="s">
        <v>77</v>
      </c>
      <c r="B8" s="136"/>
      <c r="C8" s="155">
        <v>1022145</v>
      </c>
      <c r="D8" s="155"/>
      <c r="E8" s="156">
        <v>12895000</v>
      </c>
      <c r="F8" s="60">
        <v>12895000</v>
      </c>
      <c r="G8" s="60"/>
      <c r="H8" s="60"/>
      <c r="I8" s="60"/>
      <c r="J8" s="60"/>
      <c r="K8" s="60">
        <v>15068</v>
      </c>
      <c r="L8" s="60"/>
      <c r="M8" s="60"/>
      <c r="N8" s="60">
        <v>15068</v>
      </c>
      <c r="O8" s="60"/>
      <c r="P8" s="60"/>
      <c r="Q8" s="60"/>
      <c r="R8" s="60"/>
      <c r="S8" s="60"/>
      <c r="T8" s="60"/>
      <c r="U8" s="60"/>
      <c r="V8" s="60"/>
      <c r="W8" s="60">
        <v>15068</v>
      </c>
      <c r="X8" s="60">
        <v>2944999</v>
      </c>
      <c r="Y8" s="60">
        <v>-2929931</v>
      </c>
      <c r="Z8" s="140">
        <v>-99.49</v>
      </c>
      <c r="AA8" s="62">
        <v>12895000</v>
      </c>
    </row>
    <row r="9" spans="1:27" ht="12.75">
      <c r="A9" s="135" t="s">
        <v>78</v>
      </c>
      <c r="B9" s="136"/>
      <c r="C9" s="153">
        <f aca="true" t="shared" si="1" ref="C9:Y9">SUM(C10:C14)</f>
        <v>13911182</v>
      </c>
      <c r="D9" s="153">
        <f>SUM(D10:D14)</f>
        <v>0</v>
      </c>
      <c r="E9" s="154">
        <f t="shared" si="1"/>
        <v>13980000</v>
      </c>
      <c r="F9" s="100">
        <f t="shared" si="1"/>
        <v>13980000</v>
      </c>
      <c r="G9" s="100">
        <f t="shared" si="1"/>
        <v>363311</v>
      </c>
      <c r="H9" s="100">
        <f t="shared" si="1"/>
        <v>61464</v>
      </c>
      <c r="I9" s="100">
        <f t="shared" si="1"/>
        <v>1008293</v>
      </c>
      <c r="J9" s="100">
        <f t="shared" si="1"/>
        <v>1433068</v>
      </c>
      <c r="K9" s="100">
        <f t="shared" si="1"/>
        <v>1773677</v>
      </c>
      <c r="L9" s="100">
        <f t="shared" si="1"/>
        <v>1814884</v>
      </c>
      <c r="M9" s="100">
        <f t="shared" si="1"/>
        <v>1069349</v>
      </c>
      <c r="N9" s="100">
        <f t="shared" si="1"/>
        <v>4657910</v>
      </c>
      <c r="O9" s="100">
        <f t="shared" si="1"/>
        <v>1268560</v>
      </c>
      <c r="P9" s="100">
        <f t="shared" si="1"/>
        <v>778535</v>
      </c>
      <c r="Q9" s="100">
        <f t="shared" si="1"/>
        <v>3009916</v>
      </c>
      <c r="R9" s="100">
        <f t="shared" si="1"/>
        <v>5057011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11147989</v>
      </c>
      <c r="X9" s="100">
        <f t="shared" si="1"/>
        <v>10910000</v>
      </c>
      <c r="Y9" s="100">
        <f t="shared" si="1"/>
        <v>237989</v>
      </c>
      <c r="Z9" s="137">
        <f>+IF(X9&lt;&gt;0,+(Y9/X9)*100,0)</f>
        <v>2.181384051329056</v>
      </c>
      <c r="AA9" s="102">
        <f>SUM(AA10:AA14)</f>
        <v>13980000</v>
      </c>
    </row>
    <row r="10" spans="1:27" ht="12.75">
      <c r="A10" s="138" t="s">
        <v>79</v>
      </c>
      <c r="B10" s="136"/>
      <c r="C10" s="155">
        <v>12195424</v>
      </c>
      <c r="D10" s="155"/>
      <c r="E10" s="156">
        <v>4100000</v>
      </c>
      <c r="F10" s="60">
        <v>4100000</v>
      </c>
      <c r="G10" s="60">
        <v>247306</v>
      </c>
      <c r="H10" s="60">
        <v>35024</v>
      </c>
      <c r="I10" s="60"/>
      <c r="J10" s="60">
        <v>282330</v>
      </c>
      <c r="K10" s="60"/>
      <c r="L10" s="60">
        <v>337553</v>
      </c>
      <c r="M10" s="60">
        <v>400114</v>
      </c>
      <c r="N10" s="60">
        <v>737667</v>
      </c>
      <c r="O10" s="60">
        <v>387026</v>
      </c>
      <c r="P10" s="60"/>
      <c r="Q10" s="60">
        <v>328508</v>
      </c>
      <c r="R10" s="60">
        <v>715534</v>
      </c>
      <c r="S10" s="60"/>
      <c r="T10" s="60"/>
      <c r="U10" s="60"/>
      <c r="V10" s="60"/>
      <c r="W10" s="60">
        <v>1735531</v>
      </c>
      <c r="X10" s="60">
        <v>2660000</v>
      </c>
      <c r="Y10" s="60">
        <v>-924469</v>
      </c>
      <c r="Z10" s="140">
        <v>-34.75</v>
      </c>
      <c r="AA10" s="62">
        <v>4100000</v>
      </c>
    </row>
    <row r="11" spans="1:27" ht="12.75">
      <c r="A11" s="138" t="s">
        <v>80</v>
      </c>
      <c r="B11" s="136"/>
      <c r="C11" s="155">
        <v>1695776</v>
      </c>
      <c r="D11" s="155"/>
      <c r="E11" s="156">
        <v>8080000</v>
      </c>
      <c r="F11" s="60">
        <v>8080000</v>
      </c>
      <c r="G11" s="60">
        <v>41000</v>
      </c>
      <c r="H11" s="60"/>
      <c r="I11" s="60">
        <v>241405</v>
      </c>
      <c r="J11" s="60">
        <v>282405</v>
      </c>
      <c r="K11" s="60">
        <v>84259</v>
      </c>
      <c r="L11" s="60">
        <v>931105</v>
      </c>
      <c r="M11" s="60">
        <v>669235</v>
      </c>
      <c r="N11" s="60">
        <v>1684599</v>
      </c>
      <c r="O11" s="60">
        <v>544716</v>
      </c>
      <c r="P11" s="60">
        <v>570830</v>
      </c>
      <c r="Q11" s="60">
        <v>2190917</v>
      </c>
      <c r="R11" s="60">
        <v>3306463</v>
      </c>
      <c r="S11" s="60"/>
      <c r="T11" s="60"/>
      <c r="U11" s="60"/>
      <c r="V11" s="60"/>
      <c r="W11" s="60">
        <v>5273467</v>
      </c>
      <c r="X11" s="60">
        <v>7210000</v>
      </c>
      <c r="Y11" s="60">
        <v>-1936533</v>
      </c>
      <c r="Z11" s="140">
        <v>-26.86</v>
      </c>
      <c r="AA11" s="62">
        <v>8080000</v>
      </c>
    </row>
    <row r="12" spans="1:27" ht="12.75">
      <c r="A12" s="138" t="s">
        <v>81</v>
      </c>
      <c r="B12" s="136"/>
      <c r="C12" s="155">
        <v>19982</v>
      </c>
      <c r="D12" s="155"/>
      <c r="E12" s="156">
        <v>1800000</v>
      </c>
      <c r="F12" s="60">
        <v>1800000</v>
      </c>
      <c r="G12" s="60">
        <v>75005</v>
      </c>
      <c r="H12" s="60">
        <v>26440</v>
      </c>
      <c r="I12" s="60">
        <v>766888</v>
      </c>
      <c r="J12" s="60">
        <v>868333</v>
      </c>
      <c r="K12" s="60">
        <v>1689418</v>
      </c>
      <c r="L12" s="60">
        <v>546226</v>
      </c>
      <c r="M12" s="60"/>
      <c r="N12" s="60">
        <v>2235644</v>
      </c>
      <c r="O12" s="60">
        <v>336818</v>
      </c>
      <c r="P12" s="60">
        <v>207705</v>
      </c>
      <c r="Q12" s="60">
        <v>490491</v>
      </c>
      <c r="R12" s="60">
        <v>1035014</v>
      </c>
      <c r="S12" s="60"/>
      <c r="T12" s="60"/>
      <c r="U12" s="60"/>
      <c r="V12" s="60"/>
      <c r="W12" s="60">
        <v>4138991</v>
      </c>
      <c r="X12" s="60">
        <v>1040000</v>
      </c>
      <c r="Y12" s="60">
        <v>3098991</v>
      </c>
      <c r="Z12" s="140">
        <v>297.98</v>
      </c>
      <c r="AA12" s="62">
        <v>1800000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18559052</v>
      </c>
      <c r="D15" s="153">
        <f>SUM(D16:D18)</f>
        <v>0</v>
      </c>
      <c r="E15" s="154">
        <f t="shared" si="2"/>
        <v>35433000</v>
      </c>
      <c r="F15" s="100">
        <f t="shared" si="2"/>
        <v>35433000</v>
      </c>
      <c r="G15" s="100">
        <f t="shared" si="2"/>
        <v>1453365</v>
      </c>
      <c r="H15" s="100">
        <f t="shared" si="2"/>
        <v>771552</v>
      </c>
      <c r="I15" s="100">
        <f t="shared" si="2"/>
        <v>93045</v>
      </c>
      <c r="J15" s="100">
        <f t="shared" si="2"/>
        <v>2317962</v>
      </c>
      <c r="K15" s="100">
        <f t="shared" si="2"/>
        <v>85921</v>
      </c>
      <c r="L15" s="100">
        <f t="shared" si="2"/>
        <v>0</v>
      </c>
      <c r="M15" s="100">
        <f t="shared" si="2"/>
        <v>8051296</v>
      </c>
      <c r="N15" s="100">
        <f t="shared" si="2"/>
        <v>8137217</v>
      </c>
      <c r="O15" s="100">
        <f t="shared" si="2"/>
        <v>1500</v>
      </c>
      <c r="P15" s="100">
        <f t="shared" si="2"/>
        <v>3040903</v>
      </c>
      <c r="Q15" s="100">
        <f t="shared" si="2"/>
        <v>2592984</v>
      </c>
      <c r="R15" s="100">
        <f t="shared" si="2"/>
        <v>5635387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16090566</v>
      </c>
      <c r="X15" s="100">
        <f t="shared" si="2"/>
        <v>25756000</v>
      </c>
      <c r="Y15" s="100">
        <f t="shared" si="2"/>
        <v>-9665434</v>
      </c>
      <c r="Z15" s="137">
        <f>+IF(X15&lt;&gt;0,+(Y15/X15)*100,0)</f>
        <v>-37.52692188227986</v>
      </c>
      <c r="AA15" s="102">
        <f>SUM(AA16:AA18)</f>
        <v>35433000</v>
      </c>
    </row>
    <row r="16" spans="1:27" ht="12.75">
      <c r="A16" s="138" t="s">
        <v>85</v>
      </c>
      <c r="B16" s="136"/>
      <c r="C16" s="155">
        <v>86377</v>
      </c>
      <c r="D16" s="155"/>
      <c r="E16" s="156">
        <v>1260000</v>
      </c>
      <c r="F16" s="60">
        <v>1260000</v>
      </c>
      <c r="G16" s="60">
        <v>1085225</v>
      </c>
      <c r="H16" s="60"/>
      <c r="I16" s="60"/>
      <c r="J16" s="60">
        <v>1085225</v>
      </c>
      <c r="K16" s="60"/>
      <c r="L16" s="60"/>
      <c r="M16" s="60">
        <v>245594</v>
      </c>
      <c r="N16" s="60">
        <v>245594</v>
      </c>
      <c r="O16" s="60">
        <v>1500</v>
      </c>
      <c r="P16" s="60">
        <v>353264</v>
      </c>
      <c r="Q16" s="60">
        <v>3020</v>
      </c>
      <c r="R16" s="60">
        <v>357784</v>
      </c>
      <c r="S16" s="60"/>
      <c r="T16" s="60"/>
      <c r="U16" s="60"/>
      <c r="V16" s="60"/>
      <c r="W16" s="60">
        <v>1688603</v>
      </c>
      <c r="X16" s="60">
        <v>1132500</v>
      </c>
      <c r="Y16" s="60">
        <v>556103</v>
      </c>
      <c r="Z16" s="140">
        <v>49.1</v>
      </c>
      <c r="AA16" s="62">
        <v>1260000</v>
      </c>
    </row>
    <row r="17" spans="1:27" ht="12.75">
      <c r="A17" s="138" t="s">
        <v>86</v>
      </c>
      <c r="B17" s="136"/>
      <c r="C17" s="155">
        <v>18472675</v>
      </c>
      <c r="D17" s="155"/>
      <c r="E17" s="156">
        <v>34173000</v>
      </c>
      <c r="F17" s="60">
        <v>34173000</v>
      </c>
      <c r="G17" s="60">
        <v>368140</v>
      </c>
      <c r="H17" s="60">
        <v>771552</v>
      </c>
      <c r="I17" s="60">
        <v>93045</v>
      </c>
      <c r="J17" s="60">
        <v>1232737</v>
      </c>
      <c r="K17" s="60">
        <v>85921</v>
      </c>
      <c r="L17" s="60"/>
      <c r="M17" s="60">
        <v>7805702</v>
      </c>
      <c r="N17" s="60">
        <v>7891623</v>
      </c>
      <c r="O17" s="60"/>
      <c r="P17" s="60">
        <v>2687639</v>
      </c>
      <c r="Q17" s="60">
        <v>2589964</v>
      </c>
      <c r="R17" s="60">
        <v>5277603</v>
      </c>
      <c r="S17" s="60"/>
      <c r="T17" s="60"/>
      <c r="U17" s="60"/>
      <c r="V17" s="60"/>
      <c r="W17" s="60">
        <v>14401963</v>
      </c>
      <c r="X17" s="60">
        <v>24623500</v>
      </c>
      <c r="Y17" s="60">
        <v>-10221537</v>
      </c>
      <c r="Z17" s="140">
        <v>-41.51</v>
      </c>
      <c r="AA17" s="62">
        <v>34173000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4659937</v>
      </c>
      <c r="D19" s="153">
        <f>SUM(D20:D23)</f>
        <v>0</v>
      </c>
      <c r="E19" s="154">
        <f t="shared" si="3"/>
        <v>11202000</v>
      </c>
      <c r="F19" s="100">
        <f t="shared" si="3"/>
        <v>11202000</v>
      </c>
      <c r="G19" s="100">
        <f t="shared" si="3"/>
        <v>0</v>
      </c>
      <c r="H19" s="100">
        <f t="shared" si="3"/>
        <v>96754</v>
      </c>
      <c r="I19" s="100">
        <f t="shared" si="3"/>
        <v>650</v>
      </c>
      <c r="J19" s="100">
        <f t="shared" si="3"/>
        <v>97404</v>
      </c>
      <c r="K19" s="100">
        <f t="shared" si="3"/>
        <v>259965</v>
      </c>
      <c r="L19" s="100">
        <f t="shared" si="3"/>
        <v>110797</v>
      </c>
      <c r="M19" s="100">
        <f t="shared" si="3"/>
        <v>105255</v>
      </c>
      <c r="N19" s="100">
        <f t="shared" si="3"/>
        <v>476017</v>
      </c>
      <c r="O19" s="100">
        <f t="shared" si="3"/>
        <v>176893</v>
      </c>
      <c r="P19" s="100">
        <f t="shared" si="3"/>
        <v>-411715</v>
      </c>
      <c r="Q19" s="100">
        <f t="shared" si="3"/>
        <v>46130</v>
      </c>
      <c r="R19" s="100">
        <f t="shared" si="3"/>
        <v>-188692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384729</v>
      </c>
      <c r="X19" s="100">
        <f t="shared" si="3"/>
        <v>7386899</v>
      </c>
      <c r="Y19" s="100">
        <f t="shared" si="3"/>
        <v>-7002170</v>
      </c>
      <c r="Z19" s="137">
        <f>+IF(X19&lt;&gt;0,+(Y19/X19)*100,0)</f>
        <v>-94.79173872554641</v>
      </c>
      <c r="AA19" s="102">
        <f>SUM(AA20:AA23)</f>
        <v>11202000</v>
      </c>
    </row>
    <row r="20" spans="1:27" ht="12.75">
      <c r="A20" s="138" t="s">
        <v>89</v>
      </c>
      <c r="B20" s="136"/>
      <c r="C20" s="155">
        <v>3216422</v>
      </c>
      <c r="D20" s="155"/>
      <c r="E20" s="156">
        <v>6762000</v>
      </c>
      <c r="F20" s="60">
        <v>6762000</v>
      </c>
      <c r="G20" s="60"/>
      <c r="H20" s="60">
        <v>96754</v>
      </c>
      <c r="I20" s="60">
        <v>650</v>
      </c>
      <c r="J20" s="60">
        <v>97404</v>
      </c>
      <c r="K20" s="60">
        <v>104175</v>
      </c>
      <c r="L20" s="60">
        <v>110797</v>
      </c>
      <c r="M20" s="60">
        <v>105255</v>
      </c>
      <c r="N20" s="60">
        <v>320227</v>
      </c>
      <c r="O20" s="60">
        <v>176893</v>
      </c>
      <c r="P20" s="60">
        <v>-411715</v>
      </c>
      <c r="Q20" s="60">
        <v>46130</v>
      </c>
      <c r="R20" s="60">
        <v>-188692</v>
      </c>
      <c r="S20" s="60"/>
      <c r="T20" s="60"/>
      <c r="U20" s="60"/>
      <c r="V20" s="60"/>
      <c r="W20" s="60">
        <v>228939</v>
      </c>
      <c r="X20" s="60">
        <v>5038900</v>
      </c>
      <c r="Y20" s="60">
        <v>-4809961</v>
      </c>
      <c r="Z20" s="140">
        <v>-95.46</v>
      </c>
      <c r="AA20" s="62">
        <v>6762000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1443515</v>
      </c>
      <c r="D23" s="155"/>
      <c r="E23" s="156">
        <v>4440000</v>
      </c>
      <c r="F23" s="60">
        <v>4440000</v>
      </c>
      <c r="G23" s="60"/>
      <c r="H23" s="60"/>
      <c r="I23" s="60"/>
      <c r="J23" s="60"/>
      <c r="K23" s="60">
        <v>155790</v>
      </c>
      <c r="L23" s="60"/>
      <c r="M23" s="60"/>
      <c r="N23" s="60">
        <v>155790</v>
      </c>
      <c r="O23" s="60"/>
      <c r="P23" s="60"/>
      <c r="Q23" s="60"/>
      <c r="R23" s="60"/>
      <c r="S23" s="60"/>
      <c r="T23" s="60"/>
      <c r="U23" s="60"/>
      <c r="V23" s="60"/>
      <c r="W23" s="60">
        <v>155790</v>
      </c>
      <c r="X23" s="60">
        <v>2347999</v>
      </c>
      <c r="Y23" s="60">
        <v>-2192209</v>
      </c>
      <c r="Z23" s="140">
        <v>-93.36</v>
      </c>
      <c r="AA23" s="62">
        <v>4440000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38884673</v>
      </c>
      <c r="D25" s="217">
        <f>+D5+D9+D15+D19+D24</f>
        <v>0</v>
      </c>
      <c r="E25" s="230">
        <f t="shared" si="4"/>
        <v>75578000</v>
      </c>
      <c r="F25" s="219">
        <f t="shared" si="4"/>
        <v>75578000</v>
      </c>
      <c r="G25" s="219">
        <f t="shared" si="4"/>
        <v>2064476</v>
      </c>
      <c r="H25" s="219">
        <f t="shared" si="4"/>
        <v>1020901</v>
      </c>
      <c r="I25" s="219">
        <f t="shared" si="4"/>
        <v>1154118</v>
      </c>
      <c r="J25" s="219">
        <f t="shared" si="4"/>
        <v>4239495</v>
      </c>
      <c r="K25" s="219">
        <f t="shared" si="4"/>
        <v>2137715</v>
      </c>
      <c r="L25" s="219">
        <f t="shared" si="4"/>
        <v>1934769</v>
      </c>
      <c r="M25" s="219">
        <f t="shared" si="4"/>
        <v>9227278</v>
      </c>
      <c r="N25" s="219">
        <f t="shared" si="4"/>
        <v>13299762</v>
      </c>
      <c r="O25" s="219">
        <f t="shared" si="4"/>
        <v>1464006</v>
      </c>
      <c r="P25" s="219">
        <f t="shared" si="4"/>
        <v>3500971</v>
      </c>
      <c r="Q25" s="219">
        <f t="shared" si="4"/>
        <v>5649030</v>
      </c>
      <c r="R25" s="219">
        <f t="shared" si="4"/>
        <v>10614007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28153264</v>
      </c>
      <c r="X25" s="219">
        <f t="shared" si="4"/>
        <v>48945898</v>
      </c>
      <c r="Y25" s="219">
        <f t="shared" si="4"/>
        <v>-20792634</v>
      </c>
      <c r="Z25" s="231">
        <f>+IF(X25&lt;&gt;0,+(Y25/X25)*100,0)</f>
        <v>-42.480851000016386</v>
      </c>
      <c r="AA25" s="232">
        <f>+AA5+AA9+AA15+AA19+AA24</f>
        <v>75578000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31995820</v>
      </c>
      <c r="D28" s="155"/>
      <c r="E28" s="156">
        <v>39728000</v>
      </c>
      <c r="F28" s="60">
        <v>39728000</v>
      </c>
      <c r="G28" s="60">
        <v>1811451</v>
      </c>
      <c r="H28" s="60">
        <v>929770</v>
      </c>
      <c r="I28" s="60">
        <v>1101338</v>
      </c>
      <c r="J28" s="60">
        <v>3842559</v>
      </c>
      <c r="K28" s="60">
        <v>2119563</v>
      </c>
      <c r="L28" s="60">
        <v>1567674</v>
      </c>
      <c r="M28" s="60">
        <v>8799657</v>
      </c>
      <c r="N28" s="60">
        <v>12486894</v>
      </c>
      <c r="O28" s="60">
        <v>1413368</v>
      </c>
      <c r="P28" s="60">
        <v>3360593</v>
      </c>
      <c r="Q28" s="60">
        <v>4797380</v>
      </c>
      <c r="R28" s="60">
        <v>9571341</v>
      </c>
      <c r="S28" s="60"/>
      <c r="T28" s="60"/>
      <c r="U28" s="60"/>
      <c r="V28" s="60"/>
      <c r="W28" s="60">
        <v>25900794</v>
      </c>
      <c r="X28" s="60">
        <v>23614414</v>
      </c>
      <c r="Y28" s="60">
        <v>2286380</v>
      </c>
      <c r="Z28" s="140">
        <v>9.68</v>
      </c>
      <c r="AA28" s="155">
        <v>39728000</v>
      </c>
    </row>
    <row r="29" spans="1:27" ht="12.75">
      <c r="A29" s="234" t="s">
        <v>134</v>
      </c>
      <c r="B29" s="136"/>
      <c r="C29" s="155"/>
      <c r="D29" s="155"/>
      <c r="E29" s="156">
        <v>6000000</v>
      </c>
      <c r="F29" s="60">
        <v>6000000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6000000</v>
      </c>
      <c r="Y29" s="60">
        <v>-6000000</v>
      </c>
      <c r="Z29" s="140">
        <v>-100</v>
      </c>
      <c r="AA29" s="62">
        <v>6000000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31995820</v>
      </c>
      <c r="D32" s="210">
        <f>SUM(D28:D31)</f>
        <v>0</v>
      </c>
      <c r="E32" s="211">
        <f t="shared" si="5"/>
        <v>45728000</v>
      </c>
      <c r="F32" s="77">
        <f t="shared" si="5"/>
        <v>45728000</v>
      </c>
      <c r="G32" s="77">
        <f t="shared" si="5"/>
        <v>1811451</v>
      </c>
      <c r="H32" s="77">
        <f t="shared" si="5"/>
        <v>929770</v>
      </c>
      <c r="I32" s="77">
        <f t="shared" si="5"/>
        <v>1101338</v>
      </c>
      <c r="J32" s="77">
        <f t="shared" si="5"/>
        <v>3842559</v>
      </c>
      <c r="K32" s="77">
        <f t="shared" si="5"/>
        <v>2119563</v>
      </c>
      <c r="L32" s="77">
        <f t="shared" si="5"/>
        <v>1567674</v>
      </c>
      <c r="M32" s="77">
        <f t="shared" si="5"/>
        <v>8799657</v>
      </c>
      <c r="N32" s="77">
        <f t="shared" si="5"/>
        <v>12486894</v>
      </c>
      <c r="O32" s="77">
        <f t="shared" si="5"/>
        <v>1413368</v>
      </c>
      <c r="P32" s="77">
        <f t="shared" si="5"/>
        <v>3360593</v>
      </c>
      <c r="Q32" s="77">
        <f t="shared" si="5"/>
        <v>4797380</v>
      </c>
      <c r="R32" s="77">
        <f t="shared" si="5"/>
        <v>9571341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25900794</v>
      </c>
      <c r="X32" s="77">
        <f t="shared" si="5"/>
        <v>29614414</v>
      </c>
      <c r="Y32" s="77">
        <f t="shared" si="5"/>
        <v>-3713620</v>
      </c>
      <c r="Z32" s="212">
        <f>+IF(X32&lt;&gt;0,+(Y32/X32)*100,0)</f>
        <v>-12.53990708713669</v>
      </c>
      <c r="AA32" s="79">
        <f>SUM(AA28:AA31)</f>
        <v>45728000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6888893</v>
      </c>
      <c r="D35" s="155"/>
      <c r="E35" s="156">
        <v>29850000</v>
      </c>
      <c r="F35" s="60">
        <v>29850000</v>
      </c>
      <c r="G35" s="60">
        <v>253025</v>
      </c>
      <c r="H35" s="60">
        <v>91131</v>
      </c>
      <c r="I35" s="60">
        <v>52780</v>
      </c>
      <c r="J35" s="60">
        <v>396936</v>
      </c>
      <c r="K35" s="60">
        <v>18152</v>
      </c>
      <c r="L35" s="60">
        <v>367095</v>
      </c>
      <c r="M35" s="60">
        <v>427621</v>
      </c>
      <c r="N35" s="60">
        <v>812868</v>
      </c>
      <c r="O35" s="60">
        <v>50638</v>
      </c>
      <c r="P35" s="60">
        <v>140378</v>
      </c>
      <c r="Q35" s="60">
        <v>851650</v>
      </c>
      <c r="R35" s="60">
        <v>1042666</v>
      </c>
      <c r="S35" s="60"/>
      <c r="T35" s="60"/>
      <c r="U35" s="60"/>
      <c r="V35" s="60"/>
      <c r="W35" s="60">
        <v>2252470</v>
      </c>
      <c r="X35" s="60">
        <v>19331487</v>
      </c>
      <c r="Y35" s="60">
        <v>-17079017</v>
      </c>
      <c r="Z35" s="140">
        <v>-88.35</v>
      </c>
      <c r="AA35" s="62">
        <v>29850000</v>
      </c>
    </row>
    <row r="36" spans="1:27" ht="12.75">
      <c r="A36" s="238" t="s">
        <v>139</v>
      </c>
      <c r="B36" s="149"/>
      <c r="C36" s="222">
        <f aca="true" t="shared" si="6" ref="C36:Y36">SUM(C32:C35)</f>
        <v>38884713</v>
      </c>
      <c r="D36" s="222">
        <f>SUM(D32:D35)</f>
        <v>0</v>
      </c>
      <c r="E36" s="218">
        <f t="shared" si="6"/>
        <v>75578000</v>
      </c>
      <c r="F36" s="220">
        <f t="shared" si="6"/>
        <v>75578000</v>
      </c>
      <c r="G36" s="220">
        <f t="shared" si="6"/>
        <v>2064476</v>
      </c>
      <c r="H36" s="220">
        <f t="shared" si="6"/>
        <v>1020901</v>
      </c>
      <c r="I36" s="220">
        <f t="shared" si="6"/>
        <v>1154118</v>
      </c>
      <c r="J36" s="220">
        <f t="shared" si="6"/>
        <v>4239495</v>
      </c>
      <c r="K36" s="220">
        <f t="shared" si="6"/>
        <v>2137715</v>
      </c>
      <c r="L36" s="220">
        <f t="shared" si="6"/>
        <v>1934769</v>
      </c>
      <c r="M36" s="220">
        <f t="shared" si="6"/>
        <v>9227278</v>
      </c>
      <c r="N36" s="220">
        <f t="shared" si="6"/>
        <v>13299762</v>
      </c>
      <c r="O36" s="220">
        <f t="shared" si="6"/>
        <v>1464006</v>
      </c>
      <c r="P36" s="220">
        <f t="shared" si="6"/>
        <v>3500971</v>
      </c>
      <c r="Q36" s="220">
        <f t="shared" si="6"/>
        <v>5649030</v>
      </c>
      <c r="R36" s="220">
        <f t="shared" si="6"/>
        <v>10614007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28153264</v>
      </c>
      <c r="X36" s="220">
        <f t="shared" si="6"/>
        <v>48945901</v>
      </c>
      <c r="Y36" s="220">
        <f t="shared" si="6"/>
        <v>-20792637</v>
      </c>
      <c r="Z36" s="221">
        <f>+IF(X36&lt;&gt;0,+(Y36/X36)*100,0)</f>
        <v>-42.48085452548928</v>
      </c>
      <c r="AA36" s="239">
        <f>SUM(AA32:AA35)</f>
        <v>75578000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902821</v>
      </c>
      <c r="D6" s="155"/>
      <c r="E6" s="59">
        <v>7356606</v>
      </c>
      <c r="F6" s="60">
        <v>7356606</v>
      </c>
      <c r="G6" s="60">
        <v>11115683</v>
      </c>
      <c r="H6" s="60">
        <v>6116667</v>
      </c>
      <c r="I6" s="60">
        <v>813061</v>
      </c>
      <c r="J6" s="60">
        <v>813061</v>
      </c>
      <c r="K6" s="60">
        <v>505088</v>
      </c>
      <c r="L6" s="60">
        <v>382058</v>
      </c>
      <c r="M6" s="60">
        <v>628922</v>
      </c>
      <c r="N6" s="60">
        <v>628922</v>
      </c>
      <c r="O6" s="60">
        <v>407074</v>
      </c>
      <c r="P6" s="60">
        <v>1244661</v>
      </c>
      <c r="Q6" s="60">
        <v>483977</v>
      </c>
      <c r="R6" s="60">
        <v>483977</v>
      </c>
      <c r="S6" s="60"/>
      <c r="T6" s="60"/>
      <c r="U6" s="60"/>
      <c r="V6" s="60"/>
      <c r="W6" s="60">
        <v>483977</v>
      </c>
      <c r="X6" s="60">
        <v>5517455</v>
      </c>
      <c r="Y6" s="60">
        <v>-5033478</v>
      </c>
      <c r="Z6" s="140">
        <v>-91.23</v>
      </c>
      <c r="AA6" s="62">
        <v>7356606</v>
      </c>
    </row>
    <row r="7" spans="1:27" ht="12.75">
      <c r="A7" s="249" t="s">
        <v>144</v>
      </c>
      <c r="B7" s="182"/>
      <c r="C7" s="155">
        <v>220014648</v>
      </c>
      <c r="D7" s="155"/>
      <c r="E7" s="59">
        <v>120770505</v>
      </c>
      <c r="F7" s="60">
        <v>120770505</v>
      </c>
      <c r="G7" s="60">
        <v>48240074</v>
      </c>
      <c r="H7" s="60">
        <v>49768686</v>
      </c>
      <c r="I7" s="60">
        <v>45345095</v>
      </c>
      <c r="J7" s="60">
        <v>45345095</v>
      </c>
      <c r="K7" s="60">
        <v>36845287</v>
      </c>
      <c r="L7" s="60">
        <v>27318257</v>
      </c>
      <c r="M7" s="60">
        <v>269961099</v>
      </c>
      <c r="N7" s="60">
        <v>269961099</v>
      </c>
      <c r="O7" s="60">
        <v>264088593</v>
      </c>
      <c r="P7" s="60">
        <v>253532866</v>
      </c>
      <c r="Q7" s="60">
        <v>290532866</v>
      </c>
      <c r="R7" s="60">
        <v>290532866</v>
      </c>
      <c r="S7" s="60"/>
      <c r="T7" s="60"/>
      <c r="U7" s="60"/>
      <c r="V7" s="60"/>
      <c r="W7" s="60">
        <v>290532866</v>
      </c>
      <c r="X7" s="60">
        <v>90577879</v>
      </c>
      <c r="Y7" s="60">
        <v>199954987</v>
      </c>
      <c r="Z7" s="140">
        <v>220.75</v>
      </c>
      <c r="AA7" s="62">
        <v>120770505</v>
      </c>
    </row>
    <row r="8" spans="1:27" ht="12.75">
      <c r="A8" s="249" t="s">
        <v>145</v>
      </c>
      <c r="B8" s="182"/>
      <c r="C8" s="155">
        <v>10447090</v>
      </c>
      <c r="D8" s="155"/>
      <c r="E8" s="59">
        <v>21904033</v>
      </c>
      <c r="F8" s="60">
        <v>21904033</v>
      </c>
      <c r="G8" s="60">
        <v>6967145</v>
      </c>
      <c r="H8" s="60">
        <v>7795461</v>
      </c>
      <c r="I8" s="60">
        <v>8883546</v>
      </c>
      <c r="J8" s="60">
        <v>8883546</v>
      </c>
      <c r="K8" s="60">
        <v>8446696</v>
      </c>
      <c r="L8" s="60">
        <v>7220390</v>
      </c>
      <c r="M8" s="60">
        <v>19601466</v>
      </c>
      <c r="N8" s="60">
        <v>19601466</v>
      </c>
      <c r="O8" s="60">
        <v>20905530</v>
      </c>
      <c r="P8" s="60">
        <v>20259664</v>
      </c>
      <c r="Q8" s="60">
        <v>15683219</v>
      </c>
      <c r="R8" s="60">
        <v>15683219</v>
      </c>
      <c r="S8" s="60"/>
      <c r="T8" s="60"/>
      <c r="U8" s="60"/>
      <c r="V8" s="60"/>
      <c r="W8" s="60">
        <v>15683219</v>
      </c>
      <c r="X8" s="60">
        <v>16428025</v>
      </c>
      <c r="Y8" s="60">
        <v>-744806</v>
      </c>
      <c r="Z8" s="140">
        <v>-4.53</v>
      </c>
      <c r="AA8" s="62">
        <v>21904033</v>
      </c>
    </row>
    <row r="9" spans="1:27" ht="12.75">
      <c r="A9" s="249" t="s">
        <v>146</v>
      </c>
      <c r="B9" s="182"/>
      <c r="C9" s="155">
        <v>9526255</v>
      </c>
      <c r="D9" s="155"/>
      <c r="E9" s="59">
        <v>6365647</v>
      </c>
      <c r="F9" s="60">
        <v>6365647</v>
      </c>
      <c r="G9" s="60">
        <v>-596008</v>
      </c>
      <c r="H9" s="60">
        <v>-1585225</v>
      </c>
      <c r="I9" s="60">
        <v>-17320</v>
      </c>
      <c r="J9" s="60">
        <v>-17320</v>
      </c>
      <c r="K9" s="60">
        <v>190203</v>
      </c>
      <c r="L9" s="60">
        <v>173615</v>
      </c>
      <c r="M9" s="60">
        <v>3718341</v>
      </c>
      <c r="N9" s="60">
        <v>3718341</v>
      </c>
      <c r="O9" s="60">
        <v>3887184</v>
      </c>
      <c r="P9" s="60">
        <v>-915451</v>
      </c>
      <c r="Q9" s="60"/>
      <c r="R9" s="60"/>
      <c r="S9" s="60"/>
      <c r="T9" s="60"/>
      <c r="U9" s="60"/>
      <c r="V9" s="60"/>
      <c r="W9" s="60"/>
      <c r="X9" s="60">
        <v>4774235</v>
      </c>
      <c r="Y9" s="60">
        <v>-4774235</v>
      </c>
      <c r="Z9" s="140">
        <v>-100</v>
      </c>
      <c r="AA9" s="62">
        <v>6365647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1456056</v>
      </c>
      <c r="D11" s="155"/>
      <c r="E11" s="59">
        <v>1313087</v>
      </c>
      <c r="F11" s="60">
        <v>1313087</v>
      </c>
      <c r="G11" s="60"/>
      <c r="H11" s="60">
        <v>-77364</v>
      </c>
      <c r="I11" s="60">
        <v>-77364</v>
      </c>
      <c r="J11" s="60">
        <v>-77364</v>
      </c>
      <c r="K11" s="60">
        <v>-159205</v>
      </c>
      <c r="L11" s="60">
        <v>-773108</v>
      </c>
      <c r="M11" s="60">
        <v>815624</v>
      </c>
      <c r="N11" s="60">
        <v>815624</v>
      </c>
      <c r="O11" s="60">
        <v>598013</v>
      </c>
      <c r="P11" s="60">
        <v>1662790</v>
      </c>
      <c r="Q11" s="60">
        <v>2232811</v>
      </c>
      <c r="R11" s="60">
        <v>2232811</v>
      </c>
      <c r="S11" s="60"/>
      <c r="T11" s="60"/>
      <c r="U11" s="60"/>
      <c r="V11" s="60"/>
      <c r="W11" s="60">
        <v>2232811</v>
      </c>
      <c r="X11" s="60">
        <v>984815</v>
      </c>
      <c r="Y11" s="60">
        <v>1247996</v>
      </c>
      <c r="Z11" s="140">
        <v>126.72</v>
      </c>
      <c r="AA11" s="62">
        <v>1313087</v>
      </c>
    </row>
    <row r="12" spans="1:27" ht="12.75">
      <c r="A12" s="250" t="s">
        <v>56</v>
      </c>
      <c r="B12" s="251"/>
      <c r="C12" s="168">
        <f aca="true" t="shared" si="0" ref="C12:Y12">SUM(C6:C11)</f>
        <v>242346870</v>
      </c>
      <c r="D12" s="168">
        <f>SUM(D6:D11)</f>
        <v>0</v>
      </c>
      <c r="E12" s="72">
        <f t="shared" si="0"/>
        <v>157709878</v>
      </c>
      <c r="F12" s="73">
        <f t="shared" si="0"/>
        <v>157709878</v>
      </c>
      <c r="G12" s="73">
        <f t="shared" si="0"/>
        <v>65726894</v>
      </c>
      <c r="H12" s="73">
        <f t="shared" si="0"/>
        <v>62018225</v>
      </c>
      <c r="I12" s="73">
        <f t="shared" si="0"/>
        <v>54947018</v>
      </c>
      <c r="J12" s="73">
        <f t="shared" si="0"/>
        <v>54947018</v>
      </c>
      <c r="K12" s="73">
        <f t="shared" si="0"/>
        <v>45828069</v>
      </c>
      <c r="L12" s="73">
        <f t="shared" si="0"/>
        <v>34321212</v>
      </c>
      <c r="M12" s="73">
        <f t="shared" si="0"/>
        <v>294725452</v>
      </c>
      <c r="N12" s="73">
        <f t="shared" si="0"/>
        <v>294725452</v>
      </c>
      <c r="O12" s="73">
        <f t="shared" si="0"/>
        <v>289886394</v>
      </c>
      <c r="P12" s="73">
        <f t="shared" si="0"/>
        <v>275784530</v>
      </c>
      <c r="Q12" s="73">
        <f t="shared" si="0"/>
        <v>308932873</v>
      </c>
      <c r="R12" s="73">
        <f t="shared" si="0"/>
        <v>308932873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308932873</v>
      </c>
      <c r="X12" s="73">
        <f t="shared" si="0"/>
        <v>118282409</v>
      </c>
      <c r="Y12" s="73">
        <f t="shared" si="0"/>
        <v>190650464</v>
      </c>
      <c r="Z12" s="170">
        <f>+IF(X12&lt;&gt;0,+(Y12/X12)*100,0)</f>
        <v>161.18243246128</v>
      </c>
      <c r="AA12" s="74">
        <f>SUM(AA6:AA11)</f>
        <v>157709878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22201000</v>
      </c>
      <c r="D17" s="155"/>
      <c r="E17" s="59">
        <v>17024205</v>
      </c>
      <c r="F17" s="60">
        <v>17024205</v>
      </c>
      <c r="G17" s="60"/>
      <c r="H17" s="60"/>
      <c r="I17" s="60"/>
      <c r="J17" s="60"/>
      <c r="K17" s="60"/>
      <c r="L17" s="60"/>
      <c r="M17" s="60">
        <v>22201000</v>
      </c>
      <c r="N17" s="60">
        <v>22201000</v>
      </c>
      <c r="O17" s="60">
        <v>22201000</v>
      </c>
      <c r="P17" s="60">
        <v>22201000</v>
      </c>
      <c r="Q17" s="60">
        <v>22201000</v>
      </c>
      <c r="R17" s="60">
        <v>22201000</v>
      </c>
      <c r="S17" s="60"/>
      <c r="T17" s="60"/>
      <c r="U17" s="60"/>
      <c r="V17" s="60"/>
      <c r="W17" s="60">
        <v>22201000</v>
      </c>
      <c r="X17" s="60">
        <v>12768154</v>
      </c>
      <c r="Y17" s="60">
        <v>9432846</v>
      </c>
      <c r="Z17" s="140">
        <v>73.88</v>
      </c>
      <c r="AA17" s="62">
        <v>17024205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301976592</v>
      </c>
      <c r="D19" s="155"/>
      <c r="E19" s="59">
        <v>384322232</v>
      </c>
      <c r="F19" s="60">
        <v>384322232</v>
      </c>
      <c r="G19" s="60"/>
      <c r="H19" s="60"/>
      <c r="I19" s="60"/>
      <c r="J19" s="60"/>
      <c r="K19" s="60"/>
      <c r="L19" s="60">
        <v>141</v>
      </c>
      <c r="M19" s="60">
        <v>292893582</v>
      </c>
      <c r="N19" s="60">
        <v>292893582</v>
      </c>
      <c r="O19" s="60">
        <v>292893582</v>
      </c>
      <c r="P19" s="60">
        <v>292893582</v>
      </c>
      <c r="Q19" s="60">
        <v>292893582</v>
      </c>
      <c r="R19" s="60">
        <v>292893582</v>
      </c>
      <c r="S19" s="60"/>
      <c r="T19" s="60"/>
      <c r="U19" s="60"/>
      <c r="V19" s="60"/>
      <c r="W19" s="60">
        <v>292893582</v>
      </c>
      <c r="X19" s="60">
        <v>288241674</v>
      </c>
      <c r="Y19" s="60">
        <v>4651908</v>
      </c>
      <c r="Z19" s="140">
        <v>1.61</v>
      </c>
      <c r="AA19" s="62">
        <v>384322232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219932</v>
      </c>
      <c r="D22" s="155"/>
      <c r="E22" s="59">
        <v>150506</v>
      </c>
      <c r="F22" s="60">
        <v>150506</v>
      </c>
      <c r="G22" s="60"/>
      <c r="H22" s="60"/>
      <c r="I22" s="60"/>
      <c r="J22" s="60"/>
      <c r="K22" s="60"/>
      <c r="L22" s="60"/>
      <c r="M22" s="60">
        <v>161301</v>
      </c>
      <c r="N22" s="60">
        <v>161301</v>
      </c>
      <c r="O22" s="60">
        <v>161301</v>
      </c>
      <c r="P22" s="60">
        <v>161301</v>
      </c>
      <c r="Q22" s="60">
        <v>161301</v>
      </c>
      <c r="R22" s="60">
        <v>161301</v>
      </c>
      <c r="S22" s="60"/>
      <c r="T22" s="60"/>
      <c r="U22" s="60"/>
      <c r="V22" s="60"/>
      <c r="W22" s="60">
        <v>161301</v>
      </c>
      <c r="X22" s="60">
        <v>112880</v>
      </c>
      <c r="Y22" s="60">
        <v>48421</v>
      </c>
      <c r="Z22" s="140">
        <v>42.9</v>
      </c>
      <c r="AA22" s="62">
        <v>150506</v>
      </c>
    </row>
    <row r="23" spans="1:27" ht="12.75">
      <c r="A23" s="249" t="s">
        <v>158</v>
      </c>
      <c r="B23" s="182"/>
      <c r="C23" s="155">
        <v>1114902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1070067</v>
      </c>
      <c r="N23" s="159">
        <v>1070067</v>
      </c>
      <c r="O23" s="159">
        <v>1070067</v>
      </c>
      <c r="P23" s="159">
        <v>1070067</v>
      </c>
      <c r="Q23" s="60">
        <v>1070067</v>
      </c>
      <c r="R23" s="159">
        <v>1070067</v>
      </c>
      <c r="S23" s="159"/>
      <c r="T23" s="60"/>
      <c r="U23" s="159"/>
      <c r="V23" s="159"/>
      <c r="W23" s="159">
        <v>1070067</v>
      </c>
      <c r="X23" s="60"/>
      <c r="Y23" s="159">
        <v>1070067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325512426</v>
      </c>
      <c r="D24" s="168">
        <f>SUM(D15:D23)</f>
        <v>0</v>
      </c>
      <c r="E24" s="76">
        <f t="shared" si="1"/>
        <v>401496943</v>
      </c>
      <c r="F24" s="77">
        <f t="shared" si="1"/>
        <v>401496943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141</v>
      </c>
      <c r="M24" s="77">
        <f t="shared" si="1"/>
        <v>316325950</v>
      </c>
      <c r="N24" s="77">
        <f t="shared" si="1"/>
        <v>316325950</v>
      </c>
      <c r="O24" s="77">
        <f t="shared" si="1"/>
        <v>316325950</v>
      </c>
      <c r="P24" s="77">
        <f t="shared" si="1"/>
        <v>316325950</v>
      </c>
      <c r="Q24" s="77">
        <f t="shared" si="1"/>
        <v>316325950</v>
      </c>
      <c r="R24" s="77">
        <f t="shared" si="1"/>
        <v>316325950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316325950</v>
      </c>
      <c r="X24" s="77">
        <f t="shared" si="1"/>
        <v>301122708</v>
      </c>
      <c r="Y24" s="77">
        <f t="shared" si="1"/>
        <v>15203242</v>
      </c>
      <c r="Z24" s="212">
        <f>+IF(X24&lt;&gt;0,+(Y24/X24)*100,0)</f>
        <v>5.048852708909618</v>
      </c>
      <c r="AA24" s="79">
        <f>SUM(AA15:AA23)</f>
        <v>401496943</v>
      </c>
    </row>
    <row r="25" spans="1:27" ht="12.75">
      <c r="A25" s="250" t="s">
        <v>159</v>
      </c>
      <c r="B25" s="251"/>
      <c r="C25" s="168">
        <f aca="true" t="shared" si="2" ref="C25:Y25">+C12+C24</f>
        <v>567859296</v>
      </c>
      <c r="D25" s="168">
        <f>+D12+D24</f>
        <v>0</v>
      </c>
      <c r="E25" s="72">
        <f t="shared" si="2"/>
        <v>559206821</v>
      </c>
      <c r="F25" s="73">
        <f t="shared" si="2"/>
        <v>559206821</v>
      </c>
      <c r="G25" s="73">
        <f t="shared" si="2"/>
        <v>65726894</v>
      </c>
      <c r="H25" s="73">
        <f t="shared" si="2"/>
        <v>62018225</v>
      </c>
      <c r="I25" s="73">
        <f t="shared" si="2"/>
        <v>54947018</v>
      </c>
      <c r="J25" s="73">
        <f t="shared" si="2"/>
        <v>54947018</v>
      </c>
      <c r="K25" s="73">
        <f t="shared" si="2"/>
        <v>45828069</v>
      </c>
      <c r="L25" s="73">
        <f t="shared" si="2"/>
        <v>34321353</v>
      </c>
      <c r="M25" s="73">
        <f t="shared" si="2"/>
        <v>611051402</v>
      </c>
      <c r="N25" s="73">
        <f t="shared" si="2"/>
        <v>611051402</v>
      </c>
      <c r="O25" s="73">
        <f t="shared" si="2"/>
        <v>606212344</v>
      </c>
      <c r="P25" s="73">
        <f t="shared" si="2"/>
        <v>592110480</v>
      </c>
      <c r="Q25" s="73">
        <f t="shared" si="2"/>
        <v>625258823</v>
      </c>
      <c r="R25" s="73">
        <f t="shared" si="2"/>
        <v>625258823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625258823</v>
      </c>
      <c r="X25" s="73">
        <f t="shared" si="2"/>
        <v>419405117</v>
      </c>
      <c r="Y25" s="73">
        <f t="shared" si="2"/>
        <v>205853706</v>
      </c>
      <c r="Z25" s="170">
        <f>+IF(X25&lt;&gt;0,+(Y25/X25)*100,0)</f>
        <v>49.08230673780739</v>
      </c>
      <c r="AA25" s="74">
        <f>+AA12+AA24</f>
        <v>559206821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814516</v>
      </c>
      <c r="D30" s="155"/>
      <c r="E30" s="59">
        <v>827524</v>
      </c>
      <c r="F30" s="60">
        <v>827524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620643</v>
      </c>
      <c r="Y30" s="60">
        <v>-620643</v>
      </c>
      <c r="Z30" s="140">
        <v>-100</v>
      </c>
      <c r="AA30" s="62">
        <v>827524</v>
      </c>
    </row>
    <row r="31" spans="1:27" ht="12.75">
      <c r="A31" s="249" t="s">
        <v>163</v>
      </c>
      <c r="B31" s="182"/>
      <c r="C31" s="155">
        <v>1341579</v>
      </c>
      <c r="D31" s="155"/>
      <c r="E31" s="59">
        <v>1313182</v>
      </c>
      <c r="F31" s="60">
        <v>1313182</v>
      </c>
      <c r="G31" s="60">
        <v>21025</v>
      </c>
      <c r="H31" s="60">
        <v>24060</v>
      </c>
      <c r="I31" s="60">
        <v>28505</v>
      </c>
      <c r="J31" s="60">
        <v>28505</v>
      </c>
      <c r="K31" s="60">
        <v>38301</v>
      </c>
      <c r="L31" s="60">
        <v>52257</v>
      </c>
      <c r="M31" s="60">
        <v>1393835</v>
      </c>
      <c r="N31" s="60">
        <v>1393835</v>
      </c>
      <c r="O31" s="60">
        <v>1393931</v>
      </c>
      <c r="P31" s="60">
        <v>1414206</v>
      </c>
      <c r="Q31" s="60">
        <v>1418648</v>
      </c>
      <c r="R31" s="60">
        <v>1418648</v>
      </c>
      <c r="S31" s="60"/>
      <c r="T31" s="60"/>
      <c r="U31" s="60"/>
      <c r="V31" s="60"/>
      <c r="W31" s="60">
        <v>1418648</v>
      </c>
      <c r="X31" s="60">
        <v>984887</v>
      </c>
      <c r="Y31" s="60">
        <v>433761</v>
      </c>
      <c r="Z31" s="140">
        <v>44.04</v>
      </c>
      <c r="AA31" s="62">
        <v>1313182</v>
      </c>
    </row>
    <row r="32" spans="1:27" ht="12.75">
      <c r="A32" s="249" t="s">
        <v>164</v>
      </c>
      <c r="B32" s="182"/>
      <c r="C32" s="155">
        <v>19473342</v>
      </c>
      <c r="D32" s="155"/>
      <c r="E32" s="59">
        <v>7684971</v>
      </c>
      <c r="F32" s="60">
        <v>7684971</v>
      </c>
      <c r="G32" s="60">
        <v>1556222</v>
      </c>
      <c r="H32" s="60">
        <v>1466871</v>
      </c>
      <c r="I32" s="60">
        <v>1848875</v>
      </c>
      <c r="J32" s="60">
        <v>1848875</v>
      </c>
      <c r="K32" s="60">
        <v>2439083</v>
      </c>
      <c r="L32" s="60">
        <v>2264889</v>
      </c>
      <c r="M32" s="60">
        <v>6638144</v>
      </c>
      <c r="N32" s="60">
        <v>6638144</v>
      </c>
      <c r="O32" s="60">
        <v>9574602</v>
      </c>
      <c r="P32" s="60">
        <v>9404968</v>
      </c>
      <c r="Q32" s="60">
        <v>6558530</v>
      </c>
      <c r="R32" s="60">
        <v>6558530</v>
      </c>
      <c r="S32" s="60"/>
      <c r="T32" s="60"/>
      <c r="U32" s="60"/>
      <c r="V32" s="60"/>
      <c r="W32" s="60">
        <v>6558530</v>
      </c>
      <c r="X32" s="60">
        <v>5763728</v>
      </c>
      <c r="Y32" s="60">
        <v>794802</v>
      </c>
      <c r="Z32" s="140">
        <v>13.79</v>
      </c>
      <c r="AA32" s="62">
        <v>7684971</v>
      </c>
    </row>
    <row r="33" spans="1:27" ht="12.75">
      <c r="A33" s="249" t="s">
        <v>165</v>
      </c>
      <c r="B33" s="182"/>
      <c r="C33" s="155">
        <v>9490247</v>
      </c>
      <c r="D33" s="155"/>
      <c r="E33" s="59">
        <v>9713702</v>
      </c>
      <c r="F33" s="60">
        <v>9713702</v>
      </c>
      <c r="G33" s="60">
        <v>11804507</v>
      </c>
      <c r="H33" s="60">
        <v>11814619</v>
      </c>
      <c r="I33" s="60">
        <v>11856207</v>
      </c>
      <c r="J33" s="60">
        <v>11856207</v>
      </c>
      <c r="K33" s="60">
        <v>3704</v>
      </c>
      <c r="L33" s="60">
        <v>-3491696</v>
      </c>
      <c r="M33" s="60">
        <v>16692935</v>
      </c>
      <c r="N33" s="60">
        <v>16692935</v>
      </c>
      <c r="O33" s="60">
        <v>16249939</v>
      </c>
      <c r="P33" s="60">
        <v>16287900</v>
      </c>
      <c r="Q33" s="60">
        <v>41122193</v>
      </c>
      <c r="R33" s="60">
        <v>41122193</v>
      </c>
      <c r="S33" s="60"/>
      <c r="T33" s="60"/>
      <c r="U33" s="60"/>
      <c r="V33" s="60"/>
      <c r="W33" s="60">
        <v>41122193</v>
      </c>
      <c r="X33" s="60">
        <v>7285277</v>
      </c>
      <c r="Y33" s="60">
        <v>33836916</v>
      </c>
      <c r="Z33" s="140">
        <v>464.46</v>
      </c>
      <c r="AA33" s="62">
        <v>9713702</v>
      </c>
    </row>
    <row r="34" spans="1:27" ht="12.75">
      <c r="A34" s="250" t="s">
        <v>58</v>
      </c>
      <c r="B34" s="251"/>
      <c r="C34" s="168">
        <f aca="true" t="shared" si="3" ref="C34:Y34">SUM(C29:C33)</f>
        <v>31119684</v>
      </c>
      <c r="D34" s="168">
        <f>SUM(D29:D33)</f>
        <v>0</v>
      </c>
      <c r="E34" s="72">
        <f t="shared" si="3"/>
        <v>19539379</v>
      </c>
      <c r="F34" s="73">
        <f t="shared" si="3"/>
        <v>19539379</v>
      </c>
      <c r="G34" s="73">
        <f t="shared" si="3"/>
        <v>13381754</v>
      </c>
      <c r="H34" s="73">
        <f t="shared" si="3"/>
        <v>13305550</v>
      </c>
      <c r="I34" s="73">
        <f t="shared" si="3"/>
        <v>13733587</v>
      </c>
      <c r="J34" s="73">
        <f t="shared" si="3"/>
        <v>13733587</v>
      </c>
      <c r="K34" s="73">
        <f t="shared" si="3"/>
        <v>2481088</v>
      </c>
      <c r="L34" s="73">
        <f t="shared" si="3"/>
        <v>-1174550</v>
      </c>
      <c r="M34" s="73">
        <f t="shared" si="3"/>
        <v>24724914</v>
      </c>
      <c r="N34" s="73">
        <f t="shared" si="3"/>
        <v>24724914</v>
      </c>
      <c r="O34" s="73">
        <f t="shared" si="3"/>
        <v>27218472</v>
      </c>
      <c r="P34" s="73">
        <f t="shared" si="3"/>
        <v>27107074</v>
      </c>
      <c r="Q34" s="73">
        <f t="shared" si="3"/>
        <v>49099371</v>
      </c>
      <c r="R34" s="73">
        <f t="shared" si="3"/>
        <v>49099371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49099371</v>
      </c>
      <c r="X34" s="73">
        <f t="shared" si="3"/>
        <v>14654535</v>
      </c>
      <c r="Y34" s="73">
        <f t="shared" si="3"/>
        <v>34444836</v>
      </c>
      <c r="Z34" s="170">
        <f>+IF(X34&lt;&gt;0,+(Y34/X34)*100,0)</f>
        <v>235.04557462928713</v>
      </c>
      <c r="AA34" s="74">
        <f>SUM(AA29:AA33)</f>
        <v>19539379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12028145</v>
      </c>
      <c r="D37" s="155"/>
      <c r="E37" s="59">
        <v>12027298</v>
      </c>
      <c r="F37" s="60">
        <v>12027298</v>
      </c>
      <c r="G37" s="60"/>
      <c r="H37" s="60"/>
      <c r="I37" s="60"/>
      <c r="J37" s="60"/>
      <c r="K37" s="60"/>
      <c r="L37" s="60"/>
      <c r="M37" s="60">
        <v>12842661</v>
      </c>
      <c r="N37" s="60">
        <v>12842661</v>
      </c>
      <c r="O37" s="60">
        <v>12842661</v>
      </c>
      <c r="P37" s="60">
        <v>12842661</v>
      </c>
      <c r="Q37" s="60">
        <v>12842661</v>
      </c>
      <c r="R37" s="60">
        <v>12842661</v>
      </c>
      <c r="S37" s="60"/>
      <c r="T37" s="60"/>
      <c r="U37" s="60"/>
      <c r="V37" s="60"/>
      <c r="W37" s="60">
        <v>12842661</v>
      </c>
      <c r="X37" s="60">
        <v>9020474</v>
      </c>
      <c r="Y37" s="60">
        <v>3822187</v>
      </c>
      <c r="Z37" s="140">
        <v>42.37</v>
      </c>
      <c r="AA37" s="62">
        <v>12027298</v>
      </c>
    </row>
    <row r="38" spans="1:27" ht="12.75">
      <c r="A38" s="249" t="s">
        <v>165</v>
      </c>
      <c r="B38" s="182"/>
      <c r="C38" s="155">
        <v>19164132</v>
      </c>
      <c r="D38" s="155"/>
      <c r="E38" s="59">
        <v>20080657</v>
      </c>
      <c r="F38" s="60">
        <v>20080657</v>
      </c>
      <c r="G38" s="60">
        <v>-48075</v>
      </c>
      <c r="H38" s="60">
        <v>-80994</v>
      </c>
      <c r="I38" s="60">
        <v>-91047</v>
      </c>
      <c r="J38" s="60">
        <v>-91047</v>
      </c>
      <c r="K38" s="60">
        <v>-126054</v>
      </c>
      <c r="L38" s="60">
        <v>-144410</v>
      </c>
      <c r="M38" s="60">
        <v>19465963</v>
      </c>
      <c r="N38" s="60">
        <v>19465963</v>
      </c>
      <c r="O38" s="60">
        <v>19426503</v>
      </c>
      <c r="P38" s="60">
        <v>19380985</v>
      </c>
      <c r="Q38" s="60">
        <v>19360348</v>
      </c>
      <c r="R38" s="60">
        <v>19360348</v>
      </c>
      <c r="S38" s="60"/>
      <c r="T38" s="60"/>
      <c r="U38" s="60"/>
      <c r="V38" s="60"/>
      <c r="W38" s="60">
        <v>19360348</v>
      </c>
      <c r="X38" s="60">
        <v>15060493</v>
      </c>
      <c r="Y38" s="60">
        <v>4299855</v>
      </c>
      <c r="Z38" s="140">
        <v>28.55</v>
      </c>
      <c r="AA38" s="62">
        <v>20080657</v>
      </c>
    </row>
    <row r="39" spans="1:27" ht="12.75">
      <c r="A39" s="250" t="s">
        <v>59</v>
      </c>
      <c r="B39" s="253"/>
      <c r="C39" s="168">
        <f aca="true" t="shared" si="4" ref="C39:Y39">SUM(C37:C38)</f>
        <v>31192277</v>
      </c>
      <c r="D39" s="168">
        <f>SUM(D37:D38)</f>
        <v>0</v>
      </c>
      <c r="E39" s="76">
        <f t="shared" si="4"/>
        <v>32107955</v>
      </c>
      <c r="F39" s="77">
        <f t="shared" si="4"/>
        <v>32107955</v>
      </c>
      <c r="G39" s="77">
        <f t="shared" si="4"/>
        <v>-48075</v>
      </c>
      <c r="H39" s="77">
        <f t="shared" si="4"/>
        <v>-80994</v>
      </c>
      <c r="I39" s="77">
        <f t="shared" si="4"/>
        <v>-91047</v>
      </c>
      <c r="J39" s="77">
        <f t="shared" si="4"/>
        <v>-91047</v>
      </c>
      <c r="K39" s="77">
        <f t="shared" si="4"/>
        <v>-126054</v>
      </c>
      <c r="L39" s="77">
        <f t="shared" si="4"/>
        <v>-144410</v>
      </c>
      <c r="M39" s="77">
        <f t="shared" si="4"/>
        <v>32308624</v>
      </c>
      <c r="N39" s="77">
        <f t="shared" si="4"/>
        <v>32308624</v>
      </c>
      <c r="O39" s="77">
        <f t="shared" si="4"/>
        <v>32269164</v>
      </c>
      <c r="P39" s="77">
        <f t="shared" si="4"/>
        <v>32223646</v>
      </c>
      <c r="Q39" s="77">
        <f t="shared" si="4"/>
        <v>32203009</v>
      </c>
      <c r="R39" s="77">
        <f t="shared" si="4"/>
        <v>32203009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32203009</v>
      </c>
      <c r="X39" s="77">
        <f t="shared" si="4"/>
        <v>24080967</v>
      </c>
      <c r="Y39" s="77">
        <f t="shared" si="4"/>
        <v>8122042</v>
      </c>
      <c r="Z39" s="212">
        <f>+IF(X39&lt;&gt;0,+(Y39/X39)*100,0)</f>
        <v>33.72805585423542</v>
      </c>
      <c r="AA39" s="79">
        <f>SUM(AA37:AA38)</f>
        <v>32107955</v>
      </c>
    </row>
    <row r="40" spans="1:27" ht="12.75">
      <c r="A40" s="250" t="s">
        <v>167</v>
      </c>
      <c r="B40" s="251"/>
      <c r="C40" s="168">
        <f aca="true" t="shared" si="5" ref="C40:Y40">+C34+C39</f>
        <v>62311961</v>
      </c>
      <c r="D40" s="168">
        <f>+D34+D39</f>
        <v>0</v>
      </c>
      <c r="E40" s="72">
        <f t="shared" si="5"/>
        <v>51647334</v>
      </c>
      <c r="F40" s="73">
        <f t="shared" si="5"/>
        <v>51647334</v>
      </c>
      <c r="G40" s="73">
        <f t="shared" si="5"/>
        <v>13333679</v>
      </c>
      <c r="H40" s="73">
        <f t="shared" si="5"/>
        <v>13224556</v>
      </c>
      <c r="I40" s="73">
        <f t="shared" si="5"/>
        <v>13642540</v>
      </c>
      <c r="J40" s="73">
        <f t="shared" si="5"/>
        <v>13642540</v>
      </c>
      <c r="K40" s="73">
        <f t="shared" si="5"/>
        <v>2355034</v>
      </c>
      <c r="L40" s="73">
        <f t="shared" si="5"/>
        <v>-1318960</v>
      </c>
      <c r="M40" s="73">
        <f t="shared" si="5"/>
        <v>57033538</v>
      </c>
      <c r="N40" s="73">
        <f t="shared" si="5"/>
        <v>57033538</v>
      </c>
      <c r="O40" s="73">
        <f t="shared" si="5"/>
        <v>59487636</v>
      </c>
      <c r="P40" s="73">
        <f t="shared" si="5"/>
        <v>59330720</v>
      </c>
      <c r="Q40" s="73">
        <f t="shared" si="5"/>
        <v>81302380</v>
      </c>
      <c r="R40" s="73">
        <f t="shared" si="5"/>
        <v>81302380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81302380</v>
      </c>
      <c r="X40" s="73">
        <f t="shared" si="5"/>
        <v>38735502</v>
      </c>
      <c r="Y40" s="73">
        <f t="shared" si="5"/>
        <v>42566878</v>
      </c>
      <c r="Z40" s="170">
        <f>+IF(X40&lt;&gt;0,+(Y40/X40)*100,0)</f>
        <v>109.89112261924474</v>
      </c>
      <c r="AA40" s="74">
        <f>+AA34+AA39</f>
        <v>51647334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505547335</v>
      </c>
      <c r="D42" s="257">
        <f>+D25-D40</f>
        <v>0</v>
      </c>
      <c r="E42" s="258">
        <f t="shared" si="6"/>
        <v>507559487</v>
      </c>
      <c r="F42" s="259">
        <f t="shared" si="6"/>
        <v>507559487</v>
      </c>
      <c r="G42" s="259">
        <f t="shared" si="6"/>
        <v>52393215</v>
      </c>
      <c r="H42" s="259">
        <f t="shared" si="6"/>
        <v>48793669</v>
      </c>
      <c r="I42" s="259">
        <f t="shared" si="6"/>
        <v>41304478</v>
      </c>
      <c r="J42" s="259">
        <f t="shared" si="6"/>
        <v>41304478</v>
      </c>
      <c r="K42" s="259">
        <f t="shared" si="6"/>
        <v>43473035</v>
      </c>
      <c r="L42" s="259">
        <f t="shared" si="6"/>
        <v>35640313</v>
      </c>
      <c r="M42" s="259">
        <f t="shared" si="6"/>
        <v>554017864</v>
      </c>
      <c r="N42" s="259">
        <f t="shared" si="6"/>
        <v>554017864</v>
      </c>
      <c r="O42" s="259">
        <f t="shared" si="6"/>
        <v>546724708</v>
      </c>
      <c r="P42" s="259">
        <f t="shared" si="6"/>
        <v>532779760</v>
      </c>
      <c r="Q42" s="259">
        <f t="shared" si="6"/>
        <v>543956443</v>
      </c>
      <c r="R42" s="259">
        <f t="shared" si="6"/>
        <v>543956443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543956443</v>
      </c>
      <c r="X42" s="259">
        <f t="shared" si="6"/>
        <v>380669615</v>
      </c>
      <c r="Y42" s="259">
        <f t="shared" si="6"/>
        <v>163286828</v>
      </c>
      <c r="Z42" s="260">
        <f>+IF(X42&lt;&gt;0,+(Y42/X42)*100,0)</f>
        <v>42.89463134587193</v>
      </c>
      <c r="AA42" s="261">
        <f>+AA25-AA40</f>
        <v>507559487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485308667</v>
      </c>
      <c r="D45" s="155"/>
      <c r="E45" s="59">
        <v>384901366</v>
      </c>
      <c r="F45" s="60">
        <v>384901366</v>
      </c>
      <c r="G45" s="60">
        <v>52393216</v>
      </c>
      <c r="H45" s="60">
        <v>48793669</v>
      </c>
      <c r="I45" s="60">
        <v>41304479</v>
      </c>
      <c r="J45" s="60">
        <v>41304479</v>
      </c>
      <c r="K45" s="60">
        <v>43473035</v>
      </c>
      <c r="L45" s="60">
        <v>35640314</v>
      </c>
      <c r="M45" s="60">
        <v>378602105</v>
      </c>
      <c r="N45" s="60">
        <v>378602105</v>
      </c>
      <c r="O45" s="60">
        <v>371308951</v>
      </c>
      <c r="P45" s="60">
        <v>357364001</v>
      </c>
      <c r="Q45" s="60">
        <v>368540684</v>
      </c>
      <c r="R45" s="60">
        <v>368540684</v>
      </c>
      <c r="S45" s="60"/>
      <c r="T45" s="60"/>
      <c r="U45" s="60"/>
      <c r="V45" s="60"/>
      <c r="W45" s="60">
        <v>368540684</v>
      </c>
      <c r="X45" s="60">
        <v>288676025</v>
      </c>
      <c r="Y45" s="60">
        <v>79864659</v>
      </c>
      <c r="Z45" s="139">
        <v>27.67</v>
      </c>
      <c r="AA45" s="62">
        <v>384901366</v>
      </c>
    </row>
    <row r="46" spans="1:27" ht="12.75">
      <c r="A46" s="249" t="s">
        <v>171</v>
      </c>
      <c r="B46" s="182"/>
      <c r="C46" s="155">
        <v>20238668</v>
      </c>
      <c r="D46" s="155"/>
      <c r="E46" s="59">
        <v>122658121</v>
      </c>
      <c r="F46" s="60">
        <v>122658121</v>
      </c>
      <c r="G46" s="60"/>
      <c r="H46" s="60"/>
      <c r="I46" s="60"/>
      <c r="J46" s="60"/>
      <c r="K46" s="60"/>
      <c r="L46" s="60"/>
      <c r="M46" s="60">
        <v>175415758</v>
      </c>
      <c r="N46" s="60">
        <v>175415758</v>
      </c>
      <c r="O46" s="60">
        <v>175415758</v>
      </c>
      <c r="P46" s="60">
        <v>175415758</v>
      </c>
      <c r="Q46" s="60">
        <v>175415758</v>
      </c>
      <c r="R46" s="60">
        <v>175415758</v>
      </c>
      <c r="S46" s="60"/>
      <c r="T46" s="60"/>
      <c r="U46" s="60"/>
      <c r="V46" s="60"/>
      <c r="W46" s="60">
        <v>175415758</v>
      </c>
      <c r="X46" s="60">
        <v>91993591</v>
      </c>
      <c r="Y46" s="60">
        <v>83422167</v>
      </c>
      <c r="Z46" s="139">
        <v>90.68</v>
      </c>
      <c r="AA46" s="62">
        <v>122658121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505547335</v>
      </c>
      <c r="D48" s="217">
        <f>SUM(D45:D47)</f>
        <v>0</v>
      </c>
      <c r="E48" s="264">
        <f t="shared" si="7"/>
        <v>507559487</v>
      </c>
      <c r="F48" s="219">
        <f t="shared" si="7"/>
        <v>507559487</v>
      </c>
      <c r="G48" s="219">
        <f t="shared" si="7"/>
        <v>52393216</v>
      </c>
      <c r="H48" s="219">
        <f t="shared" si="7"/>
        <v>48793669</v>
      </c>
      <c r="I48" s="219">
        <f t="shared" si="7"/>
        <v>41304479</v>
      </c>
      <c r="J48" s="219">
        <f t="shared" si="7"/>
        <v>41304479</v>
      </c>
      <c r="K48" s="219">
        <f t="shared" si="7"/>
        <v>43473035</v>
      </c>
      <c r="L48" s="219">
        <f t="shared" si="7"/>
        <v>35640314</v>
      </c>
      <c r="M48" s="219">
        <f t="shared" si="7"/>
        <v>554017863</v>
      </c>
      <c r="N48" s="219">
        <f t="shared" si="7"/>
        <v>554017863</v>
      </c>
      <c r="O48" s="219">
        <f t="shared" si="7"/>
        <v>546724709</v>
      </c>
      <c r="P48" s="219">
        <f t="shared" si="7"/>
        <v>532779759</v>
      </c>
      <c r="Q48" s="219">
        <f t="shared" si="7"/>
        <v>543956442</v>
      </c>
      <c r="R48" s="219">
        <f t="shared" si="7"/>
        <v>543956442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543956442</v>
      </c>
      <c r="X48" s="219">
        <f t="shared" si="7"/>
        <v>380669616</v>
      </c>
      <c r="Y48" s="219">
        <f t="shared" si="7"/>
        <v>163286826</v>
      </c>
      <c r="Z48" s="265">
        <f>+IF(X48&lt;&gt;0,+(Y48/X48)*100,0)</f>
        <v>42.894630707799905</v>
      </c>
      <c r="AA48" s="232">
        <f>SUM(AA45:AA47)</f>
        <v>507559487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3605127</v>
      </c>
      <c r="D6" s="155"/>
      <c r="E6" s="59">
        <v>5873107</v>
      </c>
      <c r="F6" s="60">
        <v>5873107</v>
      </c>
      <c r="G6" s="60">
        <v>193289</v>
      </c>
      <c r="H6" s="60">
        <v>402538</v>
      </c>
      <c r="I6" s="60">
        <v>509163</v>
      </c>
      <c r="J6" s="60">
        <v>1104990</v>
      </c>
      <c r="K6" s="60">
        <v>679121</v>
      </c>
      <c r="L6" s="60">
        <v>449014</v>
      </c>
      <c r="M6" s="60">
        <v>354679</v>
      </c>
      <c r="N6" s="60">
        <v>1482814</v>
      </c>
      <c r="O6" s="60">
        <v>387267</v>
      </c>
      <c r="P6" s="60">
        <v>361212</v>
      </c>
      <c r="Q6" s="60">
        <v>294061</v>
      </c>
      <c r="R6" s="60">
        <v>1042540</v>
      </c>
      <c r="S6" s="60"/>
      <c r="T6" s="60"/>
      <c r="U6" s="60"/>
      <c r="V6" s="60"/>
      <c r="W6" s="60">
        <v>3630344</v>
      </c>
      <c r="X6" s="60">
        <v>5712931</v>
      </c>
      <c r="Y6" s="60">
        <v>-2082587</v>
      </c>
      <c r="Z6" s="140">
        <v>-36.45</v>
      </c>
      <c r="AA6" s="62">
        <v>5873107</v>
      </c>
    </row>
    <row r="7" spans="1:27" ht="12.75">
      <c r="A7" s="249" t="s">
        <v>32</v>
      </c>
      <c r="B7" s="182"/>
      <c r="C7" s="155">
        <v>25745316</v>
      </c>
      <c r="D7" s="155"/>
      <c r="E7" s="59">
        <v>27858276</v>
      </c>
      <c r="F7" s="60">
        <v>27858276</v>
      </c>
      <c r="G7" s="60">
        <v>3890324</v>
      </c>
      <c r="H7" s="60">
        <v>3257005</v>
      </c>
      <c r="I7" s="60">
        <v>2885670</v>
      </c>
      <c r="J7" s="60">
        <v>10032999</v>
      </c>
      <c r="K7" s="60">
        <v>3744925</v>
      </c>
      <c r="L7" s="60">
        <v>4725967</v>
      </c>
      <c r="M7" s="60">
        <v>2516091</v>
      </c>
      <c r="N7" s="60">
        <v>10986983</v>
      </c>
      <c r="O7" s="60">
        <v>2201872</v>
      </c>
      <c r="P7" s="60">
        <v>4129639</v>
      </c>
      <c r="Q7" s="60">
        <v>3564018</v>
      </c>
      <c r="R7" s="60">
        <v>9895529</v>
      </c>
      <c r="S7" s="60"/>
      <c r="T7" s="60"/>
      <c r="U7" s="60"/>
      <c r="V7" s="60"/>
      <c r="W7" s="60">
        <v>30915511</v>
      </c>
      <c r="X7" s="60">
        <v>21162837</v>
      </c>
      <c r="Y7" s="60">
        <v>9752674</v>
      </c>
      <c r="Z7" s="140">
        <v>46.08</v>
      </c>
      <c r="AA7" s="62">
        <v>27858276</v>
      </c>
    </row>
    <row r="8" spans="1:27" ht="12.75">
      <c r="A8" s="249" t="s">
        <v>178</v>
      </c>
      <c r="B8" s="182"/>
      <c r="C8" s="155">
        <v>8102978</v>
      </c>
      <c r="D8" s="155"/>
      <c r="E8" s="59">
        <v>6151944</v>
      </c>
      <c r="F8" s="60">
        <v>6151944</v>
      </c>
      <c r="G8" s="60">
        <v>16049752</v>
      </c>
      <c r="H8" s="60">
        <v>588539</v>
      </c>
      <c r="I8" s="60">
        <v>4236564</v>
      </c>
      <c r="J8" s="60">
        <v>20874855</v>
      </c>
      <c r="K8" s="60">
        <v>3712209</v>
      </c>
      <c r="L8" s="60">
        <v>10543912</v>
      </c>
      <c r="M8" s="60">
        <v>23615563</v>
      </c>
      <c r="N8" s="60">
        <v>37871684</v>
      </c>
      <c r="O8" s="60">
        <v>6990857</v>
      </c>
      <c r="P8" s="60">
        <v>11429943</v>
      </c>
      <c r="Q8" s="60">
        <v>10913175</v>
      </c>
      <c r="R8" s="60">
        <v>29333975</v>
      </c>
      <c r="S8" s="60"/>
      <c r="T8" s="60"/>
      <c r="U8" s="60"/>
      <c r="V8" s="60"/>
      <c r="W8" s="60">
        <v>88080514</v>
      </c>
      <c r="X8" s="60">
        <v>4613958</v>
      </c>
      <c r="Y8" s="60">
        <v>83466556</v>
      </c>
      <c r="Z8" s="140">
        <v>1809</v>
      </c>
      <c r="AA8" s="62">
        <v>6151944</v>
      </c>
    </row>
    <row r="9" spans="1:27" ht="12.75">
      <c r="A9" s="249" t="s">
        <v>179</v>
      </c>
      <c r="B9" s="182"/>
      <c r="C9" s="155">
        <v>143891778</v>
      </c>
      <c r="D9" s="155"/>
      <c r="E9" s="59">
        <v>134124000</v>
      </c>
      <c r="F9" s="60">
        <v>134124000</v>
      </c>
      <c r="G9" s="60">
        <v>53290912</v>
      </c>
      <c r="H9" s="60">
        <v>3095293</v>
      </c>
      <c r="I9" s="60">
        <v>1226429</v>
      </c>
      <c r="J9" s="60">
        <v>57612634</v>
      </c>
      <c r="K9" s="60">
        <v>19338</v>
      </c>
      <c r="L9" s="60">
        <v>657544</v>
      </c>
      <c r="M9" s="60">
        <v>38016667</v>
      </c>
      <c r="N9" s="60">
        <v>38693549</v>
      </c>
      <c r="O9" s="60">
        <v>34427</v>
      </c>
      <c r="P9" s="60"/>
      <c r="Q9" s="60">
        <v>58859649</v>
      </c>
      <c r="R9" s="60">
        <v>58894076</v>
      </c>
      <c r="S9" s="60"/>
      <c r="T9" s="60"/>
      <c r="U9" s="60"/>
      <c r="V9" s="60"/>
      <c r="W9" s="60">
        <v>155200259</v>
      </c>
      <c r="X9" s="60">
        <v>134124000</v>
      </c>
      <c r="Y9" s="60">
        <v>21076259</v>
      </c>
      <c r="Z9" s="140">
        <v>15.71</v>
      </c>
      <c r="AA9" s="62">
        <v>134124000</v>
      </c>
    </row>
    <row r="10" spans="1:27" ht="12.75">
      <c r="A10" s="249" t="s">
        <v>180</v>
      </c>
      <c r="B10" s="182"/>
      <c r="C10" s="155">
        <v>31598900</v>
      </c>
      <c r="D10" s="155"/>
      <c r="E10" s="59">
        <v>45728001</v>
      </c>
      <c r="F10" s="60">
        <v>45728001</v>
      </c>
      <c r="G10" s="60"/>
      <c r="H10" s="60"/>
      <c r="I10" s="60">
        <v>1000000</v>
      </c>
      <c r="J10" s="60">
        <v>1000000</v>
      </c>
      <c r="K10" s="60">
        <v>9884000</v>
      </c>
      <c r="L10" s="60">
        <v>1000000</v>
      </c>
      <c r="M10" s="60"/>
      <c r="N10" s="60">
        <v>10884000</v>
      </c>
      <c r="O10" s="60"/>
      <c r="P10" s="60"/>
      <c r="Q10" s="60"/>
      <c r="R10" s="60"/>
      <c r="S10" s="60"/>
      <c r="T10" s="60"/>
      <c r="U10" s="60"/>
      <c r="V10" s="60"/>
      <c r="W10" s="60">
        <v>11884000</v>
      </c>
      <c r="X10" s="60">
        <v>45728001</v>
      </c>
      <c r="Y10" s="60">
        <v>-33844001</v>
      </c>
      <c r="Z10" s="140">
        <v>-74.01</v>
      </c>
      <c r="AA10" s="62">
        <v>45728001</v>
      </c>
    </row>
    <row r="11" spans="1:27" ht="12.75">
      <c r="A11" s="249" t="s">
        <v>181</v>
      </c>
      <c r="B11" s="182"/>
      <c r="C11" s="155">
        <v>13913370</v>
      </c>
      <c r="D11" s="155"/>
      <c r="E11" s="59">
        <v>11123304</v>
      </c>
      <c r="F11" s="60">
        <v>11123304</v>
      </c>
      <c r="G11" s="60">
        <v>1615455</v>
      </c>
      <c r="H11" s="60">
        <v>1715262</v>
      </c>
      <c r="I11" s="60">
        <v>1769604</v>
      </c>
      <c r="J11" s="60">
        <v>5100321</v>
      </c>
      <c r="K11" s="60">
        <v>1690324</v>
      </c>
      <c r="L11" s="60">
        <v>1666573</v>
      </c>
      <c r="M11" s="60">
        <v>1825158</v>
      </c>
      <c r="N11" s="60">
        <v>5182055</v>
      </c>
      <c r="O11" s="60">
        <v>1839107</v>
      </c>
      <c r="P11" s="60">
        <v>1656436</v>
      </c>
      <c r="Q11" s="60">
        <v>251694</v>
      </c>
      <c r="R11" s="60">
        <v>3747237</v>
      </c>
      <c r="S11" s="60"/>
      <c r="T11" s="60"/>
      <c r="U11" s="60"/>
      <c r="V11" s="60"/>
      <c r="W11" s="60">
        <v>14029613</v>
      </c>
      <c r="X11" s="60">
        <v>8342478</v>
      </c>
      <c r="Y11" s="60">
        <v>5687135</v>
      </c>
      <c r="Z11" s="140">
        <v>68.17</v>
      </c>
      <c r="AA11" s="62">
        <v>11123304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-148946859</v>
      </c>
      <c r="D14" s="155"/>
      <c r="E14" s="59">
        <v>-176654950</v>
      </c>
      <c r="F14" s="60">
        <v>-176654950</v>
      </c>
      <c r="G14" s="60">
        <v>-61859174</v>
      </c>
      <c r="H14" s="60">
        <v>-13036753</v>
      </c>
      <c r="I14" s="60">
        <v>-14789198</v>
      </c>
      <c r="J14" s="60">
        <v>-89685125</v>
      </c>
      <c r="K14" s="60">
        <v>-14900176</v>
      </c>
      <c r="L14" s="60">
        <v>-17231514</v>
      </c>
      <c r="M14" s="60">
        <v>-57756157</v>
      </c>
      <c r="N14" s="60">
        <v>-89887847</v>
      </c>
      <c r="O14" s="60">
        <v>-10211372</v>
      </c>
      <c r="P14" s="60">
        <v>-13238570</v>
      </c>
      <c r="Q14" s="60">
        <v>-68029160</v>
      </c>
      <c r="R14" s="60">
        <v>-91479102</v>
      </c>
      <c r="S14" s="60"/>
      <c r="T14" s="60"/>
      <c r="U14" s="60"/>
      <c r="V14" s="60"/>
      <c r="W14" s="60">
        <v>-271052074</v>
      </c>
      <c r="X14" s="60">
        <v>-127338095</v>
      </c>
      <c r="Y14" s="60">
        <v>-143713979</v>
      </c>
      <c r="Z14" s="140">
        <v>112.86</v>
      </c>
      <c r="AA14" s="62">
        <v>-176654950</v>
      </c>
    </row>
    <row r="15" spans="1:27" ht="12.75">
      <c r="A15" s="249" t="s">
        <v>40</v>
      </c>
      <c r="B15" s="182"/>
      <c r="C15" s="155">
        <v>-1116960</v>
      </c>
      <c r="D15" s="155"/>
      <c r="E15" s="59">
        <v>-1149410</v>
      </c>
      <c r="F15" s="60">
        <v>-1149410</v>
      </c>
      <c r="G15" s="60"/>
      <c r="H15" s="60"/>
      <c r="I15" s="60">
        <v>-582172</v>
      </c>
      <c r="J15" s="60">
        <v>-582172</v>
      </c>
      <c r="K15" s="60"/>
      <c r="L15" s="60">
        <v>243</v>
      </c>
      <c r="M15" s="60"/>
      <c r="N15" s="60">
        <v>243</v>
      </c>
      <c r="O15" s="60"/>
      <c r="P15" s="60"/>
      <c r="Q15" s="60">
        <v>-555731</v>
      </c>
      <c r="R15" s="60">
        <v>-555731</v>
      </c>
      <c r="S15" s="60"/>
      <c r="T15" s="60"/>
      <c r="U15" s="60"/>
      <c r="V15" s="60"/>
      <c r="W15" s="60">
        <v>-1137660</v>
      </c>
      <c r="X15" s="60">
        <v>-1149410</v>
      </c>
      <c r="Y15" s="60">
        <v>11750</v>
      </c>
      <c r="Z15" s="140">
        <v>-1.02</v>
      </c>
      <c r="AA15" s="62">
        <v>-1149410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76793650</v>
      </c>
      <c r="D17" s="168">
        <f t="shared" si="0"/>
        <v>0</v>
      </c>
      <c r="E17" s="72">
        <f t="shared" si="0"/>
        <v>53054272</v>
      </c>
      <c r="F17" s="73">
        <f t="shared" si="0"/>
        <v>53054272</v>
      </c>
      <c r="G17" s="73">
        <f t="shared" si="0"/>
        <v>13180558</v>
      </c>
      <c r="H17" s="73">
        <f t="shared" si="0"/>
        <v>-3978116</v>
      </c>
      <c r="I17" s="73">
        <f t="shared" si="0"/>
        <v>-3743940</v>
      </c>
      <c r="J17" s="73">
        <f t="shared" si="0"/>
        <v>5458502</v>
      </c>
      <c r="K17" s="73">
        <f t="shared" si="0"/>
        <v>4829741</v>
      </c>
      <c r="L17" s="73">
        <f t="shared" si="0"/>
        <v>1811739</v>
      </c>
      <c r="M17" s="73">
        <f t="shared" si="0"/>
        <v>8572001</v>
      </c>
      <c r="N17" s="73">
        <f t="shared" si="0"/>
        <v>15213481</v>
      </c>
      <c r="O17" s="73">
        <f t="shared" si="0"/>
        <v>1242158</v>
      </c>
      <c r="P17" s="73">
        <f t="shared" si="0"/>
        <v>4338660</v>
      </c>
      <c r="Q17" s="73">
        <f t="shared" si="0"/>
        <v>5297706</v>
      </c>
      <c r="R17" s="73">
        <f t="shared" si="0"/>
        <v>10878524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31550507</v>
      </c>
      <c r="X17" s="73">
        <f t="shared" si="0"/>
        <v>91196700</v>
      </c>
      <c r="Y17" s="73">
        <f t="shared" si="0"/>
        <v>-59646193</v>
      </c>
      <c r="Z17" s="170">
        <f>+IF(X17&lt;&gt;0,+(Y17/X17)*100,0)</f>
        <v>-65.40389400055045</v>
      </c>
      <c r="AA17" s="74">
        <f>SUM(AA6:AA16)</f>
        <v>53054272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248311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-38884674</v>
      </c>
      <c r="D26" s="155"/>
      <c r="E26" s="59">
        <v>-75577998</v>
      </c>
      <c r="F26" s="60">
        <v>-75577998</v>
      </c>
      <c r="G26" s="60">
        <v>-2064604</v>
      </c>
      <c r="H26" s="60">
        <v>-1020901</v>
      </c>
      <c r="I26" s="60">
        <v>-1154118</v>
      </c>
      <c r="J26" s="60">
        <v>-4239623</v>
      </c>
      <c r="K26" s="60">
        <v>-2137714</v>
      </c>
      <c r="L26" s="60">
        <v>-1934768</v>
      </c>
      <c r="M26" s="60">
        <v>-9227258</v>
      </c>
      <c r="N26" s="60">
        <v>-13299740</v>
      </c>
      <c r="O26" s="60">
        <v>-1464006</v>
      </c>
      <c r="P26" s="60">
        <v>-3501075</v>
      </c>
      <c r="Q26" s="60">
        <v>-5649029</v>
      </c>
      <c r="R26" s="60">
        <v>-10614110</v>
      </c>
      <c r="S26" s="60"/>
      <c r="T26" s="60"/>
      <c r="U26" s="60"/>
      <c r="V26" s="60"/>
      <c r="W26" s="60">
        <v>-28153473</v>
      </c>
      <c r="X26" s="60">
        <v>-55195899</v>
      </c>
      <c r="Y26" s="60">
        <v>27042426</v>
      </c>
      <c r="Z26" s="140">
        <v>-48.99</v>
      </c>
      <c r="AA26" s="62">
        <v>-75577998</v>
      </c>
    </row>
    <row r="27" spans="1:27" ht="12.75">
      <c r="A27" s="250" t="s">
        <v>192</v>
      </c>
      <c r="B27" s="251"/>
      <c r="C27" s="168">
        <f aca="true" t="shared" si="1" ref="C27:Y27">SUM(C21:C26)</f>
        <v>-38636363</v>
      </c>
      <c r="D27" s="168">
        <f>SUM(D21:D26)</f>
        <v>0</v>
      </c>
      <c r="E27" s="72">
        <f t="shared" si="1"/>
        <v>-75577998</v>
      </c>
      <c r="F27" s="73">
        <f t="shared" si="1"/>
        <v>-75577998</v>
      </c>
      <c r="G27" s="73">
        <f t="shared" si="1"/>
        <v>-2064604</v>
      </c>
      <c r="H27" s="73">
        <f t="shared" si="1"/>
        <v>-1020901</v>
      </c>
      <c r="I27" s="73">
        <f t="shared" si="1"/>
        <v>-1154118</v>
      </c>
      <c r="J27" s="73">
        <f t="shared" si="1"/>
        <v>-4239623</v>
      </c>
      <c r="K27" s="73">
        <f t="shared" si="1"/>
        <v>-2137714</v>
      </c>
      <c r="L27" s="73">
        <f t="shared" si="1"/>
        <v>-1934768</v>
      </c>
      <c r="M27" s="73">
        <f t="shared" si="1"/>
        <v>-9227258</v>
      </c>
      <c r="N27" s="73">
        <f t="shared" si="1"/>
        <v>-13299740</v>
      </c>
      <c r="O27" s="73">
        <f t="shared" si="1"/>
        <v>-1464006</v>
      </c>
      <c r="P27" s="73">
        <f t="shared" si="1"/>
        <v>-3501075</v>
      </c>
      <c r="Q27" s="73">
        <f t="shared" si="1"/>
        <v>-5649029</v>
      </c>
      <c r="R27" s="73">
        <f t="shared" si="1"/>
        <v>-10614110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-28153473</v>
      </c>
      <c r="X27" s="73">
        <f t="shared" si="1"/>
        <v>-55195899</v>
      </c>
      <c r="Y27" s="73">
        <f t="shared" si="1"/>
        <v>27042426</v>
      </c>
      <c r="Z27" s="170">
        <f>+IF(X27&lt;&gt;0,+(Y27/X27)*100,0)</f>
        <v>-48.99354207456608</v>
      </c>
      <c r="AA27" s="74">
        <f>SUM(AA21:AA26)</f>
        <v>-75577998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102728</v>
      </c>
      <c r="D33" s="155"/>
      <c r="E33" s="59">
        <v>74328</v>
      </c>
      <c r="F33" s="60">
        <v>74328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55746</v>
      </c>
      <c r="Y33" s="60">
        <v>-55746</v>
      </c>
      <c r="Z33" s="140">
        <v>-100</v>
      </c>
      <c r="AA33" s="62">
        <v>74328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-802388</v>
      </c>
      <c r="D35" s="155"/>
      <c r="E35" s="59">
        <v>-792660</v>
      </c>
      <c r="F35" s="60">
        <v>-792660</v>
      </c>
      <c r="G35" s="60"/>
      <c r="H35" s="60"/>
      <c r="I35" s="60">
        <v>-405547</v>
      </c>
      <c r="J35" s="60">
        <v>-405547</v>
      </c>
      <c r="K35" s="60"/>
      <c r="L35" s="60"/>
      <c r="M35" s="60"/>
      <c r="N35" s="60"/>
      <c r="O35" s="60"/>
      <c r="P35" s="60"/>
      <c r="Q35" s="60">
        <v>-409360</v>
      </c>
      <c r="R35" s="60">
        <v>-409360</v>
      </c>
      <c r="S35" s="60"/>
      <c r="T35" s="60"/>
      <c r="U35" s="60"/>
      <c r="V35" s="60"/>
      <c r="W35" s="60">
        <v>-814907</v>
      </c>
      <c r="X35" s="60">
        <v>-396330</v>
      </c>
      <c r="Y35" s="60">
        <v>-418577</v>
      </c>
      <c r="Z35" s="140">
        <v>105.61</v>
      </c>
      <c r="AA35" s="62">
        <v>-792660</v>
      </c>
    </row>
    <row r="36" spans="1:27" ht="12.75">
      <c r="A36" s="250" t="s">
        <v>198</v>
      </c>
      <c r="B36" s="251"/>
      <c r="C36" s="168">
        <f aca="true" t="shared" si="2" ref="C36:Y36">SUM(C31:C35)</f>
        <v>-699660</v>
      </c>
      <c r="D36" s="168">
        <f>SUM(D31:D35)</f>
        <v>0</v>
      </c>
      <c r="E36" s="72">
        <f t="shared" si="2"/>
        <v>-718332</v>
      </c>
      <c r="F36" s="73">
        <f t="shared" si="2"/>
        <v>-718332</v>
      </c>
      <c r="G36" s="73">
        <f t="shared" si="2"/>
        <v>0</v>
      </c>
      <c r="H36" s="73">
        <f t="shared" si="2"/>
        <v>0</v>
      </c>
      <c r="I36" s="73">
        <f t="shared" si="2"/>
        <v>-405547</v>
      </c>
      <c r="J36" s="73">
        <f t="shared" si="2"/>
        <v>-405547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-409360</v>
      </c>
      <c r="R36" s="73">
        <f t="shared" si="2"/>
        <v>-409360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-814907</v>
      </c>
      <c r="X36" s="73">
        <f t="shared" si="2"/>
        <v>-340584</v>
      </c>
      <c r="Y36" s="73">
        <f t="shared" si="2"/>
        <v>-474323</v>
      </c>
      <c r="Z36" s="170">
        <f>+IF(X36&lt;&gt;0,+(Y36/X36)*100,0)</f>
        <v>139.2675522044488</v>
      </c>
      <c r="AA36" s="74">
        <f>SUM(AA31:AA35)</f>
        <v>-718332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37457627</v>
      </c>
      <c r="D38" s="153">
        <f>+D17+D27+D36</f>
        <v>0</v>
      </c>
      <c r="E38" s="99">
        <f t="shared" si="3"/>
        <v>-23242058</v>
      </c>
      <c r="F38" s="100">
        <f t="shared" si="3"/>
        <v>-23242058</v>
      </c>
      <c r="G38" s="100">
        <f t="shared" si="3"/>
        <v>11115954</v>
      </c>
      <c r="H38" s="100">
        <f t="shared" si="3"/>
        <v>-4999017</v>
      </c>
      <c r="I38" s="100">
        <f t="shared" si="3"/>
        <v>-5303605</v>
      </c>
      <c r="J38" s="100">
        <f t="shared" si="3"/>
        <v>813332</v>
      </c>
      <c r="K38" s="100">
        <f t="shared" si="3"/>
        <v>2692027</v>
      </c>
      <c r="L38" s="100">
        <f t="shared" si="3"/>
        <v>-123029</v>
      </c>
      <c r="M38" s="100">
        <f t="shared" si="3"/>
        <v>-655257</v>
      </c>
      <c r="N38" s="100">
        <f t="shared" si="3"/>
        <v>1913741</v>
      </c>
      <c r="O38" s="100">
        <f t="shared" si="3"/>
        <v>-221848</v>
      </c>
      <c r="P38" s="100">
        <f t="shared" si="3"/>
        <v>837585</v>
      </c>
      <c r="Q38" s="100">
        <f t="shared" si="3"/>
        <v>-760683</v>
      </c>
      <c r="R38" s="100">
        <f t="shared" si="3"/>
        <v>-144946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2582127</v>
      </c>
      <c r="X38" s="100">
        <f t="shared" si="3"/>
        <v>35660217</v>
      </c>
      <c r="Y38" s="100">
        <f t="shared" si="3"/>
        <v>-33078090</v>
      </c>
      <c r="Z38" s="137">
        <f>+IF(X38&lt;&gt;0,+(Y38/X38)*100,0)</f>
        <v>-92.75908220076171</v>
      </c>
      <c r="AA38" s="102">
        <f>+AA17+AA27+AA36</f>
        <v>-23242058</v>
      </c>
    </row>
    <row r="39" spans="1:27" ht="12.75">
      <c r="A39" s="249" t="s">
        <v>200</v>
      </c>
      <c r="B39" s="182"/>
      <c r="C39" s="153">
        <v>183459842</v>
      </c>
      <c r="D39" s="153"/>
      <c r="E39" s="99">
        <v>151369156</v>
      </c>
      <c r="F39" s="100">
        <v>151369156</v>
      </c>
      <c r="G39" s="100">
        <v>220917471</v>
      </c>
      <c r="H39" s="100">
        <v>232033425</v>
      </c>
      <c r="I39" s="100">
        <v>227034408</v>
      </c>
      <c r="J39" s="100">
        <v>220917471</v>
      </c>
      <c r="K39" s="100">
        <v>221730803</v>
      </c>
      <c r="L39" s="100">
        <v>224422830</v>
      </c>
      <c r="M39" s="100">
        <v>224299801</v>
      </c>
      <c r="N39" s="100">
        <v>221730803</v>
      </c>
      <c r="O39" s="100">
        <v>223644544</v>
      </c>
      <c r="P39" s="100">
        <v>223422696</v>
      </c>
      <c r="Q39" s="100">
        <v>224260281</v>
      </c>
      <c r="R39" s="100">
        <v>223644544</v>
      </c>
      <c r="S39" s="100"/>
      <c r="T39" s="100"/>
      <c r="U39" s="100"/>
      <c r="V39" s="100"/>
      <c r="W39" s="100">
        <v>220917471</v>
      </c>
      <c r="X39" s="100">
        <v>151369156</v>
      </c>
      <c r="Y39" s="100">
        <v>69548315</v>
      </c>
      <c r="Z39" s="137">
        <v>45.95</v>
      </c>
      <c r="AA39" s="102">
        <v>151369156</v>
      </c>
    </row>
    <row r="40" spans="1:27" ht="12.75">
      <c r="A40" s="269" t="s">
        <v>201</v>
      </c>
      <c r="B40" s="256"/>
      <c r="C40" s="257">
        <v>220917469</v>
      </c>
      <c r="D40" s="257"/>
      <c r="E40" s="258">
        <v>128127099</v>
      </c>
      <c r="F40" s="259">
        <v>128127099</v>
      </c>
      <c r="G40" s="259">
        <v>232033425</v>
      </c>
      <c r="H40" s="259">
        <v>227034408</v>
      </c>
      <c r="I40" s="259">
        <v>221730803</v>
      </c>
      <c r="J40" s="259">
        <v>221730803</v>
      </c>
      <c r="K40" s="259">
        <v>224422830</v>
      </c>
      <c r="L40" s="259">
        <v>224299801</v>
      </c>
      <c r="M40" s="259">
        <v>223644544</v>
      </c>
      <c r="N40" s="259">
        <v>223644544</v>
      </c>
      <c r="O40" s="259">
        <v>223422696</v>
      </c>
      <c r="P40" s="259">
        <v>224260281</v>
      </c>
      <c r="Q40" s="259">
        <v>223499598</v>
      </c>
      <c r="R40" s="259">
        <v>223499598</v>
      </c>
      <c r="S40" s="259"/>
      <c r="T40" s="259"/>
      <c r="U40" s="259"/>
      <c r="V40" s="259"/>
      <c r="W40" s="259">
        <v>223499598</v>
      </c>
      <c r="X40" s="259">
        <v>187029374</v>
      </c>
      <c r="Y40" s="259">
        <v>36470224</v>
      </c>
      <c r="Z40" s="260">
        <v>19.5</v>
      </c>
      <c r="AA40" s="261">
        <v>128127099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38884673</v>
      </c>
      <c r="D5" s="200">
        <f t="shared" si="0"/>
        <v>0</v>
      </c>
      <c r="E5" s="106">
        <f t="shared" si="0"/>
        <v>52588000</v>
      </c>
      <c r="F5" s="106">
        <f t="shared" si="0"/>
        <v>52588000</v>
      </c>
      <c r="G5" s="106">
        <f t="shared" si="0"/>
        <v>1679006</v>
      </c>
      <c r="H5" s="106">
        <f t="shared" si="0"/>
        <v>980380</v>
      </c>
      <c r="I5" s="106">
        <f t="shared" si="0"/>
        <v>360380</v>
      </c>
      <c r="J5" s="106">
        <f t="shared" si="0"/>
        <v>3019766</v>
      </c>
      <c r="K5" s="106">
        <f t="shared" si="0"/>
        <v>431813</v>
      </c>
      <c r="L5" s="106">
        <f t="shared" si="0"/>
        <v>1128337</v>
      </c>
      <c r="M5" s="106">
        <f t="shared" si="0"/>
        <v>8827164</v>
      </c>
      <c r="N5" s="106">
        <f t="shared" si="0"/>
        <v>10387314</v>
      </c>
      <c r="O5" s="106">
        <f t="shared" si="0"/>
        <v>655107</v>
      </c>
      <c r="P5" s="106">
        <f t="shared" si="0"/>
        <v>3402579</v>
      </c>
      <c r="Q5" s="106">
        <f t="shared" si="0"/>
        <v>3230910</v>
      </c>
      <c r="R5" s="106">
        <f t="shared" si="0"/>
        <v>7288596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20695676</v>
      </c>
      <c r="X5" s="106">
        <f t="shared" si="0"/>
        <v>39441000</v>
      </c>
      <c r="Y5" s="106">
        <f t="shared" si="0"/>
        <v>-18745324</v>
      </c>
      <c r="Z5" s="201">
        <f>+IF(X5&lt;&gt;0,+(Y5/X5)*100,0)</f>
        <v>-47.527506909054026</v>
      </c>
      <c r="AA5" s="199">
        <f>SUM(AA11:AA18)</f>
        <v>52588000</v>
      </c>
    </row>
    <row r="6" spans="1:27" ht="12.75">
      <c r="A6" s="291" t="s">
        <v>205</v>
      </c>
      <c r="B6" s="142"/>
      <c r="C6" s="62">
        <v>17277941</v>
      </c>
      <c r="D6" s="156"/>
      <c r="E6" s="60">
        <v>30388000</v>
      </c>
      <c r="F6" s="60">
        <v>30388000</v>
      </c>
      <c r="G6" s="60">
        <v>212974</v>
      </c>
      <c r="H6" s="60">
        <v>757471</v>
      </c>
      <c r="I6" s="60">
        <v>93045</v>
      </c>
      <c r="J6" s="60">
        <v>1063490</v>
      </c>
      <c r="K6" s="60">
        <v>85921</v>
      </c>
      <c r="L6" s="60"/>
      <c r="M6" s="60">
        <v>7379459</v>
      </c>
      <c r="N6" s="60">
        <v>7465380</v>
      </c>
      <c r="O6" s="60"/>
      <c r="P6" s="60">
        <v>2749084</v>
      </c>
      <c r="Q6" s="60">
        <v>1766215</v>
      </c>
      <c r="R6" s="60">
        <v>4515299</v>
      </c>
      <c r="S6" s="60"/>
      <c r="T6" s="60"/>
      <c r="U6" s="60"/>
      <c r="V6" s="60"/>
      <c r="W6" s="60">
        <v>13044169</v>
      </c>
      <c r="X6" s="60">
        <v>22791000</v>
      </c>
      <c r="Y6" s="60">
        <v>-9746831</v>
      </c>
      <c r="Z6" s="140">
        <v>-42.77</v>
      </c>
      <c r="AA6" s="155">
        <v>30388000</v>
      </c>
    </row>
    <row r="7" spans="1:27" ht="12.75">
      <c r="A7" s="291" t="s">
        <v>206</v>
      </c>
      <c r="B7" s="142"/>
      <c r="C7" s="62">
        <v>2349416</v>
      </c>
      <c r="D7" s="156"/>
      <c r="E7" s="60">
        <v>3097000</v>
      </c>
      <c r="F7" s="60">
        <v>3097000</v>
      </c>
      <c r="G7" s="60"/>
      <c r="H7" s="60">
        <v>96754</v>
      </c>
      <c r="I7" s="60"/>
      <c r="J7" s="60">
        <v>96754</v>
      </c>
      <c r="K7" s="60">
        <v>104175</v>
      </c>
      <c r="L7" s="60">
        <v>30680</v>
      </c>
      <c r="M7" s="60">
        <v>105255</v>
      </c>
      <c r="N7" s="60">
        <v>240110</v>
      </c>
      <c r="O7" s="60">
        <v>91838</v>
      </c>
      <c r="P7" s="60">
        <v>-302402</v>
      </c>
      <c r="Q7" s="60">
        <v>46130</v>
      </c>
      <c r="R7" s="60">
        <v>-164434</v>
      </c>
      <c r="S7" s="60"/>
      <c r="T7" s="60"/>
      <c r="U7" s="60"/>
      <c r="V7" s="60"/>
      <c r="W7" s="60">
        <v>172430</v>
      </c>
      <c r="X7" s="60">
        <v>2322750</v>
      </c>
      <c r="Y7" s="60">
        <v>-2150320</v>
      </c>
      <c r="Z7" s="140">
        <v>-92.58</v>
      </c>
      <c r="AA7" s="155">
        <v>3097000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501536</v>
      </c>
      <c r="D10" s="156"/>
      <c r="E10" s="60">
        <v>3270000</v>
      </c>
      <c r="F10" s="60">
        <v>3270000</v>
      </c>
      <c r="G10" s="60"/>
      <c r="H10" s="60"/>
      <c r="I10" s="60"/>
      <c r="J10" s="60"/>
      <c r="K10" s="60">
        <v>155790</v>
      </c>
      <c r="L10" s="60"/>
      <c r="M10" s="60"/>
      <c r="N10" s="60">
        <v>155790</v>
      </c>
      <c r="O10" s="60"/>
      <c r="P10" s="60"/>
      <c r="Q10" s="60"/>
      <c r="R10" s="60"/>
      <c r="S10" s="60"/>
      <c r="T10" s="60"/>
      <c r="U10" s="60"/>
      <c r="V10" s="60"/>
      <c r="W10" s="60">
        <v>155790</v>
      </c>
      <c r="X10" s="60">
        <v>2452500</v>
      </c>
      <c r="Y10" s="60">
        <v>-2296710</v>
      </c>
      <c r="Z10" s="140">
        <v>-93.65</v>
      </c>
      <c r="AA10" s="155">
        <v>3270000</v>
      </c>
    </row>
    <row r="11" spans="1:27" ht="12.75">
      <c r="A11" s="292" t="s">
        <v>210</v>
      </c>
      <c r="B11" s="142"/>
      <c r="C11" s="293">
        <f aca="true" t="shared" si="1" ref="C11:Y11">SUM(C6:C10)</f>
        <v>20128893</v>
      </c>
      <c r="D11" s="294">
        <f t="shared" si="1"/>
        <v>0</v>
      </c>
      <c r="E11" s="295">
        <f t="shared" si="1"/>
        <v>36755000</v>
      </c>
      <c r="F11" s="295">
        <f t="shared" si="1"/>
        <v>36755000</v>
      </c>
      <c r="G11" s="295">
        <f t="shared" si="1"/>
        <v>212974</v>
      </c>
      <c r="H11" s="295">
        <f t="shared" si="1"/>
        <v>854225</v>
      </c>
      <c r="I11" s="295">
        <f t="shared" si="1"/>
        <v>93045</v>
      </c>
      <c r="J11" s="295">
        <f t="shared" si="1"/>
        <v>1160244</v>
      </c>
      <c r="K11" s="295">
        <f t="shared" si="1"/>
        <v>345886</v>
      </c>
      <c r="L11" s="295">
        <f t="shared" si="1"/>
        <v>30680</v>
      </c>
      <c r="M11" s="295">
        <f t="shared" si="1"/>
        <v>7484714</v>
      </c>
      <c r="N11" s="295">
        <f t="shared" si="1"/>
        <v>7861280</v>
      </c>
      <c r="O11" s="295">
        <f t="shared" si="1"/>
        <v>91838</v>
      </c>
      <c r="P11" s="295">
        <f t="shared" si="1"/>
        <v>2446682</v>
      </c>
      <c r="Q11" s="295">
        <f t="shared" si="1"/>
        <v>1812345</v>
      </c>
      <c r="R11" s="295">
        <f t="shared" si="1"/>
        <v>4350865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13372389</v>
      </c>
      <c r="X11" s="295">
        <f t="shared" si="1"/>
        <v>27566250</v>
      </c>
      <c r="Y11" s="295">
        <f t="shared" si="1"/>
        <v>-14193861</v>
      </c>
      <c r="Z11" s="296">
        <f>+IF(X11&lt;&gt;0,+(Y11/X11)*100,0)</f>
        <v>-51.489995918922595</v>
      </c>
      <c r="AA11" s="297">
        <f>SUM(AA6:AA10)</f>
        <v>36755000</v>
      </c>
    </row>
    <row r="12" spans="1:27" ht="12.75">
      <c r="A12" s="298" t="s">
        <v>211</v>
      </c>
      <c r="B12" s="136"/>
      <c r="C12" s="62">
        <v>5957084</v>
      </c>
      <c r="D12" s="156"/>
      <c r="E12" s="60">
        <v>7480000</v>
      </c>
      <c r="F12" s="60">
        <v>7480000</v>
      </c>
      <c r="G12" s="60">
        <v>1213007</v>
      </c>
      <c r="H12" s="60">
        <v>35024</v>
      </c>
      <c r="I12" s="60">
        <v>241405</v>
      </c>
      <c r="J12" s="60">
        <v>1489436</v>
      </c>
      <c r="K12" s="60">
        <v>67775</v>
      </c>
      <c r="L12" s="60">
        <v>1088569</v>
      </c>
      <c r="M12" s="60">
        <v>914829</v>
      </c>
      <c r="N12" s="60">
        <v>2071173</v>
      </c>
      <c r="O12" s="60">
        <v>544716</v>
      </c>
      <c r="P12" s="60">
        <v>570830</v>
      </c>
      <c r="Q12" s="60">
        <v>825545</v>
      </c>
      <c r="R12" s="60">
        <v>1941091</v>
      </c>
      <c r="S12" s="60"/>
      <c r="T12" s="60"/>
      <c r="U12" s="60"/>
      <c r="V12" s="60"/>
      <c r="W12" s="60">
        <v>5501700</v>
      </c>
      <c r="X12" s="60">
        <v>5610000</v>
      </c>
      <c r="Y12" s="60">
        <v>-108300</v>
      </c>
      <c r="Z12" s="140">
        <v>-1.93</v>
      </c>
      <c r="AA12" s="155">
        <v>7480000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12713657</v>
      </c>
      <c r="D15" s="156"/>
      <c r="E15" s="60">
        <v>8353000</v>
      </c>
      <c r="F15" s="60">
        <v>8353000</v>
      </c>
      <c r="G15" s="60">
        <v>253025</v>
      </c>
      <c r="H15" s="60">
        <v>91131</v>
      </c>
      <c r="I15" s="60">
        <v>25930</v>
      </c>
      <c r="J15" s="60">
        <v>370086</v>
      </c>
      <c r="K15" s="60">
        <v>18152</v>
      </c>
      <c r="L15" s="60">
        <v>9088</v>
      </c>
      <c r="M15" s="60">
        <v>427621</v>
      </c>
      <c r="N15" s="60">
        <v>454861</v>
      </c>
      <c r="O15" s="60">
        <v>18553</v>
      </c>
      <c r="P15" s="60">
        <v>385067</v>
      </c>
      <c r="Q15" s="60">
        <v>593020</v>
      </c>
      <c r="R15" s="60">
        <v>996640</v>
      </c>
      <c r="S15" s="60"/>
      <c r="T15" s="60"/>
      <c r="U15" s="60"/>
      <c r="V15" s="60"/>
      <c r="W15" s="60">
        <v>1821587</v>
      </c>
      <c r="X15" s="60">
        <v>6264750</v>
      </c>
      <c r="Y15" s="60">
        <v>-4443163</v>
      </c>
      <c r="Z15" s="140">
        <v>-70.92</v>
      </c>
      <c r="AA15" s="155">
        <v>8353000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85039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22990000</v>
      </c>
      <c r="F20" s="100">
        <f t="shared" si="2"/>
        <v>22990000</v>
      </c>
      <c r="G20" s="100">
        <f t="shared" si="2"/>
        <v>385470</v>
      </c>
      <c r="H20" s="100">
        <f t="shared" si="2"/>
        <v>40521</v>
      </c>
      <c r="I20" s="100">
        <f t="shared" si="2"/>
        <v>793738</v>
      </c>
      <c r="J20" s="100">
        <f t="shared" si="2"/>
        <v>1219729</v>
      </c>
      <c r="K20" s="100">
        <f t="shared" si="2"/>
        <v>1705902</v>
      </c>
      <c r="L20" s="100">
        <f t="shared" si="2"/>
        <v>806432</v>
      </c>
      <c r="M20" s="100">
        <f t="shared" si="2"/>
        <v>400114</v>
      </c>
      <c r="N20" s="100">
        <f t="shared" si="2"/>
        <v>2912448</v>
      </c>
      <c r="O20" s="100">
        <f t="shared" si="2"/>
        <v>808899</v>
      </c>
      <c r="P20" s="100">
        <f t="shared" si="2"/>
        <v>98392</v>
      </c>
      <c r="Q20" s="100">
        <f t="shared" si="2"/>
        <v>2418120</v>
      </c>
      <c r="R20" s="100">
        <f t="shared" si="2"/>
        <v>3325411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7457588</v>
      </c>
      <c r="X20" s="100">
        <f t="shared" si="2"/>
        <v>17242500</v>
      </c>
      <c r="Y20" s="100">
        <f t="shared" si="2"/>
        <v>-9784912</v>
      </c>
      <c r="Z20" s="137">
        <f>+IF(X20&lt;&gt;0,+(Y20/X20)*100,0)</f>
        <v>-56.74880092793968</v>
      </c>
      <c r="AA20" s="153">
        <f>SUM(AA26:AA33)</f>
        <v>22990000</v>
      </c>
    </row>
    <row r="21" spans="1:27" ht="12.75">
      <c r="A21" s="291" t="s">
        <v>205</v>
      </c>
      <c r="B21" s="142"/>
      <c r="C21" s="62"/>
      <c r="D21" s="156"/>
      <c r="E21" s="60">
        <v>2200000</v>
      </c>
      <c r="F21" s="60">
        <v>2200000</v>
      </c>
      <c r="G21" s="60">
        <v>155166</v>
      </c>
      <c r="H21" s="60">
        <v>14081</v>
      </c>
      <c r="I21" s="60"/>
      <c r="J21" s="60">
        <v>169247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169247</v>
      </c>
      <c r="X21" s="60">
        <v>1650000</v>
      </c>
      <c r="Y21" s="60">
        <v>-1480753</v>
      </c>
      <c r="Z21" s="140">
        <v>-89.74</v>
      </c>
      <c r="AA21" s="155">
        <v>2200000</v>
      </c>
    </row>
    <row r="22" spans="1:27" ht="12.75">
      <c r="A22" s="291" t="s">
        <v>206</v>
      </c>
      <c r="B22" s="142"/>
      <c r="C22" s="62"/>
      <c r="D22" s="156"/>
      <c r="E22" s="60">
        <v>3665000</v>
      </c>
      <c r="F22" s="60">
        <v>3665000</v>
      </c>
      <c r="G22" s="60">
        <v>75005</v>
      </c>
      <c r="H22" s="60">
        <v>26440</v>
      </c>
      <c r="I22" s="60">
        <v>767538</v>
      </c>
      <c r="J22" s="60">
        <v>868983</v>
      </c>
      <c r="K22" s="60">
        <v>1689418</v>
      </c>
      <c r="L22" s="60">
        <v>626343</v>
      </c>
      <c r="M22" s="60"/>
      <c r="N22" s="60">
        <v>2315761</v>
      </c>
      <c r="O22" s="60">
        <v>421873</v>
      </c>
      <c r="P22" s="60">
        <v>98392</v>
      </c>
      <c r="Q22" s="60">
        <v>490491</v>
      </c>
      <c r="R22" s="60">
        <v>1010756</v>
      </c>
      <c r="S22" s="60"/>
      <c r="T22" s="60"/>
      <c r="U22" s="60"/>
      <c r="V22" s="60"/>
      <c r="W22" s="60">
        <v>4195500</v>
      </c>
      <c r="X22" s="60">
        <v>2748750</v>
      </c>
      <c r="Y22" s="60">
        <v>1446750</v>
      </c>
      <c r="Z22" s="140">
        <v>52.63</v>
      </c>
      <c r="AA22" s="155">
        <v>3665000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1000000</v>
      </c>
      <c r="F25" s="60">
        <v>1000000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750000</v>
      </c>
      <c r="Y25" s="60">
        <v>-750000</v>
      </c>
      <c r="Z25" s="140">
        <v>-100</v>
      </c>
      <c r="AA25" s="155">
        <v>1000000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6865000</v>
      </c>
      <c r="F26" s="295">
        <f t="shared" si="3"/>
        <v>6865000</v>
      </c>
      <c r="G26" s="295">
        <f t="shared" si="3"/>
        <v>230171</v>
      </c>
      <c r="H26" s="295">
        <f t="shared" si="3"/>
        <v>40521</v>
      </c>
      <c r="I26" s="295">
        <f t="shared" si="3"/>
        <v>767538</v>
      </c>
      <c r="J26" s="295">
        <f t="shared" si="3"/>
        <v>1038230</v>
      </c>
      <c r="K26" s="295">
        <f t="shared" si="3"/>
        <v>1689418</v>
      </c>
      <c r="L26" s="295">
        <f t="shared" si="3"/>
        <v>626343</v>
      </c>
      <c r="M26" s="295">
        <f t="shared" si="3"/>
        <v>0</v>
      </c>
      <c r="N26" s="295">
        <f t="shared" si="3"/>
        <v>2315761</v>
      </c>
      <c r="O26" s="295">
        <f t="shared" si="3"/>
        <v>421873</v>
      </c>
      <c r="P26" s="295">
        <f t="shared" si="3"/>
        <v>98392</v>
      </c>
      <c r="Q26" s="295">
        <f t="shared" si="3"/>
        <v>490491</v>
      </c>
      <c r="R26" s="295">
        <f t="shared" si="3"/>
        <v>1010756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4364747</v>
      </c>
      <c r="X26" s="295">
        <f t="shared" si="3"/>
        <v>5148750</v>
      </c>
      <c r="Y26" s="295">
        <f t="shared" si="3"/>
        <v>-784003</v>
      </c>
      <c r="Z26" s="296">
        <f>+IF(X26&lt;&gt;0,+(Y26/X26)*100,0)</f>
        <v>-15.227055110463706</v>
      </c>
      <c r="AA26" s="297">
        <f>SUM(AA21:AA25)</f>
        <v>6865000</v>
      </c>
    </row>
    <row r="27" spans="1:27" ht="12.75">
      <c r="A27" s="298" t="s">
        <v>211</v>
      </c>
      <c r="B27" s="147"/>
      <c r="C27" s="62"/>
      <c r="D27" s="156"/>
      <c r="E27" s="60">
        <v>5100000</v>
      </c>
      <c r="F27" s="60">
        <v>5100000</v>
      </c>
      <c r="G27" s="60">
        <v>155299</v>
      </c>
      <c r="H27" s="60"/>
      <c r="I27" s="60"/>
      <c r="J27" s="60">
        <v>155299</v>
      </c>
      <c r="K27" s="60">
        <v>16484</v>
      </c>
      <c r="L27" s="60">
        <v>180089</v>
      </c>
      <c r="M27" s="60">
        <v>400114</v>
      </c>
      <c r="N27" s="60">
        <v>596687</v>
      </c>
      <c r="O27" s="60">
        <v>387026</v>
      </c>
      <c r="P27" s="60"/>
      <c r="Q27" s="60">
        <v>1693880</v>
      </c>
      <c r="R27" s="60">
        <v>2080906</v>
      </c>
      <c r="S27" s="60"/>
      <c r="T27" s="60"/>
      <c r="U27" s="60"/>
      <c r="V27" s="60"/>
      <c r="W27" s="60">
        <v>2832892</v>
      </c>
      <c r="X27" s="60">
        <v>3825000</v>
      </c>
      <c r="Y27" s="60">
        <v>-992108</v>
      </c>
      <c r="Z27" s="140">
        <v>-25.94</v>
      </c>
      <c r="AA27" s="155">
        <v>5100000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11025000</v>
      </c>
      <c r="F30" s="60">
        <v>11025000</v>
      </c>
      <c r="G30" s="60"/>
      <c r="H30" s="60"/>
      <c r="I30" s="60">
        <v>26200</v>
      </c>
      <c r="J30" s="60">
        <v>26200</v>
      </c>
      <c r="K30" s="60"/>
      <c r="L30" s="60"/>
      <c r="M30" s="60"/>
      <c r="N30" s="60"/>
      <c r="O30" s="60"/>
      <c r="P30" s="60"/>
      <c r="Q30" s="60">
        <v>233749</v>
      </c>
      <c r="R30" s="60">
        <v>233749</v>
      </c>
      <c r="S30" s="60"/>
      <c r="T30" s="60"/>
      <c r="U30" s="60"/>
      <c r="V30" s="60"/>
      <c r="W30" s="60">
        <v>259949</v>
      </c>
      <c r="X30" s="60">
        <v>8268750</v>
      </c>
      <c r="Y30" s="60">
        <v>-8008801</v>
      </c>
      <c r="Z30" s="140">
        <v>-96.86</v>
      </c>
      <c r="AA30" s="155">
        <v>11025000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17277941</v>
      </c>
      <c r="D36" s="156">
        <f t="shared" si="4"/>
        <v>0</v>
      </c>
      <c r="E36" s="60">
        <f t="shared" si="4"/>
        <v>32588000</v>
      </c>
      <c r="F36" s="60">
        <f t="shared" si="4"/>
        <v>32588000</v>
      </c>
      <c r="G36" s="60">
        <f t="shared" si="4"/>
        <v>368140</v>
      </c>
      <c r="H36" s="60">
        <f t="shared" si="4"/>
        <v>771552</v>
      </c>
      <c r="I36" s="60">
        <f t="shared" si="4"/>
        <v>93045</v>
      </c>
      <c r="J36" s="60">
        <f t="shared" si="4"/>
        <v>1232737</v>
      </c>
      <c r="K36" s="60">
        <f t="shared" si="4"/>
        <v>85921</v>
      </c>
      <c r="L36" s="60">
        <f t="shared" si="4"/>
        <v>0</v>
      </c>
      <c r="M36" s="60">
        <f t="shared" si="4"/>
        <v>7379459</v>
      </c>
      <c r="N36" s="60">
        <f t="shared" si="4"/>
        <v>7465380</v>
      </c>
      <c r="O36" s="60">
        <f t="shared" si="4"/>
        <v>0</v>
      </c>
      <c r="P36" s="60">
        <f t="shared" si="4"/>
        <v>2749084</v>
      </c>
      <c r="Q36" s="60">
        <f t="shared" si="4"/>
        <v>1766215</v>
      </c>
      <c r="R36" s="60">
        <f t="shared" si="4"/>
        <v>4515299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13213416</v>
      </c>
      <c r="X36" s="60">
        <f t="shared" si="4"/>
        <v>24441000</v>
      </c>
      <c r="Y36" s="60">
        <f t="shared" si="4"/>
        <v>-11227584</v>
      </c>
      <c r="Z36" s="140">
        <f aca="true" t="shared" si="5" ref="Z36:Z49">+IF(X36&lt;&gt;0,+(Y36/X36)*100,0)</f>
        <v>-45.9374984656929</v>
      </c>
      <c r="AA36" s="155">
        <f>AA6+AA21</f>
        <v>32588000</v>
      </c>
    </row>
    <row r="37" spans="1:27" ht="12.75">
      <c r="A37" s="291" t="s">
        <v>206</v>
      </c>
      <c r="B37" s="142"/>
      <c r="C37" s="62">
        <f t="shared" si="4"/>
        <v>2349416</v>
      </c>
      <c r="D37" s="156">
        <f t="shared" si="4"/>
        <v>0</v>
      </c>
      <c r="E37" s="60">
        <f t="shared" si="4"/>
        <v>6762000</v>
      </c>
      <c r="F37" s="60">
        <f t="shared" si="4"/>
        <v>6762000</v>
      </c>
      <c r="G37" s="60">
        <f t="shared" si="4"/>
        <v>75005</v>
      </c>
      <c r="H37" s="60">
        <f t="shared" si="4"/>
        <v>123194</v>
      </c>
      <c r="I37" s="60">
        <f t="shared" si="4"/>
        <v>767538</v>
      </c>
      <c r="J37" s="60">
        <f t="shared" si="4"/>
        <v>965737</v>
      </c>
      <c r="K37" s="60">
        <f t="shared" si="4"/>
        <v>1793593</v>
      </c>
      <c r="L37" s="60">
        <f t="shared" si="4"/>
        <v>657023</v>
      </c>
      <c r="M37" s="60">
        <f t="shared" si="4"/>
        <v>105255</v>
      </c>
      <c r="N37" s="60">
        <f t="shared" si="4"/>
        <v>2555871</v>
      </c>
      <c r="O37" s="60">
        <f t="shared" si="4"/>
        <v>513711</v>
      </c>
      <c r="P37" s="60">
        <f t="shared" si="4"/>
        <v>-204010</v>
      </c>
      <c r="Q37" s="60">
        <f t="shared" si="4"/>
        <v>536621</v>
      </c>
      <c r="R37" s="60">
        <f t="shared" si="4"/>
        <v>846322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4367930</v>
      </c>
      <c r="X37" s="60">
        <f t="shared" si="4"/>
        <v>5071500</v>
      </c>
      <c r="Y37" s="60">
        <f t="shared" si="4"/>
        <v>-703570</v>
      </c>
      <c r="Z37" s="140">
        <f t="shared" si="5"/>
        <v>-13.873015873015873</v>
      </c>
      <c r="AA37" s="155">
        <f>AA7+AA22</f>
        <v>6762000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501536</v>
      </c>
      <c r="D40" s="156">
        <f t="shared" si="4"/>
        <v>0</v>
      </c>
      <c r="E40" s="60">
        <f t="shared" si="4"/>
        <v>4270000</v>
      </c>
      <c r="F40" s="60">
        <f t="shared" si="4"/>
        <v>4270000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155790</v>
      </c>
      <c r="L40" s="60">
        <f t="shared" si="4"/>
        <v>0</v>
      </c>
      <c r="M40" s="60">
        <f t="shared" si="4"/>
        <v>0</v>
      </c>
      <c r="N40" s="60">
        <f t="shared" si="4"/>
        <v>155790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155790</v>
      </c>
      <c r="X40" s="60">
        <f t="shared" si="4"/>
        <v>3202500</v>
      </c>
      <c r="Y40" s="60">
        <f t="shared" si="4"/>
        <v>-3046710</v>
      </c>
      <c r="Z40" s="140">
        <f t="shared" si="5"/>
        <v>-95.13536299765808</v>
      </c>
      <c r="AA40" s="155">
        <f>AA10+AA25</f>
        <v>4270000</v>
      </c>
    </row>
    <row r="41" spans="1:27" ht="12.75">
      <c r="A41" s="292" t="s">
        <v>210</v>
      </c>
      <c r="B41" s="142"/>
      <c r="C41" s="293">
        <f aca="true" t="shared" si="6" ref="C41:Y41">SUM(C36:C40)</f>
        <v>20128893</v>
      </c>
      <c r="D41" s="294">
        <f t="shared" si="6"/>
        <v>0</v>
      </c>
      <c r="E41" s="295">
        <f t="shared" si="6"/>
        <v>43620000</v>
      </c>
      <c r="F41" s="295">
        <f t="shared" si="6"/>
        <v>43620000</v>
      </c>
      <c r="G41" s="295">
        <f t="shared" si="6"/>
        <v>443145</v>
      </c>
      <c r="H41" s="295">
        <f t="shared" si="6"/>
        <v>894746</v>
      </c>
      <c r="I41" s="295">
        <f t="shared" si="6"/>
        <v>860583</v>
      </c>
      <c r="J41" s="295">
        <f t="shared" si="6"/>
        <v>2198474</v>
      </c>
      <c r="K41" s="295">
        <f t="shared" si="6"/>
        <v>2035304</v>
      </c>
      <c r="L41" s="295">
        <f t="shared" si="6"/>
        <v>657023</v>
      </c>
      <c r="M41" s="295">
        <f t="shared" si="6"/>
        <v>7484714</v>
      </c>
      <c r="N41" s="295">
        <f t="shared" si="6"/>
        <v>10177041</v>
      </c>
      <c r="O41" s="295">
        <f t="shared" si="6"/>
        <v>513711</v>
      </c>
      <c r="P41" s="295">
        <f t="shared" si="6"/>
        <v>2545074</v>
      </c>
      <c r="Q41" s="295">
        <f t="shared" si="6"/>
        <v>2302836</v>
      </c>
      <c r="R41" s="295">
        <f t="shared" si="6"/>
        <v>5361621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17737136</v>
      </c>
      <c r="X41" s="295">
        <f t="shared" si="6"/>
        <v>32715000</v>
      </c>
      <c r="Y41" s="295">
        <f t="shared" si="6"/>
        <v>-14977864</v>
      </c>
      <c r="Z41" s="296">
        <f t="shared" si="5"/>
        <v>-45.78286412960416</v>
      </c>
      <c r="AA41" s="297">
        <f>SUM(AA36:AA40)</f>
        <v>43620000</v>
      </c>
    </row>
    <row r="42" spans="1:27" ht="12.75">
      <c r="A42" s="298" t="s">
        <v>211</v>
      </c>
      <c r="B42" s="136"/>
      <c r="C42" s="95">
        <f aca="true" t="shared" si="7" ref="C42:Y48">C12+C27</f>
        <v>5957084</v>
      </c>
      <c r="D42" s="129">
        <f t="shared" si="7"/>
        <v>0</v>
      </c>
      <c r="E42" s="54">
        <f t="shared" si="7"/>
        <v>12580000</v>
      </c>
      <c r="F42" s="54">
        <f t="shared" si="7"/>
        <v>12580000</v>
      </c>
      <c r="G42" s="54">
        <f t="shared" si="7"/>
        <v>1368306</v>
      </c>
      <c r="H42" s="54">
        <f t="shared" si="7"/>
        <v>35024</v>
      </c>
      <c r="I42" s="54">
        <f t="shared" si="7"/>
        <v>241405</v>
      </c>
      <c r="J42" s="54">
        <f t="shared" si="7"/>
        <v>1644735</v>
      </c>
      <c r="K42" s="54">
        <f t="shared" si="7"/>
        <v>84259</v>
      </c>
      <c r="L42" s="54">
        <f t="shared" si="7"/>
        <v>1268658</v>
      </c>
      <c r="M42" s="54">
        <f t="shared" si="7"/>
        <v>1314943</v>
      </c>
      <c r="N42" s="54">
        <f t="shared" si="7"/>
        <v>2667860</v>
      </c>
      <c r="O42" s="54">
        <f t="shared" si="7"/>
        <v>931742</v>
      </c>
      <c r="P42" s="54">
        <f t="shared" si="7"/>
        <v>570830</v>
      </c>
      <c r="Q42" s="54">
        <f t="shared" si="7"/>
        <v>2519425</v>
      </c>
      <c r="R42" s="54">
        <f t="shared" si="7"/>
        <v>4021997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8334592</v>
      </c>
      <c r="X42" s="54">
        <f t="shared" si="7"/>
        <v>9435000</v>
      </c>
      <c r="Y42" s="54">
        <f t="shared" si="7"/>
        <v>-1100408</v>
      </c>
      <c r="Z42" s="184">
        <f t="shared" si="5"/>
        <v>-11.663041865394806</v>
      </c>
      <c r="AA42" s="130">
        <f aca="true" t="shared" si="8" ref="AA42:AA48">AA12+AA27</f>
        <v>12580000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12713657</v>
      </c>
      <c r="D45" s="129">
        <f t="shared" si="7"/>
        <v>0</v>
      </c>
      <c r="E45" s="54">
        <f t="shared" si="7"/>
        <v>19378000</v>
      </c>
      <c r="F45" s="54">
        <f t="shared" si="7"/>
        <v>19378000</v>
      </c>
      <c r="G45" s="54">
        <f t="shared" si="7"/>
        <v>253025</v>
      </c>
      <c r="H45" s="54">
        <f t="shared" si="7"/>
        <v>91131</v>
      </c>
      <c r="I45" s="54">
        <f t="shared" si="7"/>
        <v>52130</v>
      </c>
      <c r="J45" s="54">
        <f t="shared" si="7"/>
        <v>396286</v>
      </c>
      <c r="K45" s="54">
        <f t="shared" si="7"/>
        <v>18152</v>
      </c>
      <c r="L45" s="54">
        <f t="shared" si="7"/>
        <v>9088</v>
      </c>
      <c r="M45" s="54">
        <f t="shared" si="7"/>
        <v>427621</v>
      </c>
      <c r="N45" s="54">
        <f t="shared" si="7"/>
        <v>454861</v>
      </c>
      <c r="O45" s="54">
        <f t="shared" si="7"/>
        <v>18553</v>
      </c>
      <c r="P45" s="54">
        <f t="shared" si="7"/>
        <v>385067</v>
      </c>
      <c r="Q45" s="54">
        <f t="shared" si="7"/>
        <v>826769</v>
      </c>
      <c r="R45" s="54">
        <f t="shared" si="7"/>
        <v>1230389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2081536</v>
      </c>
      <c r="X45" s="54">
        <f t="shared" si="7"/>
        <v>14533500</v>
      </c>
      <c r="Y45" s="54">
        <f t="shared" si="7"/>
        <v>-12451964</v>
      </c>
      <c r="Z45" s="184">
        <f t="shared" si="5"/>
        <v>-85.677668834073</v>
      </c>
      <c r="AA45" s="130">
        <f t="shared" si="8"/>
        <v>19378000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85039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38884673</v>
      </c>
      <c r="D49" s="218">
        <f t="shared" si="9"/>
        <v>0</v>
      </c>
      <c r="E49" s="220">
        <f t="shared" si="9"/>
        <v>75578000</v>
      </c>
      <c r="F49" s="220">
        <f t="shared" si="9"/>
        <v>75578000</v>
      </c>
      <c r="G49" s="220">
        <f t="shared" si="9"/>
        <v>2064476</v>
      </c>
      <c r="H49" s="220">
        <f t="shared" si="9"/>
        <v>1020901</v>
      </c>
      <c r="I49" s="220">
        <f t="shared" si="9"/>
        <v>1154118</v>
      </c>
      <c r="J49" s="220">
        <f t="shared" si="9"/>
        <v>4239495</v>
      </c>
      <c r="K49" s="220">
        <f t="shared" si="9"/>
        <v>2137715</v>
      </c>
      <c r="L49" s="220">
        <f t="shared" si="9"/>
        <v>1934769</v>
      </c>
      <c r="M49" s="220">
        <f t="shared" si="9"/>
        <v>9227278</v>
      </c>
      <c r="N49" s="220">
        <f t="shared" si="9"/>
        <v>13299762</v>
      </c>
      <c r="O49" s="220">
        <f t="shared" si="9"/>
        <v>1464006</v>
      </c>
      <c r="P49" s="220">
        <f t="shared" si="9"/>
        <v>3500971</v>
      </c>
      <c r="Q49" s="220">
        <f t="shared" si="9"/>
        <v>5649030</v>
      </c>
      <c r="R49" s="220">
        <f t="shared" si="9"/>
        <v>10614007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28153264</v>
      </c>
      <c r="X49" s="220">
        <f t="shared" si="9"/>
        <v>56683500</v>
      </c>
      <c r="Y49" s="220">
        <f t="shared" si="9"/>
        <v>-28530236</v>
      </c>
      <c r="Z49" s="221">
        <f t="shared" si="5"/>
        <v>-50.33252357387953</v>
      </c>
      <c r="AA49" s="222">
        <f>SUM(AA41:AA48)</f>
        <v>75578000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6534879</v>
      </c>
      <c r="F51" s="54">
        <f t="shared" si="10"/>
        <v>6534879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4901159</v>
      </c>
      <c r="Y51" s="54">
        <f t="shared" si="10"/>
        <v>-4901159</v>
      </c>
      <c r="Z51" s="184">
        <f>+IF(X51&lt;&gt;0,+(Y51/X51)*100,0)</f>
        <v>-100</v>
      </c>
      <c r="AA51" s="130">
        <f>SUM(AA57:AA61)</f>
        <v>6534879</v>
      </c>
    </row>
    <row r="52" spans="1:27" ht="12.75">
      <c r="A52" s="310" t="s">
        <v>205</v>
      </c>
      <c r="B52" s="142"/>
      <c r="C52" s="62"/>
      <c r="D52" s="156"/>
      <c r="E52" s="60">
        <v>1026140</v>
      </c>
      <c r="F52" s="60">
        <v>1026140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769605</v>
      </c>
      <c r="Y52" s="60">
        <v>-769605</v>
      </c>
      <c r="Z52" s="140">
        <v>-100</v>
      </c>
      <c r="AA52" s="155">
        <v>1026140</v>
      </c>
    </row>
    <row r="53" spans="1:27" ht="12.75">
      <c r="A53" s="310" t="s">
        <v>206</v>
      </c>
      <c r="B53" s="142"/>
      <c r="C53" s="62"/>
      <c r="D53" s="156"/>
      <c r="E53" s="60">
        <v>1173064</v>
      </c>
      <c r="F53" s="60">
        <v>1173064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879798</v>
      </c>
      <c r="Y53" s="60">
        <v>-879798</v>
      </c>
      <c r="Z53" s="140">
        <v>-100</v>
      </c>
      <c r="AA53" s="155">
        <v>1173064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89623</v>
      </c>
      <c r="F56" s="60">
        <v>89623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67217</v>
      </c>
      <c r="Y56" s="60">
        <v>-67217</v>
      </c>
      <c r="Z56" s="140">
        <v>-100</v>
      </c>
      <c r="AA56" s="155">
        <v>89623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2288827</v>
      </c>
      <c r="F57" s="295">
        <f t="shared" si="11"/>
        <v>2288827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1716620</v>
      </c>
      <c r="Y57" s="295">
        <f t="shared" si="11"/>
        <v>-1716620</v>
      </c>
      <c r="Z57" s="296">
        <f>+IF(X57&lt;&gt;0,+(Y57/X57)*100,0)</f>
        <v>-100</v>
      </c>
      <c r="AA57" s="297">
        <f>SUM(AA52:AA56)</f>
        <v>2288827</v>
      </c>
    </row>
    <row r="58" spans="1:27" ht="12.75">
      <c r="A58" s="311" t="s">
        <v>211</v>
      </c>
      <c r="B58" s="136"/>
      <c r="C58" s="62"/>
      <c r="D58" s="156"/>
      <c r="E58" s="60">
        <v>1326255</v>
      </c>
      <c r="F58" s="60">
        <v>1326255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994691</v>
      </c>
      <c r="Y58" s="60">
        <v>-994691</v>
      </c>
      <c r="Z58" s="140">
        <v>-100</v>
      </c>
      <c r="AA58" s="155">
        <v>1326255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2919797</v>
      </c>
      <c r="F61" s="60">
        <v>2919797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2189848</v>
      </c>
      <c r="Y61" s="60">
        <v>-2189848</v>
      </c>
      <c r="Z61" s="140">
        <v>-100</v>
      </c>
      <c r="AA61" s="155">
        <v>2919797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271476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605652</v>
      </c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>
        <v>436631</v>
      </c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616908</v>
      </c>
      <c r="D68" s="156"/>
      <c r="E68" s="60"/>
      <c r="F68" s="60"/>
      <c r="G68" s="60">
        <v>193627</v>
      </c>
      <c r="H68" s="60">
        <v>169589</v>
      </c>
      <c r="I68" s="60">
        <v>454557</v>
      </c>
      <c r="J68" s="60">
        <v>817773</v>
      </c>
      <c r="K68" s="60">
        <v>513303</v>
      </c>
      <c r="L68" s="60">
        <v>656294</v>
      </c>
      <c r="M68" s="60">
        <v>354482</v>
      </c>
      <c r="N68" s="60">
        <v>1524079</v>
      </c>
      <c r="O68" s="60">
        <v>281010</v>
      </c>
      <c r="P68" s="60">
        <v>14476</v>
      </c>
      <c r="Q68" s="60">
        <v>377048</v>
      </c>
      <c r="R68" s="60">
        <v>672534</v>
      </c>
      <c r="S68" s="60"/>
      <c r="T68" s="60"/>
      <c r="U68" s="60"/>
      <c r="V68" s="60"/>
      <c r="W68" s="60">
        <v>3014386</v>
      </c>
      <c r="X68" s="60"/>
      <c r="Y68" s="60">
        <v>3014386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1930667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193627</v>
      </c>
      <c r="H69" s="220">
        <f t="shared" si="12"/>
        <v>169589</v>
      </c>
      <c r="I69" s="220">
        <f t="shared" si="12"/>
        <v>454557</v>
      </c>
      <c r="J69" s="220">
        <f t="shared" si="12"/>
        <v>817773</v>
      </c>
      <c r="K69" s="220">
        <f t="shared" si="12"/>
        <v>513303</v>
      </c>
      <c r="L69" s="220">
        <f t="shared" si="12"/>
        <v>656294</v>
      </c>
      <c r="M69" s="220">
        <f t="shared" si="12"/>
        <v>354482</v>
      </c>
      <c r="N69" s="220">
        <f t="shared" si="12"/>
        <v>1524079</v>
      </c>
      <c r="O69" s="220">
        <f t="shared" si="12"/>
        <v>281010</v>
      </c>
      <c r="P69" s="220">
        <f t="shared" si="12"/>
        <v>14476</v>
      </c>
      <c r="Q69" s="220">
        <f t="shared" si="12"/>
        <v>377048</v>
      </c>
      <c r="R69" s="220">
        <f t="shared" si="12"/>
        <v>672534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3014386</v>
      </c>
      <c r="X69" s="220">
        <f t="shared" si="12"/>
        <v>0</v>
      </c>
      <c r="Y69" s="220">
        <f t="shared" si="12"/>
        <v>3014386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20128893</v>
      </c>
      <c r="D5" s="357">
        <f t="shared" si="0"/>
        <v>0</v>
      </c>
      <c r="E5" s="356">
        <f t="shared" si="0"/>
        <v>36755000</v>
      </c>
      <c r="F5" s="358">
        <f t="shared" si="0"/>
        <v>36755000</v>
      </c>
      <c r="G5" s="358">
        <f t="shared" si="0"/>
        <v>212974</v>
      </c>
      <c r="H5" s="356">
        <f t="shared" si="0"/>
        <v>854225</v>
      </c>
      <c r="I5" s="356">
        <f t="shared" si="0"/>
        <v>93045</v>
      </c>
      <c r="J5" s="358">
        <f t="shared" si="0"/>
        <v>1160244</v>
      </c>
      <c r="K5" s="358">
        <f t="shared" si="0"/>
        <v>345886</v>
      </c>
      <c r="L5" s="356">
        <f t="shared" si="0"/>
        <v>30680</v>
      </c>
      <c r="M5" s="356">
        <f t="shared" si="0"/>
        <v>7484714</v>
      </c>
      <c r="N5" s="358">
        <f t="shared" si="0"/>
        <v>7861280</v>
      </c>
      <c r="O5" s="358">
        <f t="shared" si="0"/>
        <v>91838</v>
      </c>
      <c r="P5" s="356">
        <f t="shared" si="0"/>
        <v>2446682</v>
      </c>
      <c r="Q5" s="356">
        <f t="shared" si="0"/>
        <v>1812345</v>
      </c>
      <c r="R5" s="358">
        <f t="shared" si="0"/>
        <v>4350865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13372389</v>
      </c>
      <c r="X5" s="356">
        <f t="shared" si="0"/>
        <v>27566250</v>
      </c>
      <c r="Y5" s="358">
        <f t="shared" si="0"/>
        <v>-14193861</v>
      </c>
      <c r="Z5" s="359">
        <f>+IF(X5&lt;&gt;0,+(Y5/X5)*100,0)</f>
        <v>-51.489995918922595</v>
      </c>
      <c r="AA5" s="360">
        <f>+AA6+AA8+AA11+AA13+AA15</f>
        <v>36755000</v>
      </c>
    </row>
    <row r="6" spans="1:27" ht="12.75">
      <c r="A6" s="361" t="s">
        <v>205</v>
      </c>
      <c r="B6" s="142"/>
      <c r="C6" s="60">
        <f>+C7</f>
        <v>17277941</v>
      </c>
      <c r="D6" s="340">
        <f aca="true" t="shared" si="1" ref="D6:AA6">+D7</f>
        <v>0</v>
      </c>
      <c r="E6" s="60">
        <f t="shared" si="1"/>
        <v>30388000</v>
      </c>
      <c r="F6" s="59">
        <f t="shared" si="1"/>
        <v>30388000</v>
      </c>
      <c r="G6" s="59">
        <f t="shared" si="1"/>
        <v>212974</v>
      </c>
      <c r="H6" s="60">
        <f t="shared" si="1"/>
        <v>757471</v>
      </c>
      <c r="I6" s="60">
        <f t="shared" si="1"/>
        <v>93045</v>
      </c>
      <c r="J6" s="59">
        <f t="shared" si="1"/>
        <v>1063490</v>
      </c>
      <c r="K6" s="59">
        <f t="shared" si="1"/>
        <v>85921</v>
      </c>
      <c r="L6" s="60">
        <f t="shared" si="1"/>
        <v>0</v>
      </c>
      <c r="M6" s="60">
        <f t="shared" si="1"/>
        <v>7379459</v>
      </c>
      <c r="N6" s="59">
        <f t="shared" si="1"/>
        <v>7465380</v>
      </c>
      <c r="O6" s="59">
        <f t="shared" si="1"/>
        <v>0</v>
      </c>
      <c r="P6" s="60">
        <f t="shared" si="1"/>
        <v>2749084</v>
      </c>
      <c r="Q6" s="60">
        <f t="shared" si="1"/>
        <v>1766215</v>
      </c>
      <c r="R6" s="59">
        <f t="shared" si="1"/>
        <v>4515299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13044169</v>
      </c>
      <c r="X6" s="60">
        <f t="shared" si="1"/>
        <v>22791000</v>
      </c>
      <c r="Y6" s="59">
        <f t="shared" si="1"/>
        <v>-9746831</v>
      </c>
      <c r="Z6" s="61">
        <f>+IF(X6&lt;&gt;0,+(Y6/X6)*100,0)</f>
        <v>-42.76614014303892</v>
      </c>
      <c r="AA6" s="62">
        <f t="shared" si="1"/>
        <v>30388000</v>
      </c>
    </row>
    <row r="7" spans="1:27" ht="12.75">
      <c r="A7" s="291" t="s">
        <v>229</v>
      </c>
      <c r="B7" s="142"/>
      <c r="C7" s="60">
        <v>17277941</v>
      </c>
      <c r="D7" s="340"/>
      <c r="E7" s="60">
        <v>30388000</v>
      </c>
      <c r="F7" s="59">
        <v>30388000</v>
      </c>
      <c r="G7" s="59">
        <v>212974</v>
      </c>
      <c r="H7" s="60">
        <v>757471</v>
      </c>
      <c r="I7" s="60">
        <v>93045</v>
      </c>
      <c r="J7" s="59">
        <v>1063490</v>
      </c>
      <c r="K7" s="59">
        <v>85921</v>
      </c>
      <c r="L7" s="60"/>
      <c r="M7" s="60">
        <v>7379459</v>
      </c>
      <c r="N7" s="59">
        <v>7465380</v>
      </c>
      <c r="O7" s="59"/>
      <c r="P7" s="60">
        <v>2749084</v>
      </c>
      <c r="Q7" s="60">
        <v>1766215</v>
      </c>
      <c r="R7" s="59">
        <v>4515299</v>
      </c>
      <c r="S7" s="59"/>
      <c r="T7" s="60"/>
      <c r="U7" s="60"/>
      <c r="V7" s="59"/>
      <c r="W7" s="59">
        <v>13044169</v>
      </c>
      <c r="X7" s="60">
        <v>22791000</v>
      </c>
      <c r="Y7" s="59">
        <v>-9746831</v>
      </c>
      <c r="Z7" s="61">
        <v>-42.77</v>
      </c>
      <c r="AA7" s="62">
        <v>30388000</v>
      </c>
    </row>
    <row r="8" spans="1:27" ht="12.75">
      <c r="A8" s="361" t="s">
        <v>206</v>
      </c>
      <c r="B8" s="142"/>
      <c r="C8" s="60">
        <f aca="true" t="shared" si="2" ref="C8:Y8">SUM(C9:C10)</f>
        <v>2349416</v>
      </c>
      <c r="D8" s="340">
        <f t="shared" si="2"/>
        <v>0</v>
      </c>
      <c r="E8" s="60">
        <f t="shared" si="2"/>
        <v>3097000</v>
      </c>
      <c r="F8" s="59">
        <f t="shared" si="2"/>
        <v>3097000</v>
      </c>
      <c r="G8" s="59">
        <f t="shared" si="2"/>
        <v>0</v>
      </c>
      <c r="H8" s="60">
        <f t="shared" si="2"/>
        <v>96754</v>
      </c>
      <c r="I8" s="60">
        <f t="shared" si="2"/>
        <v>0</v>
      </c>
      <c r="J8" s="59">
        <f t="shared" si="2"/>
        <v>96754</v>
      </c>
      <c r="K8" s="59">
        <f t="shared" si="2"/>
        <v>104175</v>
      </c>
      <c r="L8" s="60">
        <f t="shared" si="2"/>
        <v>30680</v>
      </c>
      <c r="M8" s="60">
        <f t="shared" si="2"/>
        <v>105255</v>
      </c>
      <c r="N8" s="59">
        <f t="shared" si="2"/>
        <v>240110</v>
      </c>
      <c r="O8" s="59">
        <f t="shared" si="2"/>
        <v>91838</v>
      </c>
      <c r="P8" s="60">
        <f t="shared" si="2"/>
        <v>-302402</v>
      </c>
      <c r="Q8" s="60">
        <f t="shared" si="2"/>
        <v>46130</v>
      </c>
      <c r="R8" s="59">
        <f t="shared" si="2"/>
        <v>-164434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172430</v>
      </c>
      <c r="X8" s="60">
        <f t="shared" si="2"/>
        <v>2322750</v>
      </c>
      <c r="Y8" s="59">
        <f t="shared" si="2"/>
        <v>-2150320</v>
      </c>
      <c r="Z8" s="61">
        <f>+IF(X8&lt;&gt;0,+(Y8/X8)*100,0)</f>
        <v>-92.57647185448283</v>
      </c>
      <c r="AA8" s="62">
        <f>SUM(AA9:AA10)</f>
        <v>3097000</v>
      </c>
    </row>
    <row r="9" spans="1:27" ht="12.75">
      <c r="A9" s="291" t="s">
        <v>230</v>
      </c>
      <c r="B9" s="142"/>
      <c r="C9" s="60">
        <v>2349416</v>
      </c>
      <c r="D9" s="340"/>
      <c r="E9" s="60">
        <v>3097000</v>
      </c>
      <c r="F9" s="59">
        <v>3097000</v>
      </c>
      <c r="G9" s="59"/>
      <c r="H9" s="60">
        <v>96754</v>
      </c>
      <c r="I9" s="60"/>
      <c r="J9" s="59">
        <v>96754</v>
      </c>
      <c r="K9" s="59">
        <v>104175</v>
      </c>
      <c r="L9" s="60">
        <v>30680</v>
      </c>
      <c r="M9" s="60">
        <v>105255</v>
      </c>
      <c r="N9" s="59">
        <v>240110</v>
      </c>
      <c r="O9" s="59">
        <v>91838</v>
      </c>
      <c r="P9" s="60">
        <v>-302402</v>
      </c>
      <c r="Q9" s="60">
        <v>46130</v>
      </c>
      <c r="R9" s="59">
        <v>-164434</v>
      </c>
      <c r="S9" s="59"/>
      <c r="T9" s="60"/>
      <c r="U9" s="60"/>
      <c r="V9" s="59"/>
      <c r="W9" s="59">
        <v>172430</v>
      </c>
      <c r="X9" s="60">
        <v>2322750</v>
      </c>
      <c r="Y9" s="59">
        <v>-2150320</v>
      </c>
      <c r="Z9" s="61">
        <v>-92.58</v>
      </c>
      <c r="AA9" s="62">
        <v>3097000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501536</v>
      </c>
      <c r="D15" s="340">
        <f t="shared" si="5"/>
        <v>0</v>
      </c>
      <c r="E15" s="60">
        <f t="shared" si="5"/>
        <v>3270000</v>
      </c>
      <c r="F15" s="59">
        <f t="shared" si="5"/>
        <v>3270000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155790</v>
      </c>
      <c r="L15" s="60">
        <f t="shared" si="5"/>
        <v>0</v>
      </c>
      <c r="M15" s="60">
        <f t="shared" si="5"/>
        <v>0</v>
      </c>
      <c r="N15" s="59">
        <f t="shared" si="5"/>
        <v>155790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155790</v>
      </c>
      <c r="X15" s="60">
        <f t="shared" si="5"/>
        <v>2452500</v>
      </c>
      <c r="Y15" s="59">
        <f t="shared" si="5"/>
        <v>-2296710</v>
      </c>
      <c r="Z15" s="61">
        <f>+IF(X15&lt;&gt;0,+(Y15/X15)*100,0)</f>
        <v>-93.64770642201835</v>
      </c>
      <c r="AA15" s="62">
        <f>SUM(AA16:AA20)</f>
        <v>3270000</v>
      </c>
    </row>
    <row r="16" spans="1:27" ht="12.75">
      <c r="A16" s="291" t="s">
        <v>234</v>
      </c>
      <c r="B16" s="300"/>
      <c r="C16" s="60">
        <v>501536</v>
      </c>
      <c r="D16" s="340"/>
      <c r="E16" s="60">
        <v>3270000</v>
      </c>
      <c r="F16" s="59">
        <v>3270000</v>
      </c>
      <c r="G16" s="59"/>
      <c r="H16" s="60"/>
      <c r="I16" s="60"/>
      <c r="J16" s="59"/>
      <c r="K16" s="59">
        <v>155790</v>
      </c>
      <c r="L16" s="60"/>
      <c r="M16" s="60"/>
      <c r="N16" s="59">
        <v>155790</v>
      </c>
      <c r="O16" s="59"/>
      <c r="P16" s="60"/>
      <c r="Q16" s="60"/>
      <c r="R16" s="59"/>
      <c r="S16" s="59"/>
      <c r="T16" s="60"/>
      <c r="U16" s="60"/>
      <c r="V16" s="59"/>
      <c r="W16" s="59">
        <v>155790</v>
      </c>
      <c r="X16" s="60">
        <v>2452500</v>
      </c>
      <c r="Y16" s="59">
        <v>-2296710</v>
      </c>
      <c r="Z16" s="61">
        <v>-93.65</v>
      </c>
      <c r="AA16" s="62">
        <v>3270000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5957084</v>
      </c>
      <c r="D22" s="344">
        <f t="shared" si="6"/>
        <v>0</v>
      </c>
      <c r="E22" s="343">
        <f t="shared" si="6"/>
        <v>7480000</v>
      </c>
      <c r="F22" s="345">
        <f t="shared" si="6"/>
        <v>7480000</v>
      </c>
      <c r="G22" s="345">
        <f t="shared" si="6"/>
        <v>1213007</v>
      </c>
      <c r="H22" s="343">
        <f t="shared" si="6"/>
        <v>35024</v>
      </c>
      <c r="I22" s="343">
        <f t="shared" si="6"/>
        <v>241405</v>
      </c>
      <c r="J22" s="345">
        <f t="shared" si="6"/>
        <v>1489436</v>
      </c>
      <c r="K22" s="345">
        <f t="shared" si="6"/>
        <v>67775</v>
      </c>
      <c r="L22" s="343">
        <f t="shared" si="6"/>
        <v>1088569</v>
      </c>
      <c r="M22" s="343">
        <f t="shared" si="6"/>
        <v>914829</v>
      </c>
      <c r="N22" s="345">
        <f t="shared" si="6"/>
        <v>2071173</v>
      </c>
      <c r="O22" s="345">
        <f t="shared" si="6"/>
        <v>544716</v>
      </c>
      <c r="P22" s="343">
        <f t="shared" si="6"/>
        <v>570830</v>
      </c>
      <c r="Q22" s="343">
        <f t="shared" si="6"/>
        <v>825545</v>
      </c>
      <c r="R22" s="345">
        <f t="shared" si="6"/>
        <v>1941091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5501700</v>
      </c>
      <c r="X22" s="343">
        <f t="shared" si="6"/>
        <v>5610000</v>
      </c>
      <c r="Y22" s="345">
        <f t="shared" si="6"/>
        <v>-108300</v>
      </c>
      <c r="Z22" s="336">
        <f>+IF(X22&lt;&gt;0,+(Y22/X22)*100,0)</f>
        <v>-1.93048128342246</v>
      </c>
      <c r="AA22" s="350">
        <f>SUM(AA23:AA32)</f>
        <v>7480000</v>
      </c>
    </row>
    <row r="23" spans="1:27" ht="12.75">
      <c r="A23" s="361" t="s">
        <v>237</v>
      </c>
      <c r="B23" s="142"/>
      <c r="C23" s="60">
        <v>70163</v>
      </c>
      <c r="D23" s="340"/>
      <c r="E23" s="60"/>
      <c r="F23" s="59"/>
      <c r="G23" s="59"/>
      <c r="H23" s="60"/>
      <c r="I23" s="60"/>
      <c r="J23" s="59"/>
      <c r="K23" s="59"/>
      <c r="L23" s="60">
        <v>41049</v>
      </c>
      <c r="M23" s="60">
        <v>29416</v>
      </c>
      <c r="N23" s="59">
        <v>70465</v>
      </c>
      <c r="O23" s="59">
        <v>32085</v>
      </c>
      <c r="P23" s="60">
        <v>105581</v>
      </c>
      <c r="Q23" s="60">
        <v>24881</v>
      </c>
      <c r="R23" s="59">
        <v>162547</v>
      </c>
      <c r="S23" s="59"/>
      <c r="T23" s="60"/>
      <c r="U23" s="60"/>
      <c r="V23" s="59"/>
      <c r="W23" s="59">
        <v>233012</v>
      </c>
      <c r="X23" s="60"/>
      <c r="Y23" s="59">
        <v>233012</v>
      </c>
      <c r="Z23" s="61"/>
      <c r="AA23" s="62"/>
    </row>
    <row r="24" spans="1:27" ht="12.75">
      <c r="A24" s="361" t="s">
        <v>238</v>
      </c>
      <c r="B24" s="142"/>
      <c r="C24" s="60">
        <v>1625613</v>
      </c>
      <c r="D24" s="340"/>
      <c r="E24" s="60">
        <v>7080000</v>
      </c>
      <c r="F24" s="59">
        <v>7080000</v>
      </c>
      <c r="G24" s="59">
        <v>41000</v>
      </c>
      <c r="H24" s="60"/>
      <c r="I24" s="60">
        <v>241405</v>
      </c>
      <c r="J24" s="59">
        <v>282405</v>
      </c>
      <c r="K24" s="59">
        <v>67775</v>
      </c>
      <c r="L24" s="60">
        <v>890056</v>
      </c>
      <c r="M24" s="60">
        <v>639819</v>
      </c>
      <c r="N24" s="59">
        <v>1597650</v>
      </c>
      <c r="O24" s="59">
        <v>512631</v>
      </c>
      <c r="P24" s="60">
        <v>465249</v>
      </c>
      <c r="Q24" s="60">
        <v>800664</v>
      </c>
      <c r="R24" s="59">
        <v>1778544</v>
      </c>
      <c r="S24" s="59"/>
      <c r="T24" s="60"/>
      <c r="U24" s="60"/>
      <c r="V24" s="59"/>
      <c r="W24" s="59">
        <v>3658599</v>
      </c>
      <c r="X24" s="60">
        <v>5310000</v>
      </c>
      <c r="Y24" s="59">
        <v>-1651401</v>
      </c>
      <c r="Z24" s="61">
        <v>-31.1</v>
      </c>
      <c r="AA24" s="62">
        <v>7080000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46947</v>
      </c>
      <c r="H25" s="60">
        <v>35024</v>
      </c>
      <c r="I25" s="60"/>
      <c r="J25" s="59">
        <v>81971</v>
      </c>
      <c r="K25" s="59"/>
      <c r="L25" s="60">
        <v>157464</v>
      </c>
      <c r="M25" s="60"/>
      <c r="N25" s="59">
        <v>157464</v>
      </c>
      <c r="O25" s="59"/>
      <c r="P25" s="60"/>
      <c r="Q25" s="60"/>
      <c r="R25" s="59"/>
      <c r="S25" s="59"/>
      <c r="T25" s="60"/>
      <c r="U25" s="60"/>
      <c r="V25" s="59"/>
      <c r="W25" s="59">
        <v>239435</v>
      </c>
      <c r="X25" s="60"/>
      <c r="Y25" s="59">
        <v>239435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4261308</v>
      </c>
      <c r="D32" s="340"/>
      <c r="E32" s="60">
        <v>400000</v>
      </c>
      <c r="F32" s="59">
        <v>400000</v>
      </c>
      <c r="G32" s="59">
        <v>1125060</v>
      </c>
      <c r="H32" s="60"/>
      <c r="I32" s="60"/>
      <c r="J32" s="59">
        <v>1125060</v>
      </c>
      <c r="K32" s="59"/>
      <c r="L32" s="60"/>
      <c r="M32" s="60">
        <v>245594</v>
      </c>
      <c r="N32" s="59">
        <v>245594</v>
      </c>
      <c r="O32" s="59"/>
      <c r="P32" s="60"/>
      <c r="Q32" s="60"/>
      <c r="R32" s="59"/>
      <c r="S32" s="59"/>
      <c r="T32" s="60"/>
      <c r="U32" s="60"/>
      <c r="V32" s="59"/>
      <c r="W32" s="59">
        <v>1370654</v>
      </c>
      <c r="X32" s="60">
        <v>300000</v>
      </c>
      <c r="Y32" s="59">
        <v>1070654</v>
      </c>
      <c r="Z32" s="61">
        <v>356.88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12713657</v>
      </c>
      <c r="D40" s="344">
        <f t="shared" si="9"/>
        <v>0</v>
      </c>
      <c r="E40" s="343">
        <f t="shared" si="9"/>
        <v>8353000</v>
      </c>
      <c r="F40" s="345">
        <f t="shared" si="9"/>
        <v>8353000</v>
      </c>
      <c r="G40" s="345">
        <f t="shared" si="9"/>
        <v>253025</v>
      </c>
      <c r="H40" s="343">
        <f t="shared" si="9"/>
        <v>91131</v>
      </c>
      <c r="I40" s="343">
        <f t="shared" si="9"/>
        <v>25930</v>
      </c>
      <c r="J40" s="345">
        <f t="shared" si="9"/>
        <v>370086</v>
      </c>
      <c r="K40" s="345">
        <f t="shared" si="9"/>
        <v>18152</v>
      </c>
      <c r="L40" s="343">
        <f t="shared" si="9"/>
        <v>9088</v>
      </c>
      <c r="M40" s="343">
        <f t="shared" si="9"/>
        <v>427621</v>
      </c>
      <c r="N40" s="345">
        <f t="shared" si="9"/>
        <v>454861</v>
      </c>
      <c r="O40" s="345">
        <f t="shared" si="9"/>
        <v>18553</v>
      </c>
      <c r="P40" s="343">
        <f t="shared" si="9"/>
        <v>385067</v>
      </c>
      <c r="Q40" s="343">
        <f t="shared" si="9"/>
        <v>593020</v>
      </c>
      <c r="R40" s="345">
        <f t="shared" si="9"/>
        <v>996640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1821587</v>
      </c>
      <c r="X40" s="343">
        <f t="shared" si="9"/>
        <v>6264750</v>
      </c>
      <c r="Y40" s="345">
        <f t="shared" si="9"/>
        <v>-4443163</v>
      </c>
      <c r="Z40" s="336">
        <f>+IF(X40&lt;&gt;0,+(Y40/X40)*100,0)</f>
        <v>-70.92322917913724</v>
      </c>
      <c r="AA40" s="350">
        <f>SUM(AA41:AA49)</f>
        <v>8353000</v>
      </c>
    </row>
    <row r="41" spans="1:27" ht="12.75">
      <c r="A41" s="361" t="s">
        <v>248</v>
      </c>
      <c r="B41" s="142"/>
      <c r="C41" s="362">
        <v>1324939</v>
      </c>
      <c r="D41" s="363"/>
      <c r="E41" s="362">
        <v>670000</v>
      </c>
      <c r="F41" s="364">
        <v>670000</v>
      </c>
      <c r="G41" s="364"/>
      <c r="H41" s="362"/>
      <c r="I41" s="362"/>
      <c r="J41" s="364"/>
      <c r="K41" s="364"/>
      <c r="L41" s="362"/>
      <c r="M41" s="362">
        <v>426243</v>
      </c>
      <c r="N41" s="364">
        <v>426243</v>
      </c>
      <c r="O41" s="364"/>
      <c r="P41" s="362"/>
      <c r="Q41" s="362"/>
      <c r="R41" s="364"/>
      <c r="S41" s="364"/>
      <c r="T41" s="362"/>
      <c r="U41" s="362"/>
      <c r="V41" s="364"/>
      <c r="W41" s="364">
        <v>426243</v>
      </c>
      <c r="X41" s="362">
        <v>502500</v>
      </c>
      <c r="Y41" s="364">
        <v>-76257</v>
      </c>
      <c r="Z41" s="365">
        <v>-15.18</v>
      </c>
      <c r="AA41" s="366">
        <v>670000</v>
      </c>
    </row>
    <row r="42" spans="1:27" ht="12.75">
      <c r="A42" s="361" t="s">
        <v>249</v>
      </c>
      <c r="B42" s="136"/>
      <c r="C42" s="60">
        <f aca="true" t="shared" si="10" ref="C42:Y42">+C62</f>
        <v>612080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1007461</v>
      </c>
      <c r="D43" s="369"/>
      <c r="E43" s="305">
        <v>1200000</v>
      </c>
      <c r="F43" s="370">
        <v>1200000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239400</v>
      </c>
      <c r="Q43" s="305">
        <v>590000</v>
      </c>
      <c r="R43" s="370">
        <v>829400</v>
      </c>
      <c r="S43" s="370"/>
      <c r="T43" s="305"/>
      <c r="U43" s="305"/>
      <c r="V43" s="370"/>
      <c r="W43" s="370">
        <v>829400</v>
      </c>
      <c r="X43" s="305">
        <v>900000</v>
      </c>
      <c r="Y43" s="370">
        <v>-70600</v>
      </c>
      <c r="Z43" s="371">
        <v>-7.84</v>
      </c>
      <c r="AA43" s="303">
        <v>1200000</v>
      </c>
    </row>
    <row r="44" spans="1:27" ht="12.75">
      <c r="A44" s="361" t="s">
        <v>251</v>
      </c>
      <c r="B44" s="136"/>
      <c r="C44" s="60">
        <v>977353</v>
      </c>
      <c r="D44" s="368"/>
      <c r="E44" s="54">
        <v>2713000</v>
      </c>
      <c r="F44" s="53">
        <v>2713000</v>
      </c>
      <c r="G44" s="53">
        <v>253025</v>
      </c>
      <c r="H44" s="54">
        <v>91131</v>
      </c>
      <c r="I44" s="54">
        <v>25930</v>
      </c>
      <c r="J44" s="53">
        <v>370086</v>
      </c>
      <c r="K44" s="53">
        <v>3084</v>
      </c>
      <c r="L44" s="54">
        <v>9088</v>
      </c>
      <c r="M44" s="54">
        <v>1378</v>
      </c>
      <c r="N44" s="53">
        <v>13550</v>
      </c>
      <c r="O44" s="53">
        <v>18553</v>
      </c>
      <c r="P44" s="54">
        <v>145667</v>
      </c>
      <c r="Q44" s="54">
        <v>3020</v>
      </c>
      <c r="R44" s="53">
        <v>167240</v>
      </c>
      <c r="S44" s="53"/>
      <c r="T44" s="54"/>
      <c r="U44" s="54"/>
      <c r="V44" s="53"/>
      <c r="W44" s="53">
        <v>550876</v>
      </c>
      <c r="X44" s="54">
        <v>2034750</v>
      </c>
      <c r="Y44" s="53">
        <v>-1483874</v>
      </c>
      <c r="Z44" s="94">
        <v>-72.93</v>
      </c>
      <c r="AA44" s="95">
        <v>2713000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8724492</v>
      </c>
      <c r="D48" s="368"/>
      <c r="E48" s="54">
        <v>3600000</v>
      </c>
      <c r="F48" s="53">
        <v>3600000</v>
      </c>
      <c r="G48" s="53"/>
      <c r="H48" s="54"/>
      <c r="I48" s="54"/>
      <c r="J48" s="53"/>
      <c r="K48" s="53">
        <v>15068</v>
      </c>
      <c r="L48" s="54"/>
      <c r="M48" s="54"/>
      <c r="N48" s="53">
        <v>15068</v>
      </c>
      <c r="O48" s="53"/>
      <c r="P48" s="54"/>
      <c r="Q48" s="54"/>
      <c r="R48" s="53"/>
      <c r="S48" s="53"/>
      <c r="T48" s="54"/>
      <c r="U48" s="54"/>
      <c r="V48" s="53"/>
      <c r="W48" s="53">
        <v>15068</v>
      </c>
      <c r="X48" s="54">
        <v>2700000</v>
      </c>
      <c r="Y48" s="53">
        <v>-2684932</v>
      </c>
      <c r="Z48" s="94">
        <v>-99.44</v>
      </c>
      <c r="AA48" s="95">
        <v>3600000</v>
      </c>
    </row>
    <row r="49" spans="1:27" ht="12.75">
      <c r="A49" s="361" t="s">
        <v>93</v>
      </c>
      <c r="B49" s="136"/>
      <c r="C49" s="54">
        <v>67332</v>
      </c>
      <c r="D49" s="368"/>
      <c r="E49" s="54">
        <v>170000</v>
      </c>
      <c r="F49" s="53">
        <v>170000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127500</v>
      </c>
      <c r="Y49" s="53">
        <v>-127500</v>
      </c>
      <c r="Z49" s="94">
        <v>-100</v>
      </c>
      <c r="AA49" s="95">
        <v>170000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85039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85039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38884673</v>
      </c>
      <c r="D60" s="346">
        <f t="shared" si="14"/>
        <v>0</v>
      </c>
      <c r="E60" s="219">
        <f t="shared" si="14"/>
        <v>52588000</v>
      </c>
      <c r="F60" s="264">
        <f t="shared" si="14"/>
        <v>52588000</v>
      </c>
      <c r="G60" s="264">
        <f t="shared" si="14"/>
        <v>1679006</v>
      </c>
      <c r="H60" s="219">
        <f t="shared" si="14"/>
        <v>980380</v>
      </c>
      <c r="I60" s="219">
        <f t="shared" si="14"/>
        <v>360380</v>
      </c>
      <c r="J60" s="264">
        <f t="shared" si="14"/>
        <v>3019766</v>
      </c>
      <c r="K60" s="264">
        <f t="shared" si="14"/>
        <v>431813</v>
      </c>
      <c r="L60" s="219">
        <f t="shared" si="14"/>
        <v>1128337</v>
      </c>
      <c r="M60" s="219">
        <f t="shared" si="14"/>
        <v>8827164</v>
      </c>
      <c r="N60" s="264">
        <f t="shared" si="14"/>
        <v>10387314</v>
      </c>
      <c r="O60" s="264">
        <f t="shared" si="14"/>
        <v>655107</v>
      </c>
      <c r="P60" s="219">
        <f t="shared" si="14"/>
        <v>3402579</v>
      </c>
      <c r="Q60" s="219">
        <f t="shared" si="14"/>
        <v>3230910</v>
      </c>
      <c r="R60" s="264">
        <f t="shared" si="14"/>
        <v>7288596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20695676</v>
      </c>
      <c r="X60" s="219">
        <f t="shared" si="14"/>
        <v>39441000</v>
      </c>
      <c r="Y60" s="264">
        <f t="shared" si="14"/>
        <v>-18745324</v>
      </c>
      <c r="Z60" s="337">
        <f>+IF(X60&lt;&gt;0,+(Y60/X60)*100,0)</f>
        <v>-47.527506909054026</v>
      </c>
      <c r="AA60" s="232">
        <f>+AA57+AA54+AA51+AA40+AA37+AA34+AA22+AA5</f>
        <v>52588000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612080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612080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6865000</v>
      </c>
      <c r="F5" s="358">
        <f t="shared" si="0"/>
        <v>6865000</v>
      </c>
      <c r="G5" s="358">
        <f t="shared" si="0"/>
        <v>230171</v>
      </c>
      <c r="H5" s="356">
        <f t="shared" si="0"/>
        <v>40521</v>
      </c>
      <c r="I5" s="356">
        <f t="shared" si="0"/>
        <v>767538</v>
      </c>
      <c r="J5" s="358">
        <f t="shared" si="0"/>
        <v>1038230</v>
      </c>
      <c r="K5" s="358">
        <f t="shared" si="0"/>
        <v>1689418</v>
      </c>
      <c r="L5" s="356">
        <f t="shared" si="0"/>
        <v>626343</v>
      </c>
      <c r="M5" s="356">
        <f t="shared" si="0"/>
        <v>0</v>
      </c>
      <c r="N5" s="358">
        <f t="shared" si="0"/>
        <v>2315761</v>
      </c>
      <c r="O5" s="358">
        <f t="shared" si="0"/>
        <v>421873</v>
      </c>
      <c r="P5" s="356">
        <f t="shared" si="0"/>
        <v>98392</v>
      </c>
      <c r="Q5" s="356">
        <f t="shared" si="0"/>
        <v>490491</v>
      </c>
      <c r="R5" s="358">
        <f t="shared" si="0"/>
        <v>1010756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4364747</v>
      </c>
      <c r="X5" s="356">
        <f t="shared" si="0"/>
        <v>5148750</v>
      </c>
      <c r="Y5" s="358">
        <f t="shared" si="0"/>
        <v>-784003</v>
      </c>
      <c r="Z5" s="359">
        <f>+IF(X5&lt;&gt;0,+(Y5/X5)*100,0)</f>
        <v>-15.227055110463706</v>
      </c>
      <c r="AA5" s="360">
        <f>+AA6+AA8+AA11+AA13+AA15</f>
        <v>6865000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2200000</v>
      </c>
      <c r="G6" s="59">
        <f t="shared" si="1"/>
        <v>155166</v>
      </c>
      <c r="H6" s="60">
        <f t="shared" si="1"/>
        <v>14081</v>
      </c>
      <c r="I6" s="60">
        <f t="shared" si="1"/>
        <v>0</v>
      </c>
      <c r="J6" s="59">
        <f t="shared" si="1"/>
        <v>169247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169247</v>
      </c>
      <c r="X6" s="60">
        <f t="shared" si="1"/>
        <v>1650000</v>
      </c>
      <c r="Y6" s="59">
        <f t="shared" si="1"/>
        <v>-1480753</v>
      </c>
      <c r="Z6" s="61">
        <f>+IF(X6&lt;&gt;0,+(Y6/X6)*100,0)</f>
        <v>-89.74260606060605</v>
      </c>
      <c r="AA6" s="62">
        <f t="shared" si="1"/>
        <v>2200000</v>
      </c>
    </row>
    <row r="7" spans="1:27" ht="12.75">
      <c r="A7" s="291" t="s">
        <v>229</v>
      </c>
      <c r="B7" s="142"/>
      <c r="C7" s="60"/>
      <c r="D7" s="340"/>
      <c r="E7" s="60">
        <v>2200000</v>
      </c>
      <c r="F7" s="59">
        <v>2200000</v>
      </c>
      <c r="G7" s="59">
        <v>155166</v>
      </c>
      <c r="H7" s="60">
        <v>14081</v>
      </c>
      <c r="I7" s="60"/>
      <c r="J7" s="59">
        <v>169247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169247</v>
      </c>
      <c r="X7" s="60">
        <v>1650000</v>
      </c>
      <c r="Y7" s="59">
        <v>-1480753</v>
      </c>
      <c r="Z7" s="61">
        <v>-89.74</v>
      </c>
      <c r="AA7" s="62">
        <v>2200000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3665000</v>
      </c>
      <c r="F8" s="59">
        <f t="shared" si="2"/>
        <v>3665000</v>
      </c>
      <c r="G8" s="59">
        <f t="shared" si="2"/>
        <v>75005</v>
      </c>
      <c r="H8" s="60">
        <f t="shared" si="2"/>
        <v>26440</v>
      </c>
      <c r="I8" s="60">
        <f t="shared" si="2"/>
        <v>767538</v>
      </c>
      <c r="J8" s="59">
        <f t="shared" si="2"/>
        <v>868983</v>
      </c>
      <c r="K8" s="59">
        <f t="shared" si="2"/>
        <v>1689418</v>
      </c>
      <c r="L8" s="60">
        <f t="shared" si="2"/>
        <v>626343</v>
      </c>
      <c r="M8" s="60">
        <f t="shared" si="2"/>
        <v>0</v>
      </c>
      <c r="N8" s="59">
        <f t="shared" si="2"/>
        <v>2315761</v>
      </c>
      <c r="O8" s="59">
        <f t="shared" si="2"/>
        <v>421873</v>
      </c>
      <c r="P8" s="60">
        <f t="shared" si="2"/>
        <v>98392</v>
      </c>
      <c r="Q8" s="60">
        <f t="shared" si="2"/>
        <v>490491</v>
      </c>
      <c r="R8" s="59">
        <f t="shared" si="2"/>
        <v>1010756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4195500</v>
      </c>
      <c r="X8" s="60">
        <f t="shared" si="2"/>
        <v>2748750</v>
      </c>
      <c r="Y8" s="59">
        <f t="shared" si="2"/>
        <v>1446750</v>
      </c>
      <c r="Z8" s="61">
        <f>+IF(X8&lt;&gt;0,+(Y8/X8)*100,0)</f>
        <v>52.63301500682128</v>
      </c>
      <c r="AA8" s="62">
        <f>SUM(AA9:AA10)</f>
        <v>3665000</v>
      </c>
    </row>
    <row r="9" spans="1:27" ht="12.75">
      <c r="A9" s="291" t="s">
        <v>230</v>
      </c>
      <c r="B9" s="142"/>
      <c r="C9" s="60"/>
      <c r="D9" s="340"/>
      <c r="E9" s="60">
        <v>3665000</v>
      </c>
      <c r="F9" s="59">
        <v>3665000</v>
      </c>
      <c r="G9" s="59"/>
      <c r="H9" s="60"/>
      <c r="I9" s="60">
        <v>650</v>
      </c>
      <c r="J9" s="59">
        <v>650</v>
      </c>
      <c r="K9" s="59"/>
      <c r="L9" s="60">
        <v>80117</v>
      </c>
      <c r="M9" s="60"/>
      <c r="N9" s="59">
        <v>80117</v>
      </c>
      <c r="O9" s="59">
        <v>85055</v>
      </c>
      <c r="P9" s="60">
        <v>-109313</v>
      </c>
      <c r="Q9" s="60"/>
      <c r="R9" s="59">
        <v>-24258</v>
      </c>
      <c r="S9" s="59"/>
      <c r="T9" s="60"/>
      <c r="U9" s="60"/>
      <c r="V9" s="59"/>
      <c r="W9" s="59">
        <v>56509</v>
      </c>
      <c r="X9" s="60">
        <v>2748750</v>
      </c>
      <c r="Y9" s="59">
        <v>-2692241</v>
      </c>
      <c r="Z9" s="61">
        <v>-97.94</v>
      </c>
      <c r="AA9" s="62">
        <v>3665000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75005</v>
      </c>
      <c r="H10" s="60">
        <v>26440</v>
      </c>
      <c r="I10" s="60">
        <v>766888</v>
      </c>
      <c r="J10" s="59">
        <v>868333</v>
      </c>
      <c r="K10" s="59">
        <v>1689418</v>
      </c>
      <c r="L10" s="60">
        <v>546226</v>
      </c>
      <c r="M10" s="60"/>
      <c r="N10" s="59">
        <v>2235644</v>
      </c>
      <c r="O10" s="59">
        <v>336818</v>
      </c>
      <c r="P10" s="60">
        <v>207705</v>
      </c>
      <c r="Q10" s="60">
        <v>490491</v>
      </c>
      <c r="R10" s="59">
        <v>1035014</v>
      </c>
      <c r="S10" s="59"/>
      <c r="T10" s="60"/>
      <c r="U10" s="60"/>
      <c r="V10" s="59"/>
      <c r="W10" s="59">
        <v>4138991</v>
      </c>
      <c r="X10" s="60"/>
      <c r="Y10" s="59">
        <v>4138991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750000</v>
      </c>
      <c r="Y15" s="59">
        <f t="shared" si="5"/>
        <v>-750000</v>
      </c>
      <c r="Z15" s="61">
        <f>+IF(X15&lt;&gt;0,+(Y15/X15)*100,0)</f>
        <v>-100</v>
      </c>
      <c r="AA15" s="62">
        <f>SUM(AA16:AA20)</f>
        <v>1000000</v>
      </c>
    </row>
    <row r="16" spans="1:27" ht="12.75">
      <c r="A16" s="291" t="s">
        <v>234</v>
      </c>
      <c r="B16" s="300"/>
      <c r="C16" s="60"/>
      <c r="D16" s="340"/>
      <c r="E16" s="60">
        <v>1000000</v>
      </c>
      <c r="F16" s="59">
        <v>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750000</v>
      </c>
      <c r="Y16" s="59">
        <v>-750000</v>
      </c>
      <c r="Z16" s="61">
        <v>-100</v>
      </c>
      <c r="AA16" s="62">
        <v>1000000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5100000</v>
      </c>
      <c r="F22" s="345">
        <f t="shared" si="6"/>
        <v>5100000</v>
      </c>
      <c r="G22" s="345">
        <f t="shared" si="6"/>
        <v>155299</v>
      </c>
      <c r="H22" s="343">
        <f t="shared" si="6"/>
        <v>0</v>
      </c>
      <c r="I22" s="343">
        <f t="shared" si="6"/>
        <v>0</v>
      </c>
      <c r="J22" s="345">
        <f t="shared" si="6"/>
        <v>155299</v>
      </c>
      <c r="K22" s="345">
        <f t="shared" si="6"/>
        <v>16484</v>
      </c>
      <c r="L22" s="343">
        <f t="shared" si="6"/>
        <v>180089</v>
      </c>
      <c r="M22" s="343">
        <f t="shared" si="6"/>
        <v>400114</v>
      </c>
      <c r="N22" s="345">
        <f t="shared" si="6"/>
        <v>596687</v>
      </c>
      <c r="O22" s="345">
        <f t="shared" si="6"/>
        <v>387026</v>
      </c>
      <c r="P22" s="343">
        <f t="shared" si="6"/>
        <v>0</v>
      </c>
      <c r="Q22" s="343">
        <f t="shared" si="6"/>
        <v>1693880</v>
      </c>
      <c r="R22" s="345">
        <f t="shared" si="6"/>
        <v>2080906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2832892</v>
      </c>
      <c r="X22" s="343">
        <f t="shared" si="6"/>
        <v>3825000</v>
      </c>
      <c r="Y22" s="345">
        <f t="shared" si="6"/>
        <v>-992108</v>
      </c>
      <c r="Z22" s="336">
        <f>+IF(X22&lt;&gt;0,+(Y22/X22)*100,0)</f>
        <v>-25.937464052287584</v>
      </c>
      <c r="AA22" s="350">
        <f>SUM(AA23:AA32)</f>
        <v>5100000</v>
      </c>
    </row>
    <row r="23" spans="1:27" ht="12.75">
      <c r="A23" s="361" t="s">
        <v>237</v>
      </c>
      <c r="B23" s="142"/>
      <c r="C23" s="60"/>
      <c r="D23" s="340"/>
      <c r="E23" s="60">
        <v>200000</v>
      </c>
      <c r="F23" s="59">
        <v>200000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150000</v>
      </c>
      <c r="Y23" s="59">
        <v>-150000</v>
      </c>
      <c r="Z23" s="61">
        <v>-100</v>
      </c>
      <c r="AA23" s="62">
        <v>200000</v>
      </c>
    </row>
    <row r="24" spans="1:27" ht="12.75">
      <c r="A24" s="361" t="s">
        <v>238</v>
      </c>
      <c r="B24" s="142"/>
      <c r="C24" s="60"/>
      <c r="D24" s="340"/>
      <c r="E24" s="60">
        <v>800000</v>
      </c>
      <c r="F24" s="59">
        <v>800000</v>
      </c>
      <c r="G24" s="59"/>
      <c r="H24" s="60"/>
      <c r="I24" s="60"/>
      <c r="J24" s="59"/>
      <c r="K24" s="59">
        <v>16484</v>
      </c>
      <c r="L24" s="60"/>
      <c r="M24" s="60"/>
      <c r="N24" s="59">
        <v>16484</v>
      </c>
      <c r="O24" s="59"/>
      <c r="P24" s="60"/>
      <c r="Q24" s="60">
        <v>1365372</v>
      </c>
      <c r="R24" s="59">
        <v>1365372</v>
      </c>
      <c r="S24" s="59"/>
      <c r="T24" s="60"/>
      <c r="U24" s="60"/>
      <c r="V24" s="59"/>
      <c r="W24" s="59">
        <v>1381856</v>
      </c>
      <c r="X24" s="60">
        <v>600000</v>
      </c>
      <c r="Y24" s="59">
        <v>781856</v>
      </c>
      <c r="Z24" s="61">
        <v>130.31</v>
      </c>
      <c r="AA24" s="62">
        <v>800000</v>
      </c>
    </row>
    <row r="25" spans="1:27" ht="12.75">
      <c r="A25" s="361" t="s">
        <v>239</v>
      </c>
      <c r="B25" s="142"/>
      <c r="C25" s="60"/>
      <c r="D25" s="340"/>
      <c r="E25" s="60">
        <v>3800000</v>
      </c>
      <c r="F25" s="59">
        <v>3800000</v>
      </c>
      <c r="G25" s="59"/>
      <c r="H25" s="60"/>
      <c r="I25" s="60"/>
      <c r="J25" s="59"/>
      <c r="K25" s="59"/>
      <c r="L25" s="60">
        <v>159494</v>
      </c>
      <c r="M25" s="60">
        <v>400114</v>
      </c>
      <c r="N25" s="59">
        <v>559608</v>
      </c>
      <c r="O25" s="59">
        <v>387026</v>
      </c>
      <c r="P25" s="60"/>
      <c r="Q25" s="60">
        <v>328508</v>
      </c>
      <c r="R25" s="59">
        <v>715534</v>
      </c>
      <c r="S25" s="59"/>
      <c r="T25" s="60"/>
      <c r="U25" s="60"/>
      <c r="V25" s="59"/>
      <c r="W25" s="59">
        <v>1275142</v>
      </c>
      <c r="X25" s="60">
        <v>2850000</v>
      </c>
      <c r="Y25" s="59">
        <v>-1574858</v>
      </c>
      <c r="Z25" s="61">
        <v>-55.26</v>
      </c>
      <c r="AA25" s="62">
        <v>3800000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300000</v>
      </c>
      <c r="F32" s="59">
        <v>300000</v>
      </c>
      <c r="G32" s="59">
        <v>155299</v>
      </c>
      <c r="H32" s="60"/>
      <c r="I32" s="60"/>
      <c r="J32" s="59">
        <v>155299</v>
      </c>
      <c r="K32" s="59"/>
      <c r="L32" s="60">
        <v>20595</v>
      </c>
      <c r="M32" s="60"/>
      <c r="N32" s="59">
        <v>20595</v>
      </c>
      <c r="O32" s="59"/>
      <c r="P32" s="60"/>
      <c r="Q32" s="60"/>
      <c r="R32" s="59"/>
      <c r="S32" s="59"/>
      <c r="T32" s="60"/>
      <c r="U32" s="60"/>
      <c r="V32" s="59"/>
      <c r="W32" s="59">
        <v>175894</v>
      </c>
      <c r="X32" s="60">
        <v>225000</v>
      </c>
      <c r="Y32" s="59">
        <v>-49106</v>
      </c>
      <c r="Z32" s="61">
        <v>-21.82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11025000</v>
      </c>
      <c r="F40" s="345">
        <f t="shared" si="9"/>
        <v>11025000</v>
      </c>
      <c r="G40" s="345">
        <f t="shared" si="9"/>
        <v>0</v>
      </c>
      <c r="H40" s="343">
        <f t="shared" si="9"/>
        <v>0</v>
      </c>
      <c r="I40" s="343">
        <f t="shared" si="9"/>
        <v>26200</v>
      </c>
      <c r="J40" s="345">
        <f t="shared" si="9"/>
        <v>26200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233749</v>
      </c>
      <c r="R40" s="345">
        <f t="shared" si="9"/>
        <v>233749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259949</v>
      </c>
      <c r="X40" s="343">
        <f t="shared" si="9"/>
        <v>8268750</v>
      </c>
      <c r="Y40" s="345">
        <f t="shared" si="9"/>
        <v>-8008801</v>
      </c>
      <c r="Z40" s="336">
        <f>+IF(X40&lt;&gt;0,+(Y40/X40)*100,0)</f>
        <v>-96.85624792139077</v>
      </c>
      <c r="AA40" s="350">
        <f>SUM(AA41:AA49)</f>
        <v>11025000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11025000</v>
      </c>
      <c r="F48" s="53">
        <v>11025000</v>
      </c>
      <c r="G48" s="53"/>
      <c r="H48" s="54"/>
      <c r="I48" s="54">
        <v>26200</v>
      </c>
      <c r="J48" s="53">
        <v>26200</v>
      </c>
      <c r="K48" s="53"/>
      <c r="L48" s="54"/>
      <c r="M48" s="54"/>
      <c r="N48" s="53"/>
      <c r="O48" s="53"/>
      <c r="P48" s="54"/>
      <c r="Q48" s="54">
        <v>233749</v>
      </c>
      <c r="R48" s="53">
        <v>233749</v>
      </c>
      <c r="S48" s="53"/>
      <c r="T48" s="54"/>
      <c r="U48" s="54"/>
      <c r="V48" s="53"/>
      <c r="W48" s="53">
        <v>259949</v>
      </c>
      <c r="X48" s="54">
        <v>8268750</v>
      </c>
      <c r="Y48" s="53">
        <v>-8008801</v>
      </c>
      <c r="Z48" s="94">
        <v>-96.86</v>
      </c>
      <c r="AA48" s="95">
        <v>11025000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22990000</v>
      </c>
      <c r="F60" s="264">
        <f t="shared" si="14"/>
        <v>22990000</v>
      </c>
      <c r="G60" s="264">
        <f t="shared" si="14"/>
        <v>385470</v>
      </c>
      <c r="H60" s="219">
        <f t="shared" si="14"/>
        <v>40521</v>
      </c>
      <c r="I60" s="219">
        <f t="shared" si="14"/>
        <v>793738</v>
      </c>
      <c r="J60" s="264">
        <f t="shared" si="14"/>
        <v>1219729</v>
      </c>
      <c r="K60" s="264">
        <f t="shared" si="14"/>
        <v>1705902</v>
      </c>
      <c r="L60" s="219">
        <f t="shared" si="14"/>
        <v>806432</v>
      </c>
      <c r="M60" s="219">
        <f t="shared" si="14"/>
        <v>400114</v>
      </c>
      <c r="N60" s="264">
        <f t="shared" si="14"/>
        <v>2912448</v>
      </c>
      <c r="O60" s="264">
        <f t="shared" si="14"/>
        <v>808899</v>
      </c>
      <c r="P60" s="219">
        <f t="shared" si="14"/>
        <v>98392</v>
      </c>
      <c r="Q60" s="219">
        <f t="shared" si="14"/>
        <v>2418120</v>
      </c>
      <c r="R60" s="264">
        <f t="shared" si="14"/>
        <v>3325411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7457588</v>
      </c>
      <c r="X60" s="219">
        <f t="shared" si="14"/>
        <v>17242500</v>
      </c>
      <c r="Y60" s="264">
        <f t="shared" si="14"/>
        <v>-9784912</v>
      </c>
      <c r="Z60" s="337">
        <f>+IF(X60&lt;&gt;0,+(Y60/X60)*100,0)</f>
        <v>-56.74880092793968</v>
      </c>
      <c r="AA60" s="232">
        <f>+AA57+AA54+AA51+AA40+AA37+AA34+AA22+AA5</f>
        <v>22990000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2017-05-05T12:11:57Z</dcterms:created>
  <dcterms:modified xsi:type="dcterms:W3CDTF">2017-05-05T12:12:00Z</dcterms:modified>
  <cp:category/>
  <cp:version/>
  <cp:contentType/>
  <cp:contentStatus/>
</cp:coreProperties>
</file>