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<sst xmlns="http://schemas.openxmlformats.org/spreadsheetml/2006/main" count="857" uniqueCount="303">
  <si>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Walter Sisulu(EC145)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</si>
  <si>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</si>
  <si>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</si>
  <si>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</si>
  <si>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</si>
  <si>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</si>
  <si>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</si>
  <si>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</si>
  <si>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</si>
  <si>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</si>
  <si>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</si>
  <si>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</si>
  <si>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</si>
  <si>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</si>
  <si>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</si>
  <si>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</si>
  <si>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</si>
  <si>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</si>
  <si>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</si>
  <si>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</si>
  <si>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</si>
  <si>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</si>
  <si>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</si>
  <si>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</si>
  <si>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</si>
  <si>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</si>
  <si>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</si>
  <si>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</si>
  <si>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</si>
  <si>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</si>
  <si>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</si>
  <si>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</si>
  <si>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</si>
  <si>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</si>
  <si>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</si>
  <si>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</si>
  <si>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</si>
  <si>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</si>
  <si>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</si>
  <si>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</si>
  <si>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</si>
  <si>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</si>
  <si>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</si>
  <si>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</si>
  <si>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</si>
  <si>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</si>
  <si>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</si>
  <si>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</si>
  <si>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</si>
  <si>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</si>
  <si>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</si>
  <si>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</si>
  <si>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</si>
  <si>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</si>
  <si>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</si>
  <si>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</si>
  <si>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</si>
  <si>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</si>
  <si>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</si>
  <si>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</si>
  <si>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</si>
  <si>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</si>
  <si>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</si>
  <si>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</si>
  <si>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</si>
  <si>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</si>
  <si>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</si>
  <si>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</si>
  <si>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</si>
  <si>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</si>
  <si>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Walter Sisulu(EC145)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</si>
  <si>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</si>
  <si>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</si>
  <si>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</si>
  <si>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</si>
  <si>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</si>
  <si>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</si>
  <si>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</si>
  <si>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</si>
  <si>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</si>
  <si>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</si>
  <si>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</si>
  <si>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</si>
  <si>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</si>
  <si>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</si>
  <si>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</si>
  <si>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</si>
  <si>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</si>
  <si>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</si>
  <si>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</si>
  <si>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</si>
  <si>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</si>
  <si>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</si>
  <si>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</si>
  <si>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</si>
  <si>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</si>
  <si>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</si>
  <si>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</si>
  <si>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</si>
  <si>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</si>
  <si>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Walter Sisulu(EC145)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</si>
  <si>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</si>
  <si>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</si>
  <si>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</si>
  <si>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</si>
  <si>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</si>
  <si>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</si>
  <si>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</si>
  <si>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</si>
  <si>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</si>
  <si>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</si>
  <si>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</si>
  <si>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</si>
  <si>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</si>
  <si>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</si>
  <si>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</si>
  <si>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</si>
  <si>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</si>
  <si>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</si>
  <si>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</si>
  <si>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</si>
  <si>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</si>
  <si>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</si>
  <si>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</si>
  <si>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</si>
  <si>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</si>
  <si>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</si>
  <si>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</si>
  <si>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</si>
  <si>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Walter Sisulu(EC145)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</si>
  <si>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</si>
  <si>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</si>
  <si>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</si>
  <si>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</si>
  <si>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</si>
  <si>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</si>
  <si>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</si>
  <si>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</si>
  <si>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</si>
  <si>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</si>
  <si>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Walter Sisulu(EC145)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</si>
  <si>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</si>
  <si>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</si>
  <si>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</si>
  <si>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</si>
  <si>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</si>
  <si>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</si>
  <si>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</si>
  <si>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</si>
  <si>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</si>
  <si>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</si>
  <si>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</si>
  <si>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</si>
  <si>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</si>
  <si>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</si>
  <si>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</si>
  <si>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</si>
  <si>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</si>
  <si>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</si>
  <si>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</si>
  <si>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</si>
  <si>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</si>
  <si>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</si>
  <si>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</si>
  <si>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</si>
  <si>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</si>
  <si>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</si>
  <si>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</si>
  <si>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</si>
  <si>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</si>
  <si>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</si>
  <si>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</si>
  <si>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</si>
  <si>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</si>
  <si>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Walter Sisulu(EC145)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</si>
  <si>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</si>
  <si>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</si>
  <si>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</si>
  <si>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</si>
  <si>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</si>
  <si>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</si>
  <si>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</si>
  <si>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</si>
  <si>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</si>
  <si>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</si>
  <si>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</si>
  <si>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</si>
  <si>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</si>
  <si>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</si>
  <si>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</si>
  <si>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</si>
  <si>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</si>
  <si>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</si>
  <si>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</si>
  <si>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</si>
  <si>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</si>
  <si>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</si>
  <si>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</si>
  <si>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</si>
  <si>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</si>
  <si>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</si>
  <si>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</si>
  <si>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Walter Sisulu(EC145)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</si>
  <si>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</si>
  <si>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</si>
  <si>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</si>
  <si>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</si>
  <si>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</si>
  <si>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</si>
  <si>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</si>
  <si>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</si>
  <si>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</si>
  <si>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</si>
  <si>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</si>
  <si>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</si>
  <si>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</si>
  <si>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</si>
  <si>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</si>
  <si>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</si>
  <si>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</si>
  <si>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</si>
  <si>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</si>
  <si>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</si>
  <si>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</si>
  <si>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</si>
  <si>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</si>
  <si>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</si>
  <si>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Walter Sisulu(EC145)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</si>
  <si>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</si>
  <si>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</si>
  <si>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</si>
  <si>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</si>
  <si>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</si>
  <si>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</si>
  <si>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</si>
  <si>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</si>
  <si>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</si>
  <si>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</si>
  <si>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</si>
  <si>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</si>
  <si>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</si>
  <si>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</si>
  <si>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</si>
  <si>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</si>
  <si>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</si>
  <si>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</si>
  <si>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</si>
  <si>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</si>
  <si>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</si>
  <si>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</si>
  <si>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</si>
  <si>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</si>
  <si>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</si>
  <si>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</si>
  <si>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</si>
  <si>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</si>
  <si>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</si>
  <si>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</si>
  <si>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</si>
  <si>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</si>
  <si>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</si>
  <si>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</si>
  <si>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</si>
  <si>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Walter Sisulu(EC145)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</si>
  <si>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</si>
  <si>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</si>
  <si>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Eastern Cape: Walter Sisulu(EC145)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</si>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</sst>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24121413</v>
      </c>
      <c r="F5" s="60">
        <v>0</v>
      </c>
      <c r="G5" s="60">
        <v>0</v>
      </c>
      <c r="H5" s="60">
        <v>-38327</v>
      </c>
      <c r="I5" s="60">
        <v>-38327</v>
      </c>
      <c r="J5" s="60">
        <v>26989</v>
      </c>
      <c r="K5" s="60">
        <v>-199562</v>
      </c>
      <c r="L5" s="60">
        <v>0</v>
      </c>
      <c r="M5" s="60">
        <v>-172573</v>
      </c>
      <c r="N5" s="60">
        <v>0</v>
      </c>
      <c r="O5" s="60">
        <v>2482</v>
      </c>
      <c r="P5" s="60">
        <v>9624</v>
      </c>
      <c r="Q5" s="60">
        <v>12106</v>
      </c>
      <c r="R5" s="60">
        <v>0</v>
      </c>
      <c r="S5" s="60">
        <v>0</v>
      </c>
      <c r="T5" s="60">
        <v>0</v>
      </c>
      <c r="U5" s="60">
        <v>0</v>
      </c>
      <c r="V5" s="60">
        <v>-198794</v>
      </c>
      <c r="W5" s="60">
        <v>17542848</v>
      </c>
      <c r="X5" s="60">
        <v>-17741642</v>
      </c>
      <c r="Y5" s="61">
        <v>-101.13</v>
      </c>
      <c r="Z5" s="62">
        <v>24121413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102261974</v>
      </c>
      <c r="F6" s="60">
        <v>0</v>
      </c>
      <c r="G6" s="60">
        <v>280753</v>
      </c>
      <c r="H6" s="60">
        <v>7195950</v>
      </c>
      <c r="I6" s="60">
        <v>7476703</v>
      </c>
      <c r="J6" s="60">
        <v>6814529</v>
      </c>
      <c r="K6" s="60">
        <v>6300364</v>
      </c>
      <c r="L6" s="60">
        <v>0</v>
      </c>
      <c r="M6" s="60">
        <v>13114893</v>
      </c>
      <c r="N6" s="60">
        <v>1352844</v>
      </c>
      <c r="O6" s="60">
        <v>6244206</v>
      </c>
      <c r="P6" s="60">
        <v>6255091</v>
      </c>
      <c r="Q6" s="60">
        <v>13852141</v>
      </c>
      <c r="R6" s="60">
        <v>0</v>
      </c>
      <c r="S6" s="60">
        <v>0</v>
      </c>
      <c r="T6" s="60">
        <v>0</v>
      </c>
      <c r="U6" s="60">
        <v>0</v>
      </c>
      <c r="V6" s="60">
        <v>34443737</v>
      </c>
      <c r="W6" s="60">
        <v>79643572</v>
      </c>
      <c r="X6" s="60">
        <v>-45199835</v>
      </c>
      <c r="Y6" s="61">
        <v>-56.75</v>
      </c>
      <c r="Z6" s="62">
        <v>102261974</v>
      </c>
    </row>
    <row r="7" spans="1:26" ht="12.75">
      <c r="A7" s="58" t="s">
        <v>33</v>
      </c>
      <c r="B7" s="19">
        <v>0</v>
      </c>
      <c r="C7" s="19">
        <v>0</v>
      </c>
      <c r="D7" s="59">
        <v>0</v>
      </c>
      <c r="E7" s="60">
        <v>531094</v>
      </c>
      <c r="F7" s="60">
        <v>0</v>
      </c>
      <c r="G7" s="60">
        <v>14305</v>
      </c>
      <c r="H7" s="60">
        <v>48750</v>
      </c>
      <c r="I7" s="60">
        <v>63055</v>
      </c>
      <c r="J7" s="60">
        <v>33010</v>
      </c>
      <c r="K7" s="60">
        <v>170786</v>
      </c>
      <c r="L7" s="60">
        <v>0</v>
      </c>
      <c r="M7" s="60">
        <v>203796</v>
      </c>
      <c r="N7" s="60">
        <v>153247</v>
      </c>
      <c r="O7" s="60">
        <v>99722</v>
      </c>
      <c r="P7" s="60">
        <v>98266</v>
      </c>
      <c r="Q7" s="60">
        <v>351235</v>
      </c>
      <c r="R7" s="60">
        <v>0</v>
      </c>
      <c r="S7" s="60">
        <v>0</v>
      </c>
      <c r="T7" s="60">
        <v>0</v>
      </c>
      <c r="U7" s="60">
        <v>0</v>
      </c>
      <c r="V7" s="60">
        <v>618086</v>
      </c>
      <c r="W7" s="60">
        <v>606656</v>
      </c>
      <c r="X7" s="60">
        <v>11430</v>
      </c>
      <c r="Y7" s="61">
        <v>1.88</v>
      </c>
      <c r="Z7" s="62">
        <v>531094</v>
      </c>
    </row>
    <row r="8" spans="1:26" ht="12.75">
      <c r="A8" s="58" t="s">
        <v>34</v>
      </c>
      <c r="B8" s="19">
        <v>0</v>
      </c>
      <c r="C8" s="19">
        <v>0</v>
      </c>
      <c r="D8" s="59">
        <v>0</v>
      </c>
      <c r="E8" s="60">
        <v>71270873</v>
      </c>
      <c r="F8" s="60">
        <v>0</v>
      </c>
      <c r="G8" s="60">
        <v>47495</v>
      </c>
      <c r="H8" s="60">
        <v>0</v>
      </c>
      <c r="I8" s="60">
        <v>47495</v>
      </c>
      <c r="J8" s="60">
        <v>13824</v>
      </c>
      <c r="K8" s="60">
        <v>0</v>
      </c>
      <c r="L8" s="60">
        <v>0</v>
      </c>
      <c r="M8" s="60">
        <v>13824</v>
      </c>
      <c r="N8" s="60">
        <v>123849</v>
      </c>
      <c r="O8" s="60">
        <v>0</v>
      </c>
      <c r="P8" s="60">
        <v>13195031</v>
      </c>
      <c r="Q8" s="60">
        <v>13318880</v>
      </c>
      <c r="R8" s="60">
        <v>0</v>
      </c>
      <c r="S8" s="60">
        <v>0</v>
      </c>
      <c r="T8" s="60">
        <v>0</v>
      </c>
      <c r="U8" s="60">
        <v>0</v>
      </c>
      <c r="V8" s="60">
        <v>13380199</v>
      </c>
      <c r="W8" s="60">
        <v>37459008</v>
      </c>
      <c r="X8" s="60">
        <v>-24078809</v>
      </c>
      <c r="Y8" s="61">
        <v>-64.28</v>
      </c>
      <c r="Z8" s="62">
        <v>71270873</v>
      </c>
    </row>
    <row r="9" spans="1:26" ht="12.75">
      <c r="A9" s="58" t="s">
        <v>35</v>
      </c>
      <c r="B9" s="19">
        <v>0</v>
      </c>
      <c r="C9" s="19">
        <v>0</v>
      </c>
      <c r="D9" s="59">
        <v>0</v>
      </c>
      <c r="E9" s="60">
        <v>13940030</v>
      </c>
      <c r="F9" s="60">
        <v>0</v>
      </c>
      <c r="G9" s="60">
        <v>15132</v>
      </c>
      <c r="H9" s="60">
        <v>719998</v>
      </c>
      <c r="I9" s="60">
        <v>735130</v>
      </c>
      <c r="J9" s="60">
        <v>686618</v>
      </c>
      <c r="K9" s="60">
        <v>828097</v>
      </c>
      <c r="L9" s="60">
        <v>0</v>
      </c>
      <c r="M9" s="60">
        <v>1514715</v>
      </c>
      <c r="N9" s="60">
        <v>1195232</v>
      </c>
      <c r="O9" s="60">
        <v>1074495</v>
      </c>
      <c r="P9" s="60">
        <v>852207</v>
      </c>
      <c r="Q9" s="60">
        <v>3121934</v>
      </c>
      <c r="R9" s="60">
        <v>0</v>
      </c>
      <c r="S9" s="60">
        <v>0</v>
      </c>
      <c r="T9" s="60">
        <v>0</v>
      </c>
      <c r="U9" s="60">
        <v>0</v>
      </c>
      <c r="V9" s="60">
        <v>5371779</v>
      </c>
      <c r="W9" s="60">
        <v>13871711</v>
      </c>
      <c r="X9" s="60">
        <v>-8499932</v>
      </c>
      <c r="Y9" s="61">
        <v>-61.28</v>
      </c>
      <c r="Z9" s="62">
        <v>13940030</v>
      </c>
    </row>
    <row r="10" spans="1:26" ht="22.5">
      <c r="A10" s="63" t="s">
        <v>278</v>
      </c>
      <c r="B10" s="64">
        <f>SUM(B5:B9)</f>
        <v>0</v>
      </c>
      <c r="C10" s="64">
        <f>SUM(C5:C9)</f>
        <v>0</v>
      </c>
      <c r="D10" s="65">
        <f aca="true" t="shared" si="0" ref="D10:Z10">SUM(D5:D9)</f>
        <v>0</v>
      </c>
      <c r="E10" s="66">
        <f t="shared" si="0"/>
        <v>212125384</v>
      </c>
      <c r="F10" s="66">
        <f t="shared" si="0"/>
        <v>0</v>
      </c>
      <c r="G10" s="66">
        <f t="shared" si="0"/>
        <v>357685</v>
      </c>
      <c r="H10" s="66">
        <f t="shared" si="0"/>
        <v>7926371</v>
      </c>
      <c r="I10" s="66">
        <f t="shared" si="0"/>
        <v>8284056</v>
      </c>
      <c r="J10" s="66">
        <f t="shared" si="0"/>
        <v>7574970</v>
      </c>
      <c r="K10" s="66">
        <f t="shared" si="0"/>
        <v>7099685</v>
      </c>
      <c r="L10" s="66">
        <f t="shared" si="0"/>
        <v>0</v>
      </c>
      <c r="M10" s="66">
        <f t="shared" si="0"/>
        <v>14674655</v>
      </c>
      <c r="N10" s="66">
        <f t="shared" si="0"/>
        <v>2825172</v>
      </c>
      <c r="O10" s="66">
        <f t="shared" si="0"/>
        <v>7420905</v>
      </c>
      <c r="P10" s="66">
        <f t="shared" si="0"/>
        <v>20410219</v>
      </c>
      <c r="Q10" s="66">
        <f t="shared" si="0"/>
        <v>30656296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53615007</v>
      </c>
      <c r="W10" s="66">
        <f t="shared" si="0"/>
        <v>149123795</v>
      </c>
      <c r="X10" s="66">
        <f t="shared" si="0"/>
        <v>-95508788</v>
      </c>
      <c r="Y10" s="67">
        <f>+IF(W10&lt;&gt;0,(X10/W10)*100,0)</f>
        <v>-64.04664527213782</v>
      </c>
      <c r="Z10" s="68">
        <f t="shared" si="0"/>
        <v>212125384</v>
      </c>
    </row>
    <row r="11" spans="1:26" ht="12.75">
      <c r="A11" s="58" t="s">
        <v>37</v>
      </c>
      <c r="B11" s="19">
        <v>0</v>
      </c>
      <c r="C11" s="19">
        <v>0</v>
      </c>
      <c r="D11" s="59">
        <v>0</v>
      </c>
      <c r="E11" s="60">
        <v>70694976</v>
      </c>
      <c r="F11" s="60">
        <v>0</v>
      </c>
      <c r="G11" s="60">
        <v>903073</v>
      </c>
      <c r="H11" s="60">
        <v>-3584</v>
      </c>
      <c r="I11" s="60">
        <v>899489</v>
      </c>
      <c r="J11" s="60">
        <v>4009824</v>
      </c>
      <c r="K11" s="60">
        <v>-20447</v>
      </c>
      <c r="L11" s="60">
        <v>0</v>
      </c>
      <c r="M11" s="60">
        <v>3989377</v>
      </c>
      <c r="N11" s="60">
        <v>3638426</v>
      </c>
      <c r="O11" s="60">
        <v>6829490</v>
      </c>
      <c r="P11" s="60">
        <v>-47222</v>
      </c>
      <c r="Q11" s="60">
        <v>10420694</v>
      </c>
      <c r="R11" s="60">
        <v>0</v>
      </c>
      <c r="S11" s="60">
        <v>0</v>
      </c>
      <c r="T11" s="60">
        <v>0</v>
      </c>
      <c r="U11" s="60">
        <v>0</v>
      </c>
      <c r="V11" s="60">
        <v>15309560</v>
      </c>
      <c r="W11" s="60">
        <v>64170152</v>
      </c>
      <c r="X11" s="60">
        <v>-48860592</v>
      </c>
      <c r="Y11" s="61">
        <v>-76.14</v>
      </c>
      <c r="Z11" s="62">
        <v>70694976</v>
      </c>
    </row>
    <row r="12" spans="1:26" ht="12.75">
      <c r="A12" s="58" t="s">
        <v>38</v>
      </c>
      <c r="B12" s="19">
        <v>0</v>
      </c>
      <c r="C12" s="19">
        <v>0</v>
      </c>
      <c r="D12" s="59">
        <v>0</v>
      </c>
      <c r="E12" s="60">
        <v>4525930</v>
      </c>
      <c r="F12" s="60">
        <v>0</v>
      </c>
      <c r="G12" s="60">
        <v>104618</v>
      </c>
      <c r="H12" s="60">
        <v>-7290</v>
      </c>
      <c r="I12" s="60">
        <v>97328</v>
      </c>
      <c r="J12" s="60">
        <v>325718</v>
      </c>
      <c r="K12" s="60">
        <v>-2933</v>
      </c>
      <c r="L12" s="60">
        <v>0</v>
      </c>
      <c r="M12" s="60">
        <v>322785</v>
      </c>
      <c r="N12" s="60">
        <v>338695</v>
      </c>
      <c r="O12" s="60">
        <v>426380</v>
      </c>
      <c r="P12" s="60">
        <v>-3891</v>
      </c>
      <c r="Q12" s="60">
        <v>761184</v>
      </c>
      <c r="R12" s="60">
        <v>0</v>
      </c>
      <c r="S12" s="60">
        <v>0</v>
      </c>
      <c r="T12" s="60">
        <v>0</v>
      </c>
      <c r="U12" s="60">
        <v>0</v>
      </c>
      <c r="V12" s="60">
        <v>1181297</v>
      </c>
      <c r="W12" s="60">
        <v>5356256</v>
      </c>
      <c r="X12" s="60">
        <v>-4174959</v>
      </c>
      <c r="Y12" s="61">
        <v>-77.95</v>
      </c>
      <c r="Z12" s="62">
        <v>4525930</v>
      </c>
    </row>
    <row r="13" spans="1:26" ht="12.75">
      <c r="A13" s="58" t="s">
        <v>279</v>
      </c>
      <c r="B13" s="19">
        <v>0</v>
      </c>
      <c r="C13" s="19">
        <v>0</v>
      </c>
      <c r="D13" s="59">
        <v>0</v>
      </c>
      <c r="E13" s="60">
        <v>18790051</v>
      </c>
      <c r="F13" s="60">
        <v>0</v>
      </c>
      <c r="G13" s="60">
        <v>1142935</v>
      </c>
      <c r="H13" s="60">
        <v>0</v>
      </c>
      <c r="I13" s="60">
        <v>1142935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1142935</v>
      </c>
      <c r="W13" s="60">
        <v>11940384</v>
      </c>
      <c r="X13" s="60">
        <v>-10797449</v>
      </c>
      <c r="Y13" s="61">
        <v>-90.43</v>
      </c>
      <c r="Z13" s="62">
        <v>18790051</v>
      </c>
    </row>
    <row r="14" spans="1:26" ht="12.75">
      <c r="A14" s="58" t="s">
        <v>40</v>
      </c>
      <c r="B14" s="19">
        <v>0</v>
      </c>
      <c r="C14" s="19">
        <v>0</v>
      </c>
      <c r="D14" s="59">
        <v>0</v>
      </c>
      <c r="E14" s="60">
        <v>917338</v>
      </c>
      <c r="F14" s="60">
        <v>0</v>
      </c>
      <c r="G14" s="60">
        <v>73814</v>
      </c>
      <c r="H14" s="60">
        <v>8984</v>
      </c>
      <c r="I14" s="60">
        <v>82798</v>
      </c>
      <c r="J14" s="60">
        <v>88125</v>
      </c>
      <c r="K14" s="60">
        <v>0</v>
      </c>
      <c r="L14" s="60">
        <v>0</v>
      </c>
      <c r="M14" s="60">
        <v>88125</v>
      </c>
      <c r="N14" s="60">
        <v>7127</v>
      </c>
      <c r="O14" s="60">
        <v>0</v>
      </c>
      <c r="P14" s="60">
        <v>11691</v>
      </c>
      <c r="Q14" s="60">
        <v>18818</v>
      </c>
      <c r="R14" s="60">
        <v>0</v>
      </c>
      <c r="S14" s="60">
        <v>0</v>
      </c>
      <c r="T14" s="60">
        <v>0</v>
      </c>
      <c r="U14" s="60">
        <v>0</v>
      </c>
      <c r="V14" s="60">
        <v>189741</v>
      </c>
      <c r="W14" s="60">
        <v>662448</v>
      </c>
      <c r="X14" s="60">
        <v>-472707</v>
      </c>
      <c r="Y14" s="61">
        <v>-71.36</v>
      </c>
      <c r="Z14" s="62">
        <v>917338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72861427</v>
      </c>
      <c r="F15" s="60">
        <v>0</v>
      </c>
      <c r="G15" s="60">
        <v>8208454</v>
      </c>
      <c r="H15" s="60">
        <v>0</v>
      </c>
      <c r="I15" s="60">
        <v>8208454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8208454</v>
      </c>
      <c r="W15" s="60">
        <v>53003376</v>
      </c>
      <c r="X15" s="60">
        <v>-44794922</v>
      </c>
      <c r="Y15" s="61">
        <v>-84.51</v>
      </c>
      <c r="Z15" s="62">
        <v>72861427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10351693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467912</v>
      </c>
      <c r="X16" s="60">
        <v>-467912</v>
      </c>
      <c r="Y16" s="61">
        <v>-100</v>
      </c>
      <c r="Z16" s="62">
        <v>10351693</v>
      </c>
    </row>
    <row r="17" spans="1:26" ht="12.75">
      <c r="A17" s="58" t="s">
        <v>43</v>
      </c>
      <c r="B17" s="19">
        <v>0</v>
      </c>
      <c r="C17" s="19">
        <v>0</v>
      </c>
      <c r="D17" s="59">
        <v>0</v>
      </c>
      <c r="E17" s="60">
        <v>36814854</v>
      </c>
      <c r="F17" s="60">
        <v>0</v>
      </c>
      <c r="G17" s="60">
        <v>1054838</v>
      </c>
      <c r="H17" s="60">
        <v>1271216</v>
      </c>
      <c r="I17" s="60">
        <v>2326054</v>
      </c>
      <c r="J17" s="60">
        <v>1837901</v>
      </c>
      <c r="K17" s="60">
        <v>862373</v>
      </c>
      <c r="L17" s="60">
        <v>0</v>
      </c>
      <c r="M17" s="60">
        <v>2700274</v>
      </c>
      <c r="N17" s="60">
        <v>1291257</v>
      </c>
      <c r="O17" s="60">
        <v>1700632</v>
      </c>
      <c r="P17" s="60">
        <v>1091182</v>
      </c>
      <c r="Q17" s="60">
        <v>4083071</v>
      </c>
      <c r="R17" s="60">
        <v>0</v>
      </c>
      <c r="S17" s="60">
        <v>0</v>
      </c>
      <c r="T17" s="60">
        <v>0</v>
      </c>
      <c r="U17" s="60">
        <v>0</v>
      </c>
      <c r="V17" s="60">
        <v>9109399</v>
      </c>
      <c r="W17" s="60">
        <v>39671792</v>
      </c>
      <c r="X17" s="60">
        <v>-30562393</v>
      </c>
      <c r="Y17" s="61">
        <v>-77.04</v>
      </c>
      <c r="Z17" s="62">
        <v>36814854</v>
      </c>
    </row>
    <row r="18" spans="1:26" ht="12.7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0</v>
      </c>
      <c r="E18" s="73">
        <f t="shared" si="1"/>
        <v>214956269</v>
      </c>
      <c r="F18" s="73">
        <f t="shared" si="1"/>
        <v>0</v>
      </c>
      <c r="G18" s="73">
        <f t="shared" si="1"/>
        <v>11487732</v>
      </c>
      <c r="H18" s="73">
        <f t="shared" si="1"/>
        <v>1269326</v>
      </c>
      <c r="I18" s="73">
        <f t="shared" si="1"/>
        <v>12757058</v>
      </c>
      <c r="J18" s="73">
        <f t="shared" si="1"/>
        <v>6261568</v>
      </c>
      <c r="K18" s="73">
        <f t="shared" si="1"/>
        <v>838993</v>
      </c>
      <c r="L18" s="73">
        <f t="shared" si="1"/>
        <v>0</v>
      </c>
      <c r="M18" s="73">
        <f t="shared" si="1"/>
        <v>7100561</v>
      </c>
      <c r="N18" s="73">
        <f t="shared" si="1"/>
        <v>5275505</v>
      </c>
      <c r="O18" s="73">
        <f t="shared" si="1"/>
        <v>8956502</v>
      </c>
      <c r="P18" s="73">
        <f t="shared" si="1"/>
        <v>1051760</v>
      </c>
      <c r="Q18" s="73">
        <f t="shared" si="1"/>
        <v>15283767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35141386</v>
      </c>
      <c r="W18" s="73">
        <f t="shared" si="1"/>
        <v>175272320</v>
      </c>
      <c r="X18" s="73">
        <f t="shared" si="1"/>
        <v>-140130934</v>
      </c>
      <c r="Y18" s="67">
        <f>+IF(W18&lt;&gt;0,(X18/W18)*100,0)</f>
        <v>-79.95040745737832</v>
      </c>
      <c r="Z18" s="74">
        <f t="shared" si="1"/>
        <v>214956269</v>
      </c>
    </row>
    <row r="19" spans="1:26" ht="12.7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0</v>
      </c>
      <c r="E19" s="77">
        <f t="shared" si="2"/>
        <v>-2830885</v>
      </c>
      <c r="F19" s="77">
        <f t="shared" si="2"/>
        <v>0</v>
      </c>
      <c r="G19" s="77">
        <f t="shared" si="2"/>
        <v>-11130047</v>
      </c>
      <c r="H19" s="77">
        <f t="shared" si="2"/>
        <v>6657045</v>
      </c>
      <c r="I19" s="77">
        <f t="shared" si="2"/>
        <v>-4473002</v>
      </c>
      <c r="J19" s="77">
        <f t="shared" si="2"/>
        <v>1313402</v>
      </c>
      <c r="K19" s="77">
        <f t="shared" si="2"/>
        <v>6260692</v>
      </c>
      <c r="L19" s="77">
        <f t="shared" si="2"/>
        <v>0</v>
      </c>
      <c r="M19" s="77">
        <f t="shared" si="2"/>
        <v>7574094</v>
      </c>
      <c r="N19" s="77">
        <f t="shared" si="2"/>
        <v>-2450333</v>
      </c>
      <c r="O19" s="77">
        <f t="shared" si="2"/>
        <v>-1535597</v>
      </c>
      <c r="P19" s="77">
        <f t="shared" si="2"/>
        <v>19358459</v>
      </c>
      <c r="Q19" s="77">
        <f t="shared" si="2"/>
        <v>15372529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18473621</v>
      </c>
      <c r="W19" s="77">
        <f>IF(E10=E18,0,W10-W18)</f>
        <v>-26148525</v>
      </c>
      <c r="X19" s="77">
        <f t="shared" si="2"/>
        <v>44622146</v>
      </c>
      <c r="Y19" s="78">
        <f>+IF(W19&lt;&gt;0,(X19/W19)*100,0)</f>
        <v>-170.64880715069015</v>
      </c>
      <c r="Z19" s="79">
        <f t="shared" si="2"/>
        <v>-2830885</v>
      </c>
    </row>
    <row r="20" spans="1:26" ht="12.75">
      <c r="A20" s="58" t="s">
        <v>46</v>
      </c>
      <c r="B20" s="19">
        <v>0</v>
      </c>
      <c r="C20" s="19">
        <v>0</v>
      </c>
      <c r="D20" s="59">
        <v>0</v>
      </c>
      <c r="E20" s="60">
        <v>25990324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671160</v>
      </c>
      <c r="O20" s="60">
        <v>0</v>
      </c>
      <c r="P20" s="60">
        <v>1485939</v>
      </c>
      <c r="Q20" s="60">
        <v>2157099</v>
      </c>
      <c r="R20" s="60">
        <v>0</v>
      </c>
      <c r="S20" s="60">
        <v>0</v>
      </c>
      <c r="T20" s="60">
        <v>0</v>
      </c>
      <c r="U20" s="60">
        <v>0</v>
      </c>
      <c r="V20" s="60">
        <v>2157099</v>
      </c>
      <c r="W20" s="60">
        <v>18902056</v>
      </c>
      <c r="X20" s="60">
        <v>-16744957</v>
      </c>
      <c r="Y20" s="61">
        <v>-88.59</v>
      </c>
      <c r="Z20" s="62">
        <v>25990324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0</v>
      </c>
      <c r="E22" s="88">
        <f t="shared" si="3"/>
        <v>23159439</v>
      </c>
      <c r="F22" s="88">
        <f t="shared" si="3"/>
        <v>0</v>
      </c>
      <c r="G22" s="88">
        <f t="shared" si="3"/>
        <v>-11130047</v>
      </c>
      <c r="H22" s="88">
        <f t="shared" si="3"/>
        <v>6657045</v>
      </c>
      <c r="I22" s="88">
        <f t="shared" si="3"/>
        <v>-4473002</v>
      </c>
      <c r="J22" s="88">
        <f t="shared" si="3"/>
        <v>1313402</v>
      </c>
      <c r="K22" s="88">
        <f t="shared" si="3"/>
        <v>6260692</v>
      </c>
      <c r="L22" s="88">
        <f t="shared" si="3"/>
        <v>0</v>
      </c>
      <c r="M22" s="88">
        <f t="shared" si="3"/>
        <v>7574094</v>
      </c>
      <c r="N22" s="88">
        <f t="shared" si="3"/>
        <v>-1779173</v>
      </c>
      <c r="O22" s="88">
        <f t="shared" si="3"/>
        <v>-1535597</v>
      </c>
      <c r="P22" s="88">
        <f t="shared" si="3"/>
        <v>20844398</v>
      </c>
      <c r="Q22" s="88">
        <f t="shared" si="3"/>
        <v>17529628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20630720</v>
      </c>
      <c r="W22" s="88">
        <f t="shared" si="3"/>
        <v>-7246469</v>
      </c>
      <c r="X22" s="88">
        <f t="shared" si="3"/>
        <v>27877189</v>
      </c>
      <c r="Y22" s="89">
        <f>+IF(W22&lt;&gt;0,(X22/W22)*100,0)</f>
        <v>-384.70031404260476</v>
      </c>
      <c r="Z22" s="90">
        <f t="shared" si="3"/>
        <v>23159439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0</v>
      </c>
      <c r="E24" s="77">
        <f t="shared" si="4"/>
        <v>23159439</v>
      </c>
      <c r="F24" s="77">
        <f t="shared" si="4"/>
        <v>0</v>
      </c>
      <c r="G24" s="77">
        <f t="shared" si="4"/>
        <v>-11130047</v>
      </c>
      <c r="H24" s="77">
        <f t="shared" si="4"/>
        <v>6657045</v>
      </c>
      <c r="I24" s="77">
        <f t="shared" si="4"/>
        <v>-4473002</v>
      </c>
      <c r="J24" s="77">
        <f t="shared" si="4"/>
        <v>1313402</v>
      </c>
      <c r="K24" s="77">
        <f t="shared" si="4"/>
        <v>6260692</v>
      </c>
      <c r="L24" s="77">
        <f t="shared" si="4"/>
        <v>0</v>
      </c>
      <c r="M24" s="77">
        <f t="shared" si="4"/>
        <v>7574094</v>
      </c>
      <c r="N24" s="77">
        <f t="shared" si="4"/>
        <v>-1779173</v>
      </c>
      <c r="O24" s="77">
        <f t="shared" si="4"/>
        <v>-1535597</v>
      </c>
      <c r="P24" s="77">
        <f t="shared" si="4"/>
        <v>20844398</v>
      </c>
      <c r="Q24" s="77">
        <f t="shared" si="4"/>
        <v>17529628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20630720</v>
      </c>
      <c r="W24" s="77">
        <f t="shared" si="4"/>
        <v>-7246469</v>
      </c>
      <c r="X24" s="77">
        <f t="shared" si="4"/>
        <v>27877189</v>
      </c>
      <c r="Y24" s="78">
        <f>+IF(W24&lt;&gt;0,(X24/W24)*100,0)</f>
        <v>-384.70031404260476</v>
      </c>
      <c r="Z24" s="79">
        <f t="shared" si="4"/>
        <v>23159439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0</v>
      </c>
      <c r="C27" s="22">
        <v>0</v>
      </c>
      <c r="D27" s="99">
        <v>0</v>
      </c>
      <c r="E27" s="100">
        <v>26610350</v>
      </c>
      <c r="F27" s="100">
        <v>0</v>
      </c>
      <c r="G27" s="100">
        <v>1275713</v>
      </c>
      <c r="H27" s="100">
        <v>3935058</v>
      </c>
      <c r="I27" s="100">
        <v>5210771</v>
      </c>
      <c r="J27" s="100">
        <v>3212898</v>
      </c>
      <c r="K27" s="100">
        <v>1573743</v>
      </c>
      <c r="L27" s="100">
        <v>0</v>
      </c>
      <c r="M27" s="100">
        <v>4786641</v>
      </c>
      <c r="N27" s="100">
        <v>755929</v>
      </c>
      <c r="O27" s="100">
        <v>1076058</v>
      </c>
      <c r="P27" s="100">
        <v>1701214</v>
      </c>
      <c r="Q27" s="100">
        <v>3533201</v>
      </c>
      <c r="R27" s="100">
        <v>0</v>
      </c>
      <c r="S27" s="100">
        <v>0</v>
      </c>
      <c r="T27" s="100">
        <v>0</v>
      </c>
      <c r="U27" s="100">
        <v>0</v>
      </c>
      <c r="V27" s="100">
        <v>13530613</v>
      </c>
      <c r="W27" s="100">
        <v>19957763</v>
      </c>
      <c r="X27" s="100">
        <v>-6427150</v>
      </c>
      <c r="Y27" s="101">
        <v>-32.2</v>
      </c>
      <c r="Z27" s="102">
        <v>26610350</v>
      </c>
    </row>
    <row r="28" spans="1:26" ht="12.75">
      <c r="A28" s="103" t="s">
        <v>46</v>
      </c>
      <c r="B28" s="19">
        <v>0</v>
      </c>
      <c r="C28" s="19">
        <v>0</v>
      </c>
      <c r="D28" s="59">
        <v>0</v>
      </c>
      <c r="E28" s="60">
        <v>25990350</v>
      </c>
      <c r="F28" s="60">
        <v>0</v>
      </c>
      <c r="G28" s="60">
        <v>1211335</v>
      </c>
      <c r="H28" s="60">
        <v>1898193</v>
      </c>
      <c r="I28" s="60">
        <v>3109528</v>
      </c>
      <c r="J28" s="60">
        <v>3212898</v>
      </c>
      <c r="K28" s="60">
        <v>1522472</v>
      </c>
      <c r="L28" s="60">
        <v>0</v>
      </c>
      <c r="M28" s="60">
        <v>4735370</v>
      </c>
      <c r="N28" s="60">
        <v>0</v>
      </c>
      <c r="O28" s="60">
        <v>1060152</v>
      </c>
      <c r="P28" s="60">
        <v>1701214</v>
      </c>
      <c r="Q28" s="60">
        <v>2761366</v>
      </c>
      <c r="R28" s="60">
        <v>0</v>
      </c>
      <c r="S28" s="60">
        <v>0</v>
      </c>
      <c r="T28" s="60">
        <v>0</v>
      </c>
      <c r="U28" s="60">
        <v>0</v>
      </c>
      <c r="V28" s="60">
        <v>10606264</v>
      </c>
      <c r="W28" s="60">
        <v>19492763</v>
      </c>
      <c r="X28" s="60">
        <v>-8886499</v>
      </c>
      <c r="Y28" s="61">
        <v>-45.59</v>
      </c>
      <c r="Z28" s="62">
        <v>25990350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620000</v>
      </c>
      <c r="F31" s="60">
        <v>0</v>
      </c>
      <c r="G31" s="60">
        <v>64378</v>
      </c>
      <c r="H31" s="60">
        <v>2036865</v>
      </c>
      <c r="I31" s="60">
        <v>2101243</v>
      </c>
      <c r="J31" s="60">
        <v>0</v>
      </c>
      <c r="K31" s="60">
        <v>51271</v>
      </c>
      <c r="L31" s="60">
        <v>0</v>
      </c>
      <c r="M31" s="60">
        <v>51271</v>
      </c>
      <c r="N31" s="60">
        <v>755929</v>
      </c>
      <c r="O31" s="60">
        <v>15906</v>
      </c>
      <c r="P31" s="60">
        <v>0</v>
      </c>
      <c r="Q31" s="60">
        <v>771835</v>
      </c>
      <c r="R31" s="60">
        <v>0</v>
      </c>
      <c r="S31" s="60">
        <v>0</v>
      </c>
      <c r="T31" s="60">
        <v>0</v>
      </c>
      <c r="U31" s="60">
        <v>0</v>
      </c>
      <c r="V31" s="60">
        <v>2924349</v>
      </c>
      <c r="W31" s="60">
        <v>465000</v>
      </c>
      <c r="X31" s="60">
        <v>2459349</v>
      </c>
      <c r="Y31" s="61">
        <v>528.89</v>
      </c>
      <c r="Z31" s="62">
        <v>620000</v>
      </c>
    </row>
    <row r="32" spans="1:26" ht="12.7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0</v>
      </c>
      <c r="E32" s="100">
        <f t="shared" si="5"/>
        <v>26610350</v>
      </c>
      <c r="F32" s="100">
        <f t="shared" si="5"/>
        <v>0</v>
      </c>
      <c r="G32" s="100">
        <f t="shared" si="5"/>
        <v>1275713</v>
      </c>
      <c r="H32" s="100">
        <f t="shared" si="5"/>
        <v>3935058</v>
      </c>
      <c r="I32" s="100">
        <f t="shared" si="5"/>
        <v>5210771</v>
      </c>
      <c r="J32" s="100">
        <f t="shared" si="5"/>
        <v>3212898</v>
      </c>
      <c r="K32" s="100">
        <f t="shared" si="5"/>
        <v>1573743</v>
      </c>
      <c r="L32" s="100">
        <f t="shared" si="5"/>
        <v>0</v>
      </c>
      <c r="M32" s="100">
        <f t="shared" si="5"/>
        <v>4786641</v>
      </c>
      <c r="N32" s="100">
        <f t="shared" si="5"/>
        <v>755929</v>
      </c>
      <c r="O32" s="100">
        <f t="shared" si="5"/>
        <v>1076058</v>
      </c>
      <c r="P32" s="100">
        <f t="shared" si="5"/>
        <v>1701214</v>
      </c>
      <c r="Q32" s="100">
        <f t="shared" si="5"/>
        <v>3533201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13530613</v>
      </c>
      <c r="W32" s="100">
        <f t="shared" si="5"/>
        <v>19957763</v>
      </c>
      <c r="X32" s="100">
        <f t="shared" si="5"/>
        <v>-6427150</v>
      </c>
      <c r="Y32" s="101">
        <f>+IF(W32&lt;&gt;0,(X32/W32)*100,0)</f>
        <v>-32.20375950952018</v>
      </c>
      <c r="Z32" s="102">
        <f t="shared" si="5"/>
        <v>26610350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0</v>
      </c>
      <c r="C35" s="19">
        <v>0</v>
      </c>
      <c r="D35" s="59">
        <v>0</v>
      </c>
      <c r="E35" s="60">
        <v>72574830</v>
      </c>
      <c r="F35" s="60">
        <v>0</v>
      </c>
      <c r="G35" s="60">
        <v>26491099</v>
      </c>
      <c r="H35" s="60">
        <v>52469831</v>
      </c>
      <c r="I35" s="60">
        <v>52469831</v>
      </c>
      <c r="J35" s="60">
        <v>52039621</v>
      </c>
      <c r="K35" s="60">
        <v>71122838</v>
      </c>
      <c r="L35" s="60">
        <v>100653596</v>
      </c>
      <c r="M35" s="60">
        <v>100653596</v>
      </c>
      <c r="N35" s="60">
        <v>36499749</v>
      </c>
      <c r="O35" s="60">
        <v>121991500</v>
      </c>
      <c r="P35" s="60">
        <v>145306994</v>
      </c>
      <c r="Q35" s="60">
        <v>145306994</v>
      </c>
      <c r="R35" s="60">
        <v>0</v>
      </c>
      <c r="S35" s="60">
        <v>0</v>
      </c>
      <c r="T35" s="60">
        <v>0</v>
      </c>
      <c r="U35" s="60">
        <v>0</v>
      </c>
      <c r="V35" s="60">
        <v>145306994</v>
      </c>
      <c r="W35" s="60">
        <v>54431123</v>
      </c>
      <c r="X35" s="60">
        <v>90875871</v>
      </c>
      <c r="Y35" s="61">
        <v>166.96</v>
      </c>
      <c r="Z35" s="62">
        <v>72574830</v>
      </c>
    </row>
    <row r="36" spans="1:26" ht="12.75">
      <c r="A36" s="58" t="s">
        <v>57</v>
      </c>
      <c r="B36" s="19">
        <v>0</v>
      </c>
      <c r="C36" s="19">
        <v>0</v>
      </c>
      <c r="D36" s="59">
        <v>0</v>
      </c>
      <c r="E36" s="60">
        <v>650733301</v>
      </c>
      <c r="F36" s="60">
        <v>0</v>
      </c>
      <c r="G36" s="60">
        <v>256428850</v>
      </c>
      <c r="H36" s="60">
        <v>256428581</v>
      </c>
      <c r="I36" s="60">
        <v>256428581</v>
      </c>
      <c r="J36" s="60">
        <v>256428849</v>
      </c>
      <c r="K36" s="60">
        <v>256428849</v>
      </c>
      <c r="L36" s="60">
        <v>256428849</v>
      </c>
      <c r="M36" s="60">
        <v>256428849</v>
      </c>
      <c r="N36" s="60">
        <v>256428849</v>
      </c>
      <c r="O36" s="60">
        <v>256428849</v>
      </c>
      <c r="P36" s="60">
        <v>256428849</v>
      </c>
      <c r="Q36" s="60">
        <v>256428849</v>
      </c>
      <c r="R36" s="60">
        <v>0</v>
      </c>
      <c r="S36" s="60">
        <v>0</v>
      </c>
      <c r="T36" s="60">
        <v>0</v>
      </c>
      <c r="U36" s="60">
        <v>0</v>
      </c>
      <c r="V36" s="60">
        <v>256428849</v>
      </c>
      <c r="W36" s="60">
        <v>488049976</v>
      </c>
      <c r="X36" s="60">
        <v>-231621127</v>
      </c>
      <c r="Y36" s="61">
        <v>-47.46</v>
      </c>
      <c r="Z36" s="62">
        <v>650733301</v>
      </c>
    </row>
    <row r="37" spans="1:26" ht="12.75">
      <c r="A37" s="58" t="s">
        <v>58</v>
      </c>
      <c r="B37" s="19">
        <v>0</v>
      </c>
      <c r="C37" s="19">
        <v>0</v>
      </c>
      <c r="D37" s="59">
        <v>0</v>
      </c>
      <c r="E37" s="60">
        <v>233756959</v>
      </c>
      <c r="F37" s="60">
        <v>0</v>
      </c>
      <c r="G37" s="60">
        <v>121880166</v>
      </c>
      <c r="H37" s="60">
        <v>126565150</v>
      </c>
      <c r="I37" s="60">
        <v>126565150</v>
      </c>
      <c r="J37" s="60">
        <v>116877893</v>
      </c>
      <c r="K37" s="60">
        <v>187182955</v>
      </c>
      <c r="L37" s="60">
        <v>212366808</v>
      </c>
      <c r="M37" s="60">
        <v>212366808</v>
      </c>
      <c r="N37" s="60">
        <v>212366808</v>
      </c>
      <c r="O37" s="60">
        <v>212604748</v>
      </c>
      <c r="P37" s="60">
        <v>214844316</v>
      </c>
      <c r="Q37" s="60">
        <v>214844316</v>
      </c>
      <c r="R37" s="60">
        <v>0</v>
      </c>
      <c r="S37" s="60">
        <v>0</v>
      </c>
      <c r="T37" s="60">
        <v>0</v>
      </c>
      <c r="U37" s="60">
        <v>0</v>
      </c>
      <c r="V37" s="60">
        <v>214844316</v>
      </c>
      <c r="W37" s="60">
        <v>175317719</v>
      </c>
      <c r="X37" s="60">
        <v>39526597</v>
      </c>
      <c r="Y37" s="61">
        <v>22.55</v>
      </c>
      <c r="Z37" s="62">
        <v>233756959</v>
      </c>
    </row>
    <row r="38" spans="1:26" ht="12.75">
      <c r="A38" s="58" t="s">
        <v>59</v>
      </c>
      <c r="B38" s="19">
        <v>0</v>
      </c>
      <c r="C38" s="19">
        <v>0</v>
      </c>
      <c r="D38" s="59">
        <v>0</v>
      </c>
      <c r="E38" s="60">
        <v>132694345</v>
      </c>
      <c r="F38" s="60">
        <v>0</v>
      </c>
      <c r="G38" s="60">
        <v>20601363</v>
      </c>
      <c r="H38" s="60">
        <v>20528721</v>
      </c>
      <c r="I38" s="60">
        <v>20528721</v>
      </c>
      <c r="J38" s="60">
        <v>20375779</v>
      </c>
      <c r="K38" s="60">
        <v>20288207</v>
      </c>
      <c r="L38" s="60">
        <v>20195163</v>
      </c>
      <c r="M38" s="60">
        <v>20195163</v>
      </c>
      <c r="N38" s="60">
        <v>20195163</v>
      </c>
      <c r="O38" s="60">
        <v>20009785</v>
      </c>
      <c r="P38" s="60">
        <v>19944493</v>
      </c>
      <c r="Q38" s="60">
        <v>19944493</v>
      </c>
      <c r="R38" s="60">
        <v>0</v>
      </c>
      <c r="S38" s="60">
        <v>0</v>
      </c>
      <c r="T38" s="60">
        <v>0</v>
      </c>
      <c r="U38" s="60">
        <v>0</v>
      </c>
      <c r="V38" s="60">
        <v>19944493</v>
      </c>
      <c r="W38" s="60">
        <v>99520759</v>
      </c>
      <c r="X38" s="60">
        <v>-79576266</v>
      </c>
      <c r="Y38" s="61">
        <v>-79.96</v>
      </c>
      <c r="Z38" s="62">
        <v>132694345</v>
      </c>
    </row>
    <row r="39" spans="1:26" ht="12.75">
      <c r="A39" s="58" t="s">
        <v>60</v>
      </c>
      <c r="B39" s="19">
        <v>0</v>
      </c>
      <c r="C39" s="19">
        <v>0</v>
      </c>
      <c r="D39" s="59">
        <v>0</v>
      </c>
      <c r="E39" s="60">
        <v>356856827</v>
      </c>
      <c r="F39" s="60">
        <v>0</v>
      </c>
      <c r="G39" s="60">
        <v>140438421</v>
      </c>
      <c r="H39" s="60">
        <v>161804539</v>
      </c>
      <c r="I39" s="60">
        <v>161804539</v>
      </c>
      <c r="J39" s="60">
        <v>171214797</v>
      </c>
      <c r="K39" s="60">
        <v>120080525</v>
      </c>
      <c r="L39" s="60">
        <v>124520474</v>
      </c>
      <c r="M39" s="60">
        <v>124520474</v>
      </c>
      <c r="N39" s="60">
        <v>60366627</v>
      </c>
      <c r="O39" s="60">
        <v>145805815</v>
      </c>
      <c r="P39" s="60">
        <v>166947034</v>
      </c>
      <c r="Q39" s="60">
        <v>166947034</v>
      </c>
      <c r="R39" s="60">
        <v>0</v>
      </c>
      <c r="S39" s="60">
        <v>0</v>
      </c>
      <c r="T39" s="60">
        <v>0</v>
      </c>
      <c r="U39" s="60">
        <v>0</v>
      </c>
      <c r="V39" s="60">
        <v>166947034</v>
      </c>
      <c r="W39" s="60">
        <v>267642620</v>
      </c>
      <c r="X39" s="60">
        <v>-100695586</v>
      </c>
      <c r="Y39" s="61">
        <v>-37.62</v>
      </c>
      <c r="Z39" s="62">
        <v>356856827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0</v>
      </c>
      <c r="C42" s="19">
        <v>0</v>
      </c>
      <c r="D42" s="59">
        <v>0</v>
      </c>
      <c r="E42" s="60">
        <v>0</v>
      </c>
      <c r="F42" s="60">
        <v>-3150291</v>
      </c>
      <c r="G42" s="60">
        <v>1253568</v>
      </c>
      <c r="H42" s="60">
        <v>27540403</v>
      </c>
      <c r="I42" s="60">
        <v>25643680</v>
      </c>
      <c r="J42" s="60">
        <v>6226837</v>
      </c>
      <c r="K42" s="60">
        <v>14452448</v>
      </c>
      <c r="L42" s="60">
        <v>54140244</v>
      </c>
      <c r="M42" s="60">
        <v>74819529</v>
      </c>
      <c r="N42" s="60">
        <v>-1775173</v>
      </c>
      <c r="O42" s="60">
        <v>-899697</v>
      </c>
      <c r="P42" s="60">
        <v>24112262</v>
      </c>
      <c r="Q42" s="60">
        <v>21437392</v>
      </c>
      <c r="R42" s="60">
        <v>0</v>
      </c>
      <c r="S42" s="60">
        <v>0</v>
      </c>
      <c r="T42" s="60">
        <v>0</v>
      </c>
      <c r="U42" s="60">
        <v>0</v>
      </c>
      <c r="V42" s="60">
        <v>121900601</v>
      </c>
      <c r="W42" s="60"/>
      <c r="X42" s="60">
        <v>121900601</v>
      </c>
      <c r="Y42" s="61">
        <v>0</v>
      </c>
      <c r="Z42" s="62">
        <v>0</v>
      </c>
    </row>
    <row r="43" spans="1:26" ht="12.75">
      <c r="A43" s="58" t="s">
        <v>63</v>
      </c>
      <c r="B43" s="19">
        <v>0</v>
      </c>
      <c r="C43" s="19">
        <v>0</v>
      </c>
      <c r="D43" s="59">
        <v>0</v>
      </c>
      <c r="E43" s="60">
        <v>0</v>
      </c>
      <c r="F43" s="60">
        <v>25474</v>
      </c>
      <c r="G43" s="60">
        <v>-1275713</v>
      </c>
      <c r="H43" s="60">
        <v>-3934445</v>
      </c>
      <c r="I43" s="60">
        <v>-5184684</v>
      </c>
      <c r="J43" s="60">
        <v>-3212898</v>
      </c>
      <c r="K43" s="60">
        <v>-1573743</v>
      </c>
      <c r="L43" s="60">
        <v>-4747420</v>
      </c>
      <c r="M43" s="60">
        <v>-9534061</v>
      </c>
      <c r="N43" s="60">
        <v>-755929</v>
      </c>
      <c r="O43" s="60">
        <v>-1076061</v>
      </c>
      <c r="P43" s="60">
        <v>-1701215</v>
      </c>
      <c r="Q43" s="60">
        <v>-3533205</v>
      </c>
      <c r="R43" s="60">
        <v>0</v>
      </c>
      <c r="S43" s="60">
        <v>0</v>
      </c>
      <c r="T43" s="60">
        <v>0</v>
      </c>
      <c r="U43" s="60">
        <v>0</v>
      </c>
      <c r="V43" s="60">
        <v>-18251950</v>
      </c>
      <c r="W43" s="60"/>
      <c r="X43" s="60">
        <v>-18251950</v>
      </c>
      <c r="Y43" s="61">
        <v>0</v>
      </c>
      <c r="Z43" s="62">
        <v>0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-57044</v>
      </c>
      <c r="G44" s="60">
        <v>-111949</v>
      </c>
      <c r="H44" s="60">
        <v>-46719</v>
      </c>
      <c r="I44" s="60">
        <v>-215712</v>
      </c>
      <c r="J44" s="60">
        <v>-114694</v>
      </c>
      <c r="K44" s="60">
        <v>-22895</v>
      </c>
      <c r="L44" s="60">
        <v>-62266</v>
      </c>
      <c r="M44" s="60">
        <v>-199855</v>
      </c>
      <c r="N44" s="60">
        <v>-62832</v>
      </c>
      <c r="O44" s="60">
        <v>-39519</v>
      </c>
      <c r="P44" s="60">
        <v>-52405</v>
      </c>
      <c r="Q44" s="60">
        <v>-154756</v>
      </c>
      <c r="R44" s="60">
        <v>0</v>
      </c>
      <c r="S44" s="60">
        <v>0</v>
      </c>
      <c r="T44" s="60">
        <v>0</v>
      </c>
      <c r="U44" s="60">
        <v>0</v>
      </c>
      <c r="V44" s="60">
        <v>-570323</v>
      </c>
      <c r="W44" s="60"/>
      <c r="X44" s="60">
        <v>-570323</v>
      </c>
      <c r="Y44" s="61">
        <v>0</v>
      </c>
      <c r="Z44" s="62">
        <v>0</v>
      </c>
    </row>
    <row r="45" spans="1:26" ht="12.75">
      <c r="A45" s="70" t="s">
        <v>65</v>
      </c>
      <c r="B45" s="22">
        <v>0</v>
      </c>
      <c r="C45" s="22">
        <v>0</v>
      </c>
      <c r="D45" s="99">
        <v>0</v>
      </c>
      <c r="E45" s="100">
        <v>0</v>
      </c>
      <c r="F45" s="100">
        <v>1683076</v>
      </c>
      <c r="G45" s="100">
        <v>1548982</v>
      </c>
      <c r="H45" s="100">
        <v>25108221</v>
      </c>
      <c r="I45" s="100">
        <v>25108221</v>
      </c>
      <c r="J45" s="100">
        <v>28007466</v>
      </c>
      <c r="K45" s="100">
        <v>40863276</v>
      </c>
      <c r="L45" s="100">
        <v>90193834</v>
      </c>
      <c r="M45" s="100">
        <v>90193834</v>
      </c>
      <c r="N45" s="100">
        <v>87599900</v>
      </c>
      <c r="O45" s="100">
        <v>85584623</v>
      </c>
      <c r="P45" s="100">
        <v>107943265</v>
      </c>
      <c r="Q45" s="100">
        <v>107943265</v>
      </c>
      <c r="R45" s="100">
        <v>0</v>
      </c>
      <c r="S45" s="100">
        <v>0</v>
      </c>
      <c r="T45" s="100">
        <v>0</v>
      </c>
      <c r="U45" s="100">
        <v>0</v>
      </c>
      <c r="V45" s="100">
        <v>107943265</v>
      </c>
      <c r="W45" s="100"/>
      <c r="X45" s="100">
        <v>107943265</v>
      </c>
      <c r="Y45" s="101">
        <v>0</v>
      </c>
      <c r="Z45" s="102">
        <v>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7570981</v>
      </c>
      <c r="C51" s="52">
        <v>0</v>
      </c>
      <c r="D51" s="129">
        <v>8807006</v>
      </c>
      <c r="E51" s="54">
        <v>8686924</v>
      </c>
      <c r="F51" s="54">
        <v>0</v>
      </c>
      <c r="G51" s="54">
        <v>0</v>
      </c>
      <c r="H51" s="54">
        <v>0</v>
      </c>
      <c r="I51" s="54">
        <v>73065765</v>
      </c>
      <c r="J51" s="54">
        <v>0</v>
      </c>
      <c r="K51" s="54">
        <v>0</v>
      </c>
      <c r="L51" s="54">
        <v>0</v>
      </c>
      <c r="M51" s="54">
        <v>12662265</v>
      </c>
      <c r="N51" s="54">
        <v>0</v>
      </c>
      <c r="O51" s="54">
        <v>0</v>
      </c>
      <c r="P51" s="54">
        <v>0</v>
      </c>
      <c r="Q51" s="54">
        <v>5158116</v>
      </c>
      <c r="R51" s="54">
        <v>0</v>
      </c>
      <c r="S51" s="54">
        <v>0</v>
      </c>
      <c r="T51" s="54">
        <v>0</v>
      </c>
      <c r="U51" s="54">
        <v>0</v>
      </c>
      <c r="V51" s="54">
        <v>19136750</v>
      </c>
      <c r="W51" s="54">
        <v>34149729</v>
      </c>
      <c r="X51" s="54">
        <v>169237536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100</v>
      </c>
      <c r="H58" s="7">
        <f t="shared" si="6"/>
        <v>100</v>
      </c>
      <c r="I58" s="7">
        <f t="shared" si="6"/>
        <v>379.56180922062066</v>
      </c>
      <c r="J58" s="7">
        <f t="shared" si="6"/>
        <v>100</v>
      </c>
      <c r="K58" s="7">
        <f t="shared" si="6"/>
        <v>100</v>
      </c>
      <c r="L58" s="7">
        <f t="shared" si="6"/>
        <v>0</v>
      </c>
      <c r="M58" s="7">
        <f t="shared" si="6"/>
        <v>150.39513784451006</v>
      </c>
      <c r="N58" s="7">
        <f t="shared" si="6"/>
        <v>112.43107113606594</v>
      </c>
      <c r="O58" s="7">
        <f t="shared" si="6"/>
        <v>109.88743339793794</v>
      </c>
      <c r="P58" s="7">
        <f t="shared" si="6"/>
        <v>100</v>
      </c>
      <c r="Q58" s="7">
        <f t="shared" si="6"/>
        <v>105.64280674791091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181.36150906168643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100</v>
      </c>
      <c r="I59" s="10">
        <f t="shared" si="7"/>
        <v>-33799.53035718945</v>
      </c>
      <c r="J59" s="10">
        <f t="shared" si="7"/>
        <v>100</v>
      </c>
      <c r="K59" s="10">
        <f t="shared" si="7"/>
        <v>100</v>
      </c>
      <c r="L59" s="10">
        <f t="shared" si="7"/>
        <v>0</v>
      </c>
      <c r="M59" s="10">
        <f t="shared" si="7"/>
        <v>100</v>
      </c>
      <c r="N59" s="10">
        <f t="shared" si="7"/>
        <v>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-6435.747054740083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100</v>
      </c>
      <c r="H60" s="13">
        <f t="shared" si="7"/>
        <v>100</v>
      </c>
      <c r="I60" s="13">
        <f t="shared" si="7"/>
        <v>206.53308015578523</v>
      </c>
      <c r="J60" s="13">
        <f t="shared" si="7"/>
        <v>100</v>
      </c>
      <c r="K60" s="13">
        <f t="shared" si="7"/>
        <v>100</v>
      </c>
      <c r="L60" s="13">
        <f t="shared" si="7"/>
        <v>0</v>
      </c>
      <c r="M60" s="13">
        <f t="shared" si="7"/>
        <v>150.04175787023195</v>
      </c>
      <c r="N60" s="13">
        <f t="shared" si="7"/>
        <v>112.43107113606594</v>
      </c>
      <c r="O60" s="13">
        <f t="shared" si="7"/>
        <v>112.8792035368468</v>
      </c>
      <c r="P60" s="13">
        <f t="shared" si="7"/>
        <v>100</v>
      </c>
      <c r="Q60" s="13">
        <f t="shared" si="7"/>
        <v>107.01968742593655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145.00226557879012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100</v>
      </c>
      <c r="H61" s="13">
        <f t="shared" si="7"/>
        <v>100</v>
      </c>
      <c r="I61" s="13">
        <f t="shared" si="7"/>
        <v>206.63454490595305</v>
      </c>
      <c r="J61" s="13">
        <f t="shared" si="7"/>
        <v>100</v>
      </c>
      <c r="K61" s="13">
        <f t="shared" si="7"/>
        <v>100</v>
      </c>
      <c r="L61" s="13">
        <f t="shared" si="7"/>
        <v>0</v>
      </c>
      <c r="M61" s="13">
        <f t="shared" si="7"/>
        <v>150.19991056300665</v>
      </c>
      <c r="N61" s="13">
        <f t="shared" si="7"/>
        <v>112.43107113606594</v>
      </c>
      <c r="O61" s="13">
        <f t="shared" si="7"/>
        <v>114.78315632972193</v>
      </c>
      <c r="P61" s="13">
        <f t="shared" si="7"/>
        <v>100</v>
      </c>
      <c r="Q61" s="13">
        <f t="shared" si="7"/>
        <v>107.94176111003028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145.4864535815559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100</v>
      </c>
      <c r="I64" s="13">
        <f t="shared" si="7"/>
        <v>205.73661247978941</v>
      </c>
      <c r="J64" s="13">
        <f t="shared" si="7"/>
        <v>100</v>
      </c>
      <c r="K64" s="13">
        <f t="shared" si="7"/>
        <v>100</v>
      </c>
      <c r="L64" s="13">
        <f t="shared" si="7"/>
        <v>0</v>
      </c>
      <c r="M64" s="13">
        <f t="shared" si="7"/>
        <v>148.92193734581062</v>
      </c>
      <c r="N64" s="13">
        <f t="shared" si="7"/>
        <v>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141.3950359566974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100</v>
      </c>
      <c r="I66" s="16">
        <f t="shared" si="7"/>
        <v>174.53674000830284</v>
      </c>
      <c r="J66" s="16">
        <f t="shared" si="7"/>
        <v>100</v>
      </c>
      <c r="K66" s="16">
        <f t="shared" si="7"/>
        <v>100</v>
      </c>
      <c r="L66" s="16">
        <f t="shared" si="7"/>
        <v>0</v>
      </c>
      <c r="M66" s="16">
        <f t="shared" si="7"/>
        <v>140.16133054876067</v>
      </c>
      <c r="N66" s="16">
        <f t="shared" si="7"/>
        <v>0</v>
      </c>
      <c r="O66" s="16">
        <f t="shared" si="7"/>
        <v>0</v>
      </c>
      <c r="P66" s="16">
        <f t="shared" si="7"/>
        <v>100</v>
      </c>
      <c r="Q66" s="16">
        <f t="shared" si="7"/>
        <v>52.72306038683664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105.8511796906977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/>
      <c r="C67" s="24"/>
      <c r="D67" s="25"/>
      <c r="E67" s="26">
        <v>131271607</v>
      </c>
      <c r="F67" s="26"/>
      <c r="G67" s="26">
        <v>280753</v>
      </c>
      <c r="H67" s="26">
        <v>7237114</v>
      </c>
      <c r="I67" s="26">
        <v>7517867</v>
      </c>
      <c r="J67" s="26">
        <v>6945121</v>
      </c>
      <c r="K67" s="26">
        <v>6394148</v>
      </c>
      <c r="L67" s="26"/>
      <c r="M67" s="26">
        <v>13339269</v>
      </c>
      <c r="N67" s="26">
        <v>1352844</v>
      </c>
      <c r="O67" s="26">
        <v>6416468</v>
      </c>
      <c r="P67" s="26">
        <v>6454053</v>
      </c>
      <c r="Q67" s="26">
        <v>14223365</v>
      </c>
      <c r="R67" s="26"/>
      <c r="S67" s="26"/>
      <c r="T67" s="26"/>
      <c r="U67" s="26"/>
      <c r="V67" s="26">
        <v>35080501</v>
      </c>
      <c r="W67" s="26">
        <v>100741492</v>
      </c>
      <c r="X67" s="26"/>
      <c r="Y67" s="25"/>
      <c r="Z67" s="27">
        <v>131271607</v>
      </c>
    </row>
    <row r="68" spans="1:26" ht="12.75" hidden="1">
      <c r="A68" s="37" t="s">
        <v>31</v>
      </c>
      <c r="B68" s="19"/>
      <c r="C68" s="19"/>
      <c r="D68" s="20"/>
      <c r="E68" s="21">
        <v>24121413</v>
      </c>
      <c r="F68" s="21"/>
      <c r="G68" s="21"/>
      <c r="H68" s="21">
        <v>-38327</v>
      </c>
      <c r="I68" s="21">
        <v>-38327</v>
      </c>
      <c r="J68" s="21">
        <v>26989</v>
      </c>
      <c r="K68" s="21">
        <v>-199562</v>
      </c>
      <c r="L68" s="21"/>
      <c r="M68" s="21">
        <v>-172573</v>
      </c>
      <c r="N68" s="21"/>
      <c r="O68" s="21">
        <v>2482</v>
      </c>
      <c r="P68" s="21">
        <v>9624</v>
      </c>
      <c r="Q68" s="21">
        <v>12106</v>
      </c>
      <c r="R68" s="21"/>
      <c r="S68" s="21"/>
      <c r="T68" s="21"/>
      <c r="U68" s="21"/>
      <c r="V68" s="21">
        <v>-198794</v>
      </c>
      <c r="W68" s="21">
        <v>17542848</v>
      </c>
      <c r="X68" s="21"/>
      <c r="Y68" s="20"/>
      <c r="Z68" s="23">
        <v>24121413</v>
      </c>
    </row>
    <row r="69" spans="1:26" ht="12.75" hidden="1">
      <c r="A69" s="38" t="s">
        <v>32</v>
      </c>
      <c r="B69" s="19"/>
      <c r="C69" s="19"/>
      <c r="D69" s="20"/>
      <c r="E69" s="21">
        <v>102261974</v>
      </c>
      <c r="F69" s="21"/>
      <c r="G69" s="21">
        <v>280753</v>
      </c>
      <c r="H69" s="21">
        <v>7195950</v>
      </c>
      <c r="I69" s="21">
        <v>7476703</v>
      </c>
      <c r="J69" s="21">
        <v>6814529</v>
      </c>
      <c r="K69" s="21">
        <v>6300364</v>
      </c>
      <c r="L69" s="21"/>
      <c r="M69" s="21">
        <v>13114893</v>
      </c>
      <c r="N69" s="21">
        <v>1352844</v>
      </c>
      <c r="O69" s="21">
        <v>6244206</v>
      </c>
      <c r="P69" s="21">
        <v>6255091</v>
      </c>
      <c r="Q69" s="21">
        <v>13852141</v>
      </c>
      <c r="R69" s="21"/>
      <c r="S69" s="21"/>
      <c r="T69" s="21"/>
      <c r="U69" s="21"/>
      <c r="V69" s="21">
        <v>34443737</v>
      </c>
      <c r="W69" s="21">
        <v>79643572</v>
      </c>
      <c r="X69" s="21"/>
      <c r="Y69" s="20"/>
      <c r="Z69" s="23">
        <v>102261974</v>
      </c>
    </row>
    <row r="70" spans="1:26" ht="12.75" hidden="1">
      <c r="A70" s="39" t="s">
        <v>103</v>
      </c>
      <c r="B70" s="19"/>
      <c r="C70" s="19"/>
      <c r="D70" s="20"/>
      <c r="E70" s="21">
        <v>82932061</v>
      </c>
      <c r="F70" s="21"/>
      <c r="G70" s="21">
        <v>280753</v>
      </c>
      <c r="H70" s="21">
        <v>6351096</v>
      </c>
      <c r="I70" s="21">
        <v>6631849</v>
      </c>
      <c r="J70" s="21">
        <v>5993739</v>
      </c>
      <c r="K70" s="21">
        <v>5498150</v>
      </c>
      <c r="L70" s="21"/>
      <c r="M70" s="21">
        <v>11491889</v>
      </c>
      <c r="N70" s="21">
        <v>1352844</v>
      </c>
      <c r="O70" s="21">
        <v>5440002</v>
      </c>
      <c r="P70" s="21">
        <v>5451000</v>
      </c>
      <c r="Q70" s="21">
        <v>12243846</v>
      </c>
      <c r="R70" s="21"/>
      <c r="S70" s="21"/>
      <c r="T70" s="21"/>
      <c r="U70" s="21"/>
      <c r="V70" s="21">
        <v>30367584</v>
      </c>
      <c r="W70" s="21">
        <v>65916984</v>
      </c>
      <c r="X70" s="21"/>
      <c r="Y70" s="20"/>
      <c r="Z70" s="23">
        <v>82932061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>
        <v>19329913</v>
      </c>
      <c r="F73" s="21"/>
      <c r="G73" s="21"/>
      <c r="H73" s="21">
        <v>844854</v>
      </c>
      <c r="I73" s="21">
        <v>844854</v>
      </c>
      <c r="J73" s="21">
        <v>820790</v>
      </c>
      <c r="K73" s="21">
        <v>802214</v>
      </c>
      <c r="L73" s="21"/>
      <c r="M73" s="21">
        <v>1623004</v>
      </c>
      <c r="N73" s="21"/>
      <c r="O73" s="21">
        <v>804204</v>
      </c>
      <c r="P73" s="21">
        <v>804091</v>
      </c>
      <c r="Q73" s="21">
        <v>1608295</v>
      </c>
      <c r="R73" s="21"/>
      <c r="S73" s="21"/>
      <c r="T73" s="21"/>
      <c r="U73" s="21"/>
      <c r="V73" s="21">
        <v>4076153</v>
      </c>
      <c r="W73" s="21">
        <v>13726560</v>
      </c>
      <c r="X73" s="21"/>
      <c r="Y73" s="20"/>
      <c r="Z73" s="23">
        <v>19329913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>
        <v>28</v>
      </c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>
        <v>4888220</v>
      </c>
      <c r="F75" s="30"/>
      <c r="G75" s="30"/>
      <c r="H75" s="30">
        <v>79491</v>
      </c>
      <c r="I75" s="30">
        <v>79491</v>
      </c>
      <c r="J75" s="30">
        <v>103603</v>
      </c>
      <c r="K75" s="30">
        <v>293346</v>
      </c>
      <c r="L75" s="30"/>
      <c r="M75" s="30">
        <v>396949</v>
      </c>
      <c r="N75" s="30"/>
      <c r="O75" s="30">
        <v>169780</v>
      </c>
      <c r="P75" s="30">
        <v>189338</v>
      </c>
      <c r="Q75" s="30">
        <v>359118</v>
      </c>
      <c r="R75" s="30"/>
      <c r="S75" s="30"/>
      <c r="T75" s="30"/>
      <c r="U75" s="30"/>
      <c r="V75" s="30">
        <v>835558</v>
      </c>
      <c r="W75" s="30">
        <v>3555072</v>
      </c>
      <c r="X75" s="30"/>
      <c r="Y75" s="29"/>
      <c r="Z75" s="31">
        <v>4888220</v>
      </c>
    </row>
    <row r="76" spans="1:26" ht="12.75" hidden="1">
      <c r="A76" s="42" t="s">
        <v>287</v>
      </c>
      <c r="B76" s="32"/>
      <c r="C76" s="32"/>
      <c r="D76" s="33"/>
      <c r="E76" s="34"/>
      <c r="F76" s="34">
        <v>21017085</v>
      </c>
      <c r="G76" s="34">
        <v>280753</v>
      </c>
      <c r="H76" s="34">
        <v>7237114</v>
      </c>
      <c r="I76" s="34">
        <v>28534952</v>
      </c>
      <c r="J76" s="34">
        <v>6945121</v>
      </c>
      <c r="K76" s="34">
        <v>6394148</v>
      </c>
      <c r="L76" s="34">
        <v>6722343</v>
      </c>
      <c r="M76" s="34">
        <v>20061612</v>
      </c>
      <c r="N76" s="34">
        <v>1521017</v>
      </c>
      <c r="O76" s="34">
        <v>7050892</v>
      </c>
      <c r="P76" s="34">
        <v>6454053</v>
      </c>
      <c r="Q76" s="34">
        <v>15025962</v>
      </c>
      <c r="R76" s="34"/>
      <c r="S76" s="34"/>
      <c r="T76" s="34"/>
      <c r="U76" s="34"/>
      <c r="V76" s="34">
        <v>63622526</v>
      </c>
      <c r="W76" s="34"/>
      <c r="X76" s="34"/>
      <c r="Y76" s="33"/>
      <c r="Z76" s="35"/>
    </row>
    <row r="77" spans="1:26" ht="12.75" hidden="1">
      <c r="A77" s="37" t="s">
        <v>31</v>
      </c>
      <c r="B77" s="19"/>
      <c r="C77" s="19"/>
      <c r="D77" s="20"/>
      <c r="E77" s="21"/>
      <c r="F77" s="21">
        <v>12992673</v>
      </c>
      <c r="G77" s="21"/>
      <c r="H77" s="21">
        <v>-38327</v>
      </c>
      <c r="I77" s="21">
        <v>12954346</v>
      </c>
      <c r="J77" s="21">
        <v>26989</v>
      </c>
      <c r="K77" s="21">
        <v>-199562</v>
      </c>
      <c r="L77" s="21"/>
      <c r="M77" s="21">
        <v>-172573</v>
      </c>
      <c r="N77" s="21"/>
      <c r="O77" s="21">
        <v>2482</v>
      </c>
      <c r="P77" s="21">
        <v>9624</v>
      </c>
      <c r="Q77" s="21">
        <v>12106</v>
      </c>
      <c r="R77" s="21"/>
      <c r="S77" s="21"/>
      <c r="T77" s="21"/>
      <c r="U77" s="21"/>
      <c r="V77" s="21">
        <v>12793879</v>
      </c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/>
      <c r="E78" s="21"/>
      <c r="F78" s="21">
        <v>7965162</v>
      </c>
      <c r="G78" s="21">
        <v>280753</v>
      </c>
      <c r="H78" s="21">
        <v>7195950</v>
      </c>
      <c r="I78" s="21">
        <v>15441865</v>
      </c>
      <c r="J78" s="21">
        <v>6814529</v>
      </c>
      <c r="K78" s="21">
        <v>6300364</v>
      </c>
      <c r="L78" s="21">
        <v>6562923</v>
      </c>
      <c r="M78" s="21">
        <v>19677816</v>
      </c>
      <c r="N78" s="21">
        <v>1521017</v>
      </c>
      <c r="O78" s="21">
        <v>7048410</v>
      </c>
      <c r="P78" s="21">
        <v>6255091</v>
      </c>
      <c r="Q78" s="21">
        <v>14824518</v>
      </c>
      <c r="R78" s="21"/>
      <c r="S78" s="21"/>
      <c r="T78" s="21"/>
      <c r="U78" s="21"/>
      <c r="V78" s="21">
        <v>49944199</v>
      </c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>
        <v>7071842</v>
      </c>
      <c r="G79" s="21">
        <v>280753</v>
      </c>
      <c r="H79" s="21">
        <v>6351096</v>
      </c>
      <c r="I79" s="21">
        <v>13703691</v>
      </c>
      <c r="J79" s="21">
        <v>5993739</v>
      </c>
      <c r="K79" s="21">
        <v>5498150</v>
      </c>
      <c r="L79" s="21">
        <v>5768918</v>
      </c>
      <c r="M79" s="21">
        <v>17260807</v>
      </c>
      <c r="N79" s="21">
        <v>1521017</v>
      </c>
      <c r="O79" s="21">
        <v>6244206</v>
      </c>
      <c r="P79" s="21">
        <v>5451000</v>
      </c>
      <c r="Q79" s="21">
        <v>13216223</v>
      </c>
      <c r="R79" s="21"/>
      <c r="S79" s="21"/>
      <c r="T79" s="21"/>
      <c r="U79" s="21"/>
      <c r="V79" s="21">
        <v>44180721</v>
      </c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>
        <v>893320</v>
      </c>
      <c r="G82" s="21"/>
      <c r="H82" s="21">
        <v>844854</v>
      </c>
      <c r="I82" s="21">
        <v>1738174</v>
      </c>
      <c r="J82" s="21">
        <v>820790</v>
      </c>
      <c r="K82" s="21">
        <v>802214</v>
      </c>
      <c r="L82" s="21">
        <v>794005</v>
      </c>
      <c r="M82" s="21">
        <v>2417009</v>
      </c>
      <c r="N82" s="21"/>
      <c r="O82" s="21">
        <v>804204</v>
      </c>
      <c r="P82" s="21">
        <v>804091</v>
      </c>
      <c r="Q82" s="21">
        <v>1608295</v>
      </c>
      <c r="R82" s="21"/>
      <c r="S82" s="21"/>
      <c r="T82" s="21"/>
      <c r="U82" s="21"/>
      <c r="V82" s="21">
        <v>5763478</v>
      </c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>
        <v>59250</v>
      </c>
      <c r="G84" s="30"/>
      <c r="H84" s="30">
        <v>79491</v>
      </c>
      <c r="I84" s="30">
        <v>138741</v>
      </c>
      <c r="J84" s="30">
        <v>103603</v>
      </c>
      <c r="K84" s="30">
        <v>293346</v>
      </c>
      <c r="L84" s="30">
        <v>159420</v>
      </c>
      <c r="M84" s="30">
        <v>556369</v>
      </c>
      <c r="N84" s="30"/>
      <c r="O84" s="30"/>
      <c r="P84" s="30">
        <v>189338</v>
      </c>
      <c r="Q84" s="30">
        <v>189338</v>
      </c>
      <c r="R84" s="30"/>
      <c r="S84" s="30"/>
      <c r="T84" s="30"/>
      <c r="U84" s="30"/>
      <c r="V84" s="30">
        <v>884448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11919519</v>
      </c>
      <c r="G5" s="358">
        <f t="shared" si="0"/>
        <v>0</v>
      </c>
      <c r="H5" s="356">
        <f t="shared" si="0"/>
        <v>71395</v>
      </c>
      <c r="I5" s="356">
        <f t="shared" si="0"/>
        <v>101055</v>
      </c>
      <c r="J5" s="358">
        <f t="shared" si="0"/>
        <v>172450</v>
      </c>
      <c r="K5" s="358">
        <f t="shared" si="0"/>
        <v>120530</v>
      </c>
      <c r="L5" s="356">
        <f t="shared" si="0"/>
        <v>69823</v>
      </c>
      <c r="M5" s="356">
        <f t="shared" si="0"/>
        <v>137506</v>
      </c>
      <c r="N5" s="358">
        <f t="shared" si="0"/>
        <v>327859</v>
      </c>
      <c r="O5" s="358">
        <f t="shared" si="0"/>
        <v>441302</v>
      </c>
      <c r="P5" s="356">
        <f t="shared" si="0"/>
        <v>99723</v>
      </c>
      <c r="Q5" s="356">
        <f t="shared" si="0"/>
        <v>61005</v>
      </c>
      <c r="R5" s="358">
        <f t="shared" si="0"/>
        <v>602030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1102339</v>
      </c>
      <c r="X5" s="356">
        <f t="shared" si="0"/>
        <v>8939640</v>
      </c>
      <c r="Y5" s="358">
        <f t="shared" si="0"/>
        <v>-7837301</v>
      </c>
      <c r="Z5" s="359">
        <f>+IF(X5&lt;&gt;0,+(Y5/X5)*100,0)</f>
        <v>-87.66908958302572</v>
      </c>
      <c r="AA5" s="360">
        <f>+AA6+AA8+AA11+AA13+AA15</f>
        <v>11919519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4361046</v>
      </c>
      <c r="G6" s="59">
        <f t="shared" si="1"/>
        <v>0</v>
      </c>
      <c r="H6" s="60">
        <f t="shared" si="1"/>
        <v>40453</v>
      </c>
      <c r="I6" s="60">
        <f t="shared" si="1"/>
        <v>0</v>
      </c>
      <c r="J6" s="59">
        <f t="shared" si="1"/>
        <v>40453</v>
      </c>
      <c r="K6" s="59">
        <f t="shared" si="1"/>
        <v>120530</v>
      </c>
      <c r="L6" s="60">
        <f t="shared" si="1"/>
        <v>0</v>
      </c>
      <c r="M6" s="60">
        <f t="shared" si="1"/>
        <v>121086</v>
      </c>
      <c r="N6" s="59">
        <f t="shared" si="1"/>
        <v>241616</v>
      </c>
      <c r="O6" s="59">
        <f t="shared" si="1"/>
        <v>0</v>
      </c>
      <c r="P6" s="60">
        <f t="shared" si="1"/>
        <v>27756</v>
      </c>
      <c r="Q6" s="60">
        <f t="shared" si="1"/>
        <v>24098</v>
      </c>
      <c r="R6" s="59">
        <f t="shared" si="1"/>
        <v>51854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333923</v>
      </c>
      <c r="X6" s="60">
        <f t="shared" si="1"/>
        <v>3270785</v>
      </c>
      <c r="Y6" s="59">
        <f t="shared" si="1"/>
        <v>-2936862</v>
      </c>
      <c r="Z6" s="61">
        <f>+IF(X6&lt;&gt;0,+(Y6/X6)*100,0)</f>
        <v>-89.79073830899922</v>
      </c>
      <c r="AA6" s="62">
        <f t="shared" si="1"/>
        <v>4361046</v>
      </c>
    </row>
    <row r="7" spans="1:27" ht="12.75">
      <c r="A7" s="291" t="s">
        <v>229</v>
      </c>
      <c r="B7" s="142"/>
      <c r="C7" s="60"/>
      <c r="D7" s="340"/>
      <c r="E7" s="60"/>
      <c r="F7" s="59">
        <v>4361046</v>
      </c>
      <c r="G7" s="59"/>
      <c r="H7" s="60">
        <v>40453</v>
      </c>
      <c r="I7" s="60"/>
      <c r="J7" s="59">
        <v>40453</v>
      </c>
      <c r="K7" s="59">
        <v>120530</v>
      </c>
      <c r="L7" s="60"/>
      <c r="M7" s="60">
        <v>121086</v>
      </c>
      <c r="N7" s="59">
        <v>241616</v>
      </c>
      <c r="O7" s="59"/>
      <c r="P7" s="60">
        <v>27756</v>
      </c>
      <c r="Q7" s="60">
        <v>24098</v>
      </c>
      <c r="R7" s="59">
        <v>51854</v>
      </c>
      <c r="S7" s="59"/>
      <c r="T7" s="60"/>
      <c r="U7" s="60"/>
      <c r="V7" s="59"/>
      <c r="W7" s="59">
        <v>333923</v>
      </c>
      <c r="X7" s="60">
        <v>3270785</v>
      </c>
      <c r="Y7" s="59">
        <v>-2936862</v>
      </c>
      <c r="Z7" s="61">
        <v>-89.79</v>
      </c>
      <c r="AA7" s="62">
        <v>4361046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7403461</v>
      </c>
      <c r="G8" s="59">
        <f t="shared" si="2"/>
        <v>0</v>
      </c>
      <c r="H8" s="60">
        <f t="shared" si="2"/>
        <v>30942</v>
      </c>
      <c r="I8" s="60">
        <f t="shared" si="2"/>
        <v>76971</v>
      </c>
      <c r="J8" s="59">
        <f t="shared" si="2"/>
        <v>107913</v>
      </c>
      <c r="K8" s="59">
        <f t="shared" si="2"/>
        <v>0</v>
      </c>
      <c r="L8" s="60">
        <f t="shared" si="2"/>
        <v>69823</v>
      </c>
      <c r="M8" s="60">
        <f t="shared" si="2"/>
        <v>16420</v>
      </c>
      <c r="N8" s="59">
        <f t="shared" si="2"/>
        <v>86243</v>
      </c>
      <c r="O8" s="59">
        <f t="shared" si="2"/>
        <v>441302</v>
      </c>
      <c r="P8" s="60">
        <f t="shared" si="2"/>
        <v>71967</v>
      </c>
      <c r="Q8" s="60">
        <f t="shared" si="2"/>
        <v>13472</v>
      </c>
      <c r="R8" s="59">
        <f t="shared" si="2"/>
        <v>526741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720897</v>
      </c>
      <c r="X8" s="60">
        <f t="shared" si="2"/>
        <v>5552596</v>
      </c>
      <c r="Y8" s="59">
        <f t="shared" si="2"/>
        <v>-4831699</v>
      </c>
      <c r="Z8" s="61">
        <f>+IF(X8&lt;&gt;0,+(Y8/X8)*100,0)</f>
        <v>-87.01693766303184</v>
      </c>
      <c r="AA8" s="62">
        <f>SUM(AA9:AA10)</f>
        <v>7403461</v>
      </c>
    </row>
    <row r="9" spans="1:27" ht="12.75">
      <c r="A9" s="291" t="s">
        <v>230</v>
      </c>
      <c r="B9" s="142"/>
      <c r="C9" s="60"/>
      <c r="D9" s="340"/>
      <c r="E9" s="60"/>
      <c r="F9" s="59">
        <v>7263496</v>
      </c>
      <c r="G9" s="59"/>
      <c r="H9" s="60">
        <v>30942</v>
      </c>
      <c r="I9" s="60">
        <v>76971</v>
      </c>
      <c r="J9" s="59">
        <v>107913</v>
      </c>
      <c r="K9" s="59"/>
      <c r="L9" s="60">
        <v>49493</v>
      </c>
      <c r="M9" s="60">
        <v>16420</v>
      </c>
      <c r="N9" s="59">
        <v>65913</v>
      </c>
      <c r="O9" s="59">
        <v>441302</v>
      </c>
      <c r="P9" s="60"/>
      <c r="Q9" s="60">
        <v>13472</v>
      </c>
      <c r="R9" s="59">
        <v>454774</v>
      </c>
      <c r="S9" s="59"/>
      <c r="T9" s="60"/>
      <c r="U9" s="60"/>
      <c r="V9" s="59"/>
      <c r="W9" s="59">
        <v>628600</v>
      </c>
      <c r="X9" s="60">
        <v>5447622</v>
      </c>
      <c r="Y9" s="59">
        <v>-4819022</v>
      </c>
      <c r="Z9" s="61">
        <v>-88.46</v>
      </c>
      <c r="AA9" s="62">
        <v>7263496</v>
      </c>
    </row>
    <row r="10" spans="1:27" ht="12.75">
      <c r="A10" s="291" t="s">
        <v>231</v>
      </c>
      <c r="B10" s="142"/>
      <c r="C10" s="60"/>
      <c r="D10" s="340"/>
      <c r="E10" s="60"/>
      <c r="F10" s="59">
        <v>139965</v>
      </c>
      <c r="G10" s="59"/>
      <c r="H10" s="60"/>
      <c r="I10" s="60"/>
      <c r="J10" s="59"/>
      <c r="K10" s="59"/>
      <c r="L10" s="60">
        <v>20330</v>
      </c>
      <c r="M10" s="60"/>
      <c r="N10" s="59">
        <v>20330</v>
      </c>
      <c r="O10" s="59"/>
      <c r="P10" s="60">
        <v>71967</v>
      </c>
      <c r="Q10" s="60"/>
      <c r="R10" s="59">
        <v>71967</v>
      </c>
      <c r="S10" s="59"/>
      <c r="T10" s="60"/>
      <c r="U10" s="60"/>
      <c r="V10" s="59"/>
      <c r="W10" s="59">
        <v>92297</v>
      </c>
      <c r="X10" s="60">
        <v>104974</v>
      </c>
      <c r="Y10" s="59">
        <v>-12677</v>
      </c>
      <c r="Z10" s="61">
        <v>-12.08</v>
      </c>
      <c r="AA10" s="62">
        <v>139965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12364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9273</v>
      </c>
      <c r="Y11" s="364">
        <f t="shared" si="3"/>
        <v>-9273</v>
      </c>
      <c r="Z11" s="365">
        <f>+IF(X11&lt;&gt;0,+(Y11/X11)*100,0)</f>
        <v>-100</v>
      </c>
      <c r="AA11" s="366">
        <f t="shared" si="3"/>
        <v>12364</v>
      </c>
    </row>
    <row r="12" spans="1:27" ht="12.75">
      <c r="A12" s="291" t="s">
        <v>232</v>
      </c>
      <c r="B12" s="136"/>
      <c r="C12" s="60"/>
      <c r="D12" s="340"/>
      <c r="E12" s="60"/>
      <c r="F12" s="59">
        <v>12364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9273</v>
      </c>
      <c r="Y12" s="59">
        <v>-9273</v>
      </c>
      <c r="Z12" s="61">
        <v>-100</v>
      </c>
      <c r="AA12" s="62">
        <v>12364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2683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2012</v>
      </c>
      <c r="Y13" s="342">
        <f t="shared" si="4"/>
        <v>-2012</v>
      </c>
      <c r="Z13" s="335">
        <f>+IF(X13&lt;&gt;0,+(Y13/X13)*100,0)</f>
        <v>-100</v>
      </c>
      <c r="AA13" s="273">
        <f t="shared" si="4"/>
        <v>2683</v>
      </c>
    </row>
    <row r="14" spans="1:27" ht="12.75">
      <c r="A14" s="291" t="s">
        <v>233</v>
      </c>
      <c r="B14" s="136"/>
      <c r="C14" s="60"/>
      <c r="D14" s="340"/>
      <c r="E14" s="60"/>
      <c r="F14" s="59">
        <v>2683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2012</v>
      </c>
      <c r="Y14" s="59">
        <v>-2012</v>
      </c>
      <c r="Z14" s="61">
        <v>-100</v>
      </c>
      <c r="AA14" s="62">
        <v>2683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139965</v>
      </c>
      <c r="G15" s="59">
        <f t="shared" si="5"/>
        <v>0</v>
      </c>
      <c r="H15" s="60">
        <f t="shared" si="5"/>
        <v>0</v>
      </c>
      <c r="I15" s="60">
        <f t="shared" si="5"/>
        <v>24084</v>
      </c>
      <c r="J15" s="59">
        <f t="shared" si="5"/>
        <v>24084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23435</v>
      </c>
      <c r="R15" s="59">
        <f t="shared" si="5"/>
        <v>23435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47519</v>
      </c>
      <c r="X15" s="60">
        <f t="shared" si="5"/>
        <v>104974</v>
      </c>
      <c r="Y15" s="59">
        <f t="shared" si="5"/>
        <v>-57455</v>
      </c>
      <c r="Z15" s="61">
        <f>+IF(X15&lt;&gt;0,+(Y15/X15)*100,0)</f>
        <v>-54.73260045344561</v>
      </c>
      <c r="AA15" s="62">
        <f>SUM(AA16:AA20)</f>
        <v>139965</v>
      </c>
    </row>
    <row r="16" spans="1:27" ht="12.75">
      <c r="A16" s="291" t="s">
        <v>234</v>
      </c>
      <c r="B16" s="300"/>
      <c r="C16" s="60"/>
      <c r="D16" s="340"/>
      <c r="E16" s="60"/>
      <c r="F16" s="59">
        <v>139965</v>
      </c>
      <c r="G16" s="59"/>
      <c r="H16" s="60"/>
      <c r="I16" s="60">
        <v>24084</v>
      </c>
      <c r="J16" s="59">
        <v>24084</v>
      </c>
      <c r="K16" s="59"/>
      <c r="L16" s="60"/>
      <c r="M16" s="60"/>
      <c r="N16" s="59"/>
      <c r="O16" s="59"/>
      <c r="P16" s="60"/>
      <c r="Q16" s="60">
        <v>23435</v>
      </c>
      <c r="R16" s="59">
        <v>23435</v>
      </c>
      <c r="S16" s="59"/>
      <c r="T16" s="60"/>
      <c r="U16" s="60"/>
      <c r="V16" s="59"/>
      <c r="W16" s="59">
        <v>47519</v>
      </c>
      <c r="X16" s="60">
        <v>104974</v>
      </c>
      <c r="Y16" s="59">
        <v>-57455</v>
      </c>
      <c r="Z16" s="61">
        <v>-54.73</v>
      </c>
      <c r="AA16" s="62">
        <v>139965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42340</v>
      </c>
      <c r="G22" s="345">
        <f t="shared" si="6"/>
        <v>0</v>
      </c>
      <c r="H22" s="343">
        <f t="shared" si="6"/>
        <v>0</v>
      </c>
      <c r="I22" s="343">
        <f t="shared" si="6"/>
        <v>1637</v>
      </c>
      <c r="J22" s="345">
        <f t="shared" si="6"/>
        <v>1637</v>
      </c>
      <c r="K22" s="345">
        <f t="shared" si="6"/>
        <v>0</v>
      </c>
      <c r="L22" s="343">
        <f t="shared" si="6"/>
        <v>3285</v>
      </c>
      <c r="M22" s="343">
        <f t="shared" si="6"/>
        <v>1637</v>
      </c>
      <c r="N22" s="345">
        <f t="shared" si="6"/>
        <v>4922</v>
      </c>
      <c r="O22" s="345">
        <f t="shared" si="6"/>
        <v>0</v>
      </c>
      <c r="P22" s="343">
        <f t="shared" si="6"/>
        <v>61</v>
      </c>
      <c r="Q22" s="343">
        <f t="shared" si="6"/>
        <v>0</v>
      </c>
      <c r="R22" s="345">
        <f t="shared" si="6"/>
        <v>61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6620</v>
      </c>
      <c r="X22" s="343">
        <f t="shared" si="6"/>
        <v>31755</v>
      </c>
      <c r="Y22" s="345">
        <f t="shared" si="6"/>
        <v>-25135</v>
      </c>
      <c r="Z22" s="336">
        <f>+IF(X22&lt;&gt;0,+(Y22/X22)*100,0)</f>
        <v>-79.15288930877027</v>
      </c>
      <c r="AA22" s="350">
        <f>SUM(AA23:AA32)</f>
        <v>42340</v>
      </c>
    </row>
    <row r="23" spans="1:27" ht="12.75">
      <c r="A23" s="361" t="s">
        <v>237</v>
      </c>
      <c r="B23" s="142"/>
      <c r="C23" s="60"/>
      <c r="D23" s="340"/>
      <c r="E23" s="60"/>
      <c r="F23" s="59">
        <v>5832</v>
      </c>
      <c r="G23" s="59"/>
      <c r="H23" s="60"/>
      <c r="I23" s="60">
        <v>1637</v>
      </c>
      <c r="J23" s="59">
        <v>1637</v>
      </c>
      <c r="K23" s="59"/>
      <c r="L23" s="60"/>
      <c r="M23" s="60">
        <v>1637</v>
      </c>
      <c r="N23" s="59">
        <v>1637</v>
      </c>
      <c r="O23" s="59"/>
      <c r="P23" s="60">
        <v>61</v>
      </c>
      <c r="Q23" s="60"/>
      <c r="R23" s="59">
        <v>61</v>
      </c>
      <c r="S23" s="59"/>
      <c r="T23" s="60"/>
      <c r="U23" s="60"/>
      <c r="V23" s="59"/>
      <c r="W23" s="59">
        <v>3335</v>
      </c>
      <c r="X23" s="60">
        <v>4374</v>
      </c>
      <c r="Y23" s="59">
        <v>-1039</v>
      </c>
      <c r="Z23" s="61">
        <v>-23.75</v>
      </c>
      <c r="AA23" s="62">
        <v>5832</v>
      </c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>
        <v>24844</v>
      </c>
      <c r="G27" s="59"/>
      <c r="H27" s="60"/>
      <c r="I27" s="60"/>
      <c r="J27" s="59"/>
      <c r="K27" s="59"/>
      <c r="L27" s="60">
        <v>3285</v>
      </c>
      <c r="M27" s="60"/>
      <c r="N27" s="59">
        <v>3285</v>
      </c>
      <c r="O27" s="59"/>
      <c r="P27" s="60"/>
      <c r="Q27" s="60"/>
      <c r="R27" s="59"/>
      <c r="S27" s="59"/>
      <c r="T27" s="60"/>
      <c r="U27" s="60"/>
      <c r="V27" s="59"/>
      <c r="W27" s="59">
        <v>3285</v>
      </c>
      <c r="X27" s="60">
        <v>18633</v>
      </c>
      <c r="Y27" s="59">
        <v>-15348</v>
      </c>
      <c r="Z27" s="61">
        <v>-82.37</v>
      </c>
      <c r="AA27" s="62">
        <v>24844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>
        <v>11664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8748</v>
      </c>
      <c r="Y32" s="59">
        <v>-8748</v>
      </c>
      <c r="Z32" s="61">
        <v>-100</v>
      </c>
      <c r="AA32" s="62">
        <v>11664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233274</v>
      </c>
      <c r="G37" s="345">
        <f t="shared" si="8"/>
        <v>0</v>
      </c>
      <c r="H37" s="343">
        <f t="shared" si="8"/>
        <v>0</v>
      </c>
      <c r="I37" s="343">
        <f t="shared" si="8"/>
        <v>9754</v>
      </c>
      <c r="J37" s="345">
        <f t="shared" si="8"/>
        <v>9754</v>
      </c>
      <c r="K37" s="345">
        <f t="shared" si="8"/>
        <v>145</v>
      </c>
      <c r="L37" s="343">
        <f t="shared" si="8"/>
        <v>679</v>
      </c>
      <c r="M37" s="343">
        <f t="shared" si="8"/>
        <v>0</v>
      </c>
      <c r="N37" s="345">
        <f t="shared" si="8"/>
        <v>824</v>
      </c>
      <c r="O37" s="345">
        <f t="shared" si="8"/>
        <v>0</v>
      </c>
      <c r="P37" s="343">
        <f t="shared" si="8"/>
        <v>0</v>
      </c>
      <c r="Q37" s="343">
        <f t="shared" si="8"/>
        <v>7749</v>
      </c>
      <c r="R37" s="345">
        <f t="shared" si="8"/>
        <v>7749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18327</v>
      </c>
      <c r="X37" s="343">
        <f t="shared" si="8"/>
        <v>174956</v>
      </c>
      <c r="Y37" s="345">
        <f t="shared" si="8"/>
        <v>-156629</v>
      </c>
      <c r="Z37" s="336">
        <f>+IF(X37&lt;&gt;0,+(Y37/X37)*100,0)</f>
        <v>-89.52479480555111</v>
      </c>
      <c r="AA37" s="350">
        <f t="shared" si="8"/>
        <v>233274</v>
      </c>
    </row>
    <row r="38" spans="1:27" ht="12.75">
      <c r="A38" s="361" t="s">
        <v>213</v>
      </c>
      <c r="B38" s="142"/>
      <c r="C38" s="60"/>
      <c r="D38" s="340"/>
      <c r="E38" s="60"/>
      <c r="F38" s="59">
        <v>233274</v>
      </c>
      <c r="G38" s="59"/>
      <c r="H38" s="60"/>
      <c r="I38" s="60">
        <v>9754</v>
      </c>
      <c r="J38" s="59">
        <v>9754</v>
      </c>
      <c r="K38" s="59">
        <v>145</v>
      </c>
      <c r="L38" s="60">
        <v>679</v>
      </c>
      <c r="M38" s="60"/>
      <c r="N38" s="59">
        <v>824</v>
      </c>
      <c r="O38" s="59"/>
      <c r="P38" s="60"/>
      <c r="Q38" s="60">
        <v>7749</v>
      </c>
      <c r="R38" s="59">
        <v>7749</v>
      </c>
      <c r="S38" s="59"/>
      <c r="T38" s="60"/>
      <c r="U38" s="60"/>
      <c r="V38" s="59"/>
      <c r="W38" s="59">
        <v>18327</v>
      </c>
      <c r="X38" s="60">
        <v>174956</v>
      </c>
      <c r="Y38" s="59">
        <v>-156629</v>
      </c>
      <c r="Z38" s="61">
        <v>-89.52</v>
      </c>
      <c r="AA38" s="62">
        <v>233274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2719232</v>
      </c>
      <c r="G40" s="345">
        <f t="shared" si="9"/>
        <v>0</v>
      </c>
      <c r="H40" s="343">
        <f t="shared" si="9"/>
        <v>4904</v>
      </c>
      <c r="I40" s="343">
        <f t="shared" si="9"/>
        <v>102312</v>
      </c>
      <c r="J40" s="345">
        <f t="shared" si="9"/>
        <v>107216</v>
      </c>
      <c r="K40" s="345">
        <f t="shared" si="9"/>
        <v>63335</v>
      </c>
      <c r="L40" s="343">
        <f t="shared" si="9"/>
        <v>230258</v>
      </c>
      <c r="M40" s="343">
        <f t="shared" si="9"/>
        <v>81916</v>
      </c>
      <c r="N40" s="345">
        <f t="shared" si="9"/>
        <v>375509</v>
      </c>
      <c r="O40" s="345">
        <f t="shared" si="9"/>
        <v>0</v>
      </c>
      <c r="P40" s="343">
        <f t="shared" si="9"/>
        <v>52679</v>
      </c>
      <c r="Q40" s="343">
        <f t="shared" si="9"/>
        <v>67457</v>
      </c>
      <c r="R40" s="345">
        <f t="shared" si="9"/>
        <v>120136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602861</v>
      </c>
      <c r="X40" s="343">
        <f t="shared" si="9"/>
        <v>2039424</v>
      </c>
      <c r="Y40" s="345">
        <f t="shared" si="9"/>
        <v>-1436563</v>
      </c>
      <c r="Z40" s="336">
        <f>+IF(X40&lt;&gt;0,+(Y40/X40)*100,0)</f>
        <v>-70.43964374254692</v>
      </c>
      <c r="AA40" s="350">
        <f>SUM(AA41:AA49)</f>
        <v>2719232</v>
      </c>
    </row>
    <row r="41" spans="1:27" ht="12.75">
      <c r="A41" s="361" t="s">
        <v>248</v>
      </c>
      <c r="B41" s="142"/>
      <c r="C41" s="362"/>
      <c r="D41" s="363"/>
      <c r="E41" s="362"/>
      <c r="F41" s="364">
        <v>1536622</v>
      </c>
      <c r="G41" s="364"/>
      <c r="H41" s="362">
        <v>142</v>
      </c>
      <c r="I41" s="362">
        <v>79820</v>
      </c>
      <c r="J41" s="364">
        <v>79962</v>
      </c>
      <c r="K41" s="364">
        <v>26332</v>
      </c>
      <c r="L41" s="362">
        <v>208167</v>
      </c>
      <c r="M41" s="362">
        <v>57644</v>
      </c>
      <c r="N41" s="364">
        <v>292143</v>
      </c>
      <c r="O41" s="364"/>
      <c r="P41" s="362">
        <v>16370</v>
      </c>
      <c r="Q41" s="362">
        <v>38123</v>
      </c>
      <c r="R41" s="364">
        <v>54493</v>
      </c>
      <c r="S41" s="364"/>
      <c r="T41" s="362"/>
      <c r="U41" s="362"/>
      <c r="V41" s="364"/>
      <c r="W41" s="364">
        <v>426598</v>
      </c>
      <c r="X41" s="362">
        <v>1152467</v>
      </c>
      <c r="Y41" s="364">
        <v>-725869</v>
      </c>
      <c r="Z41" s="365">
        <v>-62.98</v>
      </c>
      <c r="AA41" s="366">
        <v>1536622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>
        <v>186723</v>
      </c>
      <c r="G43" s="370"/>
      <c r="H43" s="305"/>
      <c r="I43" s="305">
        <v>3262</v>
      </c>
      <c r="J43" s="370">
        <v>3262</v>
      </c>
      <c r="K43" s="370">
        <v>6606</v>
      </c>
      <c r="L43" s="305">
        <v>11345</v>
      </c>
      <c r="M43" s="305">
        <v>4977</v>
      </c>
      <c r="N43" s="370">
        <v>22928</v>
      </c>
      <c r="O43" s="370"/>
      <c r="P43" s="305">
        <v>2612</v>
      </c>
      <c r="Q43" s="305">
        <v>14701</v>
      </c>
      <c r="R43" s="370">
        <v>17313</v>
      </c>
      <c r="S43" s="370"/>
      <c r="T43" s="305"/>
      <c r="U43" s="305"/>
      <c r="V43" s="370"/>
      <c r="W43" s="370">
        <v>43503</v>
      </c>
      <c r="X43" s="305">
        <v>140042</v>
      </c>
      <c r="Y43" s="370">
        <v>-96539</v>
      </c>
      <c r="Z43" s="371">
        <v>-68.94</v>
      </c>
      <c r="AA43" s="303">
        <v>186723</v>
      </c>
    </row>
    <row r="44" spans="1:27" ht="12.75">
      <c r="A44" s="361" t="s">
        <v>251</v>
      </c>
      <c r="B44" s="136"/>
      <c r="C44" s="60"/>
      <c r="D44" s="368"/>
      <c r="E44" s="54"/>
      <c r="F44" s="53">
        <v>200232</v>
      </c>
      <c r="G44" s="53"/>
      <c r="H44" s="54"/>
      <c r="I44" s="54">
        <v>211</v>
      </c>
      <c r="J44" s="53">
        <v>211</v>
      </c>
      <c r="K44" s="53"/>
      <c r="L44" s="54">
        <v>5043</v>
      </c>
      <c r="M44" s="54">
        <v>35</v>
      </c>
      <c r="N44" s="53">
        <v>5078</v>
      </c>
      <c r="O44" s="53"/>
      <c r="P44" s="54">
        <v>11202</v>
      </c>
      <c r="Q44" s="54">
        <v>1995</v>
      </c>
      <c r="R44" s="53">
        <v>13197</v>
      </c>
      <c r="S44" s="53"/>
      <c r="T44" s="54"/>
      <c r="U44" s="54"/>
      <c r="V44" s="53"/>
      <c r="W44" s="53">
        <v>18486</v>
      </c>
      <c r="X44" s="54">
        <v>150174</v>
      </c>
      <c r="Y44" s="53">
        <v>-131688</v>
      </c>
      <c r="Z44" s="94">
        <v>-87.69</v>
      </c>
      <c r="AA44" s="95">
        <v>200232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>
        <v>629796</v>
      </c>
      <c r="G47" s="53"/>
      <c r="H47" s="54">
        <v>4762</v>
      </c>
      <c r="I47" s="54">
        <v>19019</v>
      </c>
      <c r="J47" s="53">
        <v>23781</v>
      </c>
      <c r="K47" s="53">
        <v>30397</v>
      </c>
      <c r="L47" s="54">
        <v>5703</v>
      </c>
      <c r="M47" s="54">
        <v>17621</v>
      </c>
      <c r="N47" s="53">
        <v>53721</v>
      </c>
      <c r="O47" s="53"/>
      <c r="P47" s="54">
        <v>22495</v>
      </c>
      <c r="Q47" s="54">
        <v>12638</v>
      </c>
      <c r="R47" s="53">
        <v>35133</v>
      </c>
      <c r="S47" s="53"/>
      <c r="T47" s="54"/>
      <c r="U47" s="54"/>
      <c r="V47" s="53"/>
      <c r="W47" s="53">
        <v>112635</v>
      </c>
      <c r="X47" s="54">
        <v>472347</v>
      </c>
      <c r="Y47" s="53">
        <v>-359712</v>
      </c>
      <c r="Z47" s="94">
        <v>-76.15</v>
      </c>
      <c r="AA47" s="95">
        <v>629796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>
        <v>165859</v>
      </c>
      <c r="G49" s="53"/>
      <c r="H49" s="54"/>
      <c r="I49" s="54"/>
      <c r="J49" s="53"/>
      <c r="K49" s="53"/>
      <c r="L49" s="54"/>
      <c r="M49" s="54">
        <v>1639</v>
      </c>
      <c r="N49" s="53">
        <v>1639</v>
      </c>
      <c r="O49" s="53"/>
      <c r="P49" s="54"/>
      <c r="Q49" s="54"/>
      <c r="R49" s="53"/>
      <c r="S49" s="53"/>
      <c r="T49" s="54"/>
      <c r="U49" s="54"/>
      <c r="V49" s="53"/>
      <c r="W49" s="53">
        <v>1639</v>
      </c>
      <c r="X49" s="54">
        <v>124394</v>
      </c>
      <c r="Y49" s="53">
        <v>-122755</v>
      </c>
      <c r="Z49" s="94">
        <v>-98.68</v>
      </c>
      <c r="AA49" s="95">
        <v>165859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14914365</v>
      </c>
      <c r="G60" s="264">
        <f t="shared" si="14"/>
        <v>0</v>
      </c>
      <c r="H60" s="219">
        <f t="shared" si="14"/>
        <v>76299</v>
      </c>
      <c r="I60" s="219">
        <f t="shared" si="14"/>
        <v>214758</v>
      </c>
      <c r="J60" s="264">
        <f t="shared" si="14"/>
        <v>291057</v>
      </c>
      <c r="K60" s="264">
        <f t="shared" si="14"/>
        <v>184010</v>
      </c>
      <c r="L60" s="219">
        <f t="shared" si="14"/>
        <v>304045</v>
      </c>
      <c r="M60" s="219">
        <f t="shared" si="14"/>
        <v>221059</v>
      </c>
      <c r="N60" s="264">
        <f t="shared" si="14"/>
        <v>709114</v>
      </c>
      <c r="O60" s="264">
        <f t="shared" si="14"/>
        <v>441302</v>
      </c>
      <c r="P60" s="219">
        <f t="shared" si="14"/>
        <v>152463</v>
      </c>
      <c r="Q60" s="219">
        <f t="shared" si="14"/>
        <v>136211</v>
      </c>
      <c r="R60" s="264">
        <f t="shared" si="14"/>
        <v>729976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1730147</v>
      </c>
      <c r="X60" s="219">
        <f t="shared" si="14"/>
        <v>11185775</v>
      </c>
      <c r="Y60" s="264">
        <f t="shared" si="14"/>
        <v>-9455628</v>
      </c>
      <c r="Z60" s="337">
        <f>+IF(X60&lt;&gt;0,+(Y60/X60)*100,0)</f>
        <v>-84.53261396729329</v>
      </c>
      <c r="AA60" s="232">
        <f>+AA57+AA54+AA51+AA40+AA37+AA34+AA22+AA5</f>
        <v>14914365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87632552</v>
      </c>
      <c r="G5" s="100">
        <f t="shared" si="0"/>
        <v>0</v>
      </c>
      <c r="H5" s="100">
        <f t="shared" si="0"/>
        <v>76932</v>
      </c>
      <c r="I5" s="100">
        <f t="shared" si="0"/>
        <v>261272</v>
      </c>
      <c r="J5" s="100">
        <f t="shared" si="0"/>
        <v>338204</v>
      </c>
      <c r="K5" s="100">
        <f t="shared" si="0"/>
        <v>458608</v>
      </c>
      <c r="L5" s="100">
        <f t="shared" si="0"/>
        <v>434985</v>
      </c>
      <c r="M5" s="100">
        <f t="shared" si="0"/>
        <v>0</v>
      </c>
      <c r="N5" s="100">
        <f t="shared" si="0"/>
        <v>893593</v>
      </c>
      <c r="O5" s="100">
        <f t="shared" si="0"/>
        <v>334755</v>
      </c>
      <c r="P5" s="100">
        <f t="shared" si="0"/>
        <v>475632</v>
      </c>
      <c r="Q5" s="100">
        <f t="shared" si="0"/>
        <v>13643933</v>
      </c>
      <c r="R5" s="100">
        <f t="shared" si="0"/>
        <v>14454320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15686117</v>
      </c>
      <c r="X5" s="100">
        <f t="shared" si="0"/>
        <v>58886345</v>
      </c>
      <c r="Y5" s="100">
        <f t="shared" si="0"/>
        <v>-43200228</v>
      </c>
      <c r="Z5" s="137">
        <f>+IF(X5&lt;&gt;0,+(Y5/X5)*100,0)</f>
        <v>-73.3620468378535</v>
      </c>
      <c r="AA5" s="153">
        <f>SUM(AA6:AA8)</f>
        <v>87632552</v>
      </c>
    </row>
    <row r="6" spans="1:27" ht="12.75">
      <c r="A6" s="138" t="s">
        <v>75</v>
      </c>
      <c r="B6" s="136"/>
      <c r="C6" s="155"/>
      <c r="D6" s="155"/>
      <c r="E6" s="156"/>
      <c r="F6" s="60">
        <v>22031729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5350081</v>
      </c>
      <c r="Y6" s="60">
        <v>-5350081</v>
      </c>
      <c r="Z6" s="140">
        <v>-100</v>
      </c>
      <c r="AA6" s="155">
        <v>22031729</v>
      </c>
    </row>
    <row r="7" spans="1:27" ht="12.75">
      <c r="A7" s="138" t="s">
        <v>76</v>
      </c>
      <c r="B7" s="136"/>
      <c r="C7" s="157"/>
      <c r="D7" s="157"/>
      <c r="E7" s="158"/>
      <c r="F7" s="159">
        <v>62769000</v>
      </c>
      <c r="G7" s="159"/>
      <c r="H7" s="159">
        <v>51987</v>
      </c>
      <c r="I7" s="159">
        <v>107784</v>
      </c>
      <c r="J7" s="159">
        <v>159771</v>
      </c>
      <c r="K7" s="159">
        <v>26989</v>
      </c>
      <c r="L7" s="159">
        <v>277395</v>
      </c>
      <c r="M7" s="159"/>
      <c r="N7" s="159">
        <v>304384</v>
      </c>
      <c r="O7" s="159">
        <v>277351</v>
      </c>
      <c r="P7" s="159">
        <v>291414</v>
      </c>
      <c r="Q7" s="159">
        <v>13509762</v>
      </c>
      <c r="R7" s="159">
        <v>14078527</v>
      </c>
      <c r="S7" s="159"/>
      <c r="T7" s="159"/>
      <c r="U7" s="159"/>
      <c r="V7" s="159"/>
      <c r="W7" s="159">
        <v>14542682</v>
      </c>
      <c r="X7" s="159">
        <v>50137325</v>
      </c>
      <c r="Y7" s="159">
        <v>-35594643</v>
      </c>
      <c r="Z7" s="141">
        <v>-70.99</v>
      </c>
      <c r="AA7" s="157">
        <v>62769000</v>
      </c>
    </row>
    <row r="8" spans="1:27" ht="12.75">
      <c r="A8" s="138" t="s">
        <v>77</v>
      </c>
      <c r="B8" s="136"/>
      <c r="C8" s="155"/>
      <c r="D8" s="155"/>
      <c r="E8" s="156"/>
      <c r="F8" s="60">
        <v>2831823</v>
      </c>
      <c r="G8" s="60"/>
      <c r="H8" s="60">
        <v>24945</v>
      </c>
      <c r="I8" s="60">
        <v>153488</v>
      </c>
      <c r="J8" s="60">
        <v>178433</v>
      </c>
      <c r="K8" s="60">
        <v>431619</v>
      </c>
      <c r="L8" s="60">
        <v>157590</v>
      </c>
      <c r="M8" s="60"/>
      <c r="N8" s="60">
        <v>589209</v>
      </c>
      <c r="O8" s="60">
        <v>57404</v>
      </c>
      <c r="P8" s="60">
        <v>184218</v>
      </c>
      <c r="Q8" s="60">
        <v>134171</v>
      </c>
      <c r="R8" s="60">
        <v>375793</v>
      </c>
      <c r="S8" s="60"/>
      <c r="T8" s="60"/>
      <c r="U8" s="60"/>
      <c r="V8" s="60"/>
      <c r="W8" s="60">
        <v>1143435</v>
      </c>
      <c r="X8" s="60">
        <v>3398939</v>
      </c>
      <c r="Y8" s="60">
        <v>-2255504</v>
      </c>
      <c r="Z8" s="140">
        <v>-66.36</v>
      </c>
      <c r="AA8" s="155">
        <v>2831823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10690988</v>
      </c>
      <c r="G9" s="100">
        <f t="shared" si="1"/>
        <v>0</v>
      </c>
      <c r="H9" s="100">
        <f t="shared" si="1"/>
        <v>0</v>
      </c>
      <c r="I9" s="100">
        <f t="shared" si="1"/>
        <v>380046</v>
      </c>
      <c r="J9" s="100">
        <f t="shared" si="1"/>
        <v>380046</v>
      </c>
      <c r="K9" s="100">
        <f t="shared" si="1"/>
        <v>269515</v>
      </c>
      <c r="L9" s="100">
        <f t="shared" si="1"/>
        <v>312241</v>
      </c>
      <c r="M9" s="100">
        <f t="shared" si="1"/>
        <v>0</v>
      </c>
      <c r="N9" s="100">
        <f t="shared" si="1"/>
        <v>581756</v>
      </c>
      <c r="O9" s="100">
        <f t="shared" si="1"/>
        <v>936748</v>
      </c>
      <c r="P9" s="100">
        <f t="shared" si="1"/>
        <v>604628</v>
      </c>
      <c r="Q9" s="100">
        <f t="shared" si="1"/>
        <v>403353</v>
      </c>
      <c r="R9" s="100">
        <f t="shared" si="1"/>
        <v>1944729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2906531</v>
      </c>
      <c r="X9" s="100">
        <f t="shared" si="1"/>
        <v>9634928</v>
      </c>
      <c r="Y9" s="100">
        <f t="shared" si="1"/>
        <v>-6728397</v>
      </c>
      <c r="Z9" s="137">
        <f>+IF(X9&lt;&gt;0,+(Y9/X9)*100,0)</f>
        <v>-69.83339159358533</v>
      </c>
      <c r="AA9" s="153">
        <f>SUM(AA10:AA14)</f>
        <v>10690988</v>
      </c>
    </row>
    <row r="10" spans="1:27" ht="12.75">
      <c r="A10" s="138" t="s">
        <v>79</v>
      </c>
      <c r="B10" s="136"/>
      <c r="C10" s="155"/>
      <c r="D10" s="155"/>
      <c r="E10" s="156"/>
      <c r="F10" s="60">
        <v>4187828</v>
      </c>
      <c r="G10" s="60"/>
      <c r="H10" s="60"/>
      <c r="I10" s="60">
        <v>16405</v>
      </c>
      <c r="J10" s="60">
        <v>16405</v>
      </c>
      <c r="K10" s="60">
        <v>17633</v>
      </c>
      <c r="L10" s="60">
        <v>15378</v>
      </c>
      <c r="M10" s="60"/>
      <c r="N10" s="60">
        <v>33011</v>
      </c>
      <c r="O10" s="60">
        <v>87380</v>
      </c>
      <c r="P10" s="60">
        <v>38369</v>
      </c>
      <c r="Q10" s="60">
        <v>28309</v>
      </c>
      <c r="R10" s="60">
        <v>154058</v>
      </c>
      <c r="S10" s="60"/>
      <c r="T10" s="60"/>
      <c r="U10" s="60"/>
      <c r="V10" s="60"/>
      <c r="W10" s="60">
        <v>203474</v>
      </c>
      <c r="X10" s="60">
        <v>4198224</v>
      </c>
      <c r="Y10" s="60">
        <v>-3994750</v>
      </c>
      <c r="Z10" s="140">
        <v>-95.15</v>
      </c>
      <c r="AA10" s="155">
        <v>4187828</v>
      </c>
    </row>
    <row r="11" spans="1:27" ht="12.75">
      <c r="A11" s="138" t="s">
        <v>80</v>
      </c>
      <c r="B11" s="136"/>
      <c r="C11" s="155"/>
      <c r="D11" s="155"/>
      <c r="E11" s="156"/>
      <c r="F11" s="60">
        <v>173847</v>
      </c>
      <c r="G11" s="60"/>
      <c r="H11" s="60"/>
      <c r="I11" s="60">
        <v>3971</v>
      </c>
      <c r="J11" s="60">
        <v>3971</v>
      </c>
      <c r="K11" s="60">
        <v>8808</v>
      </c>
      <c r="L11" s="60">
        <v>30830</v>
      </c>
      <c r="M11" s="60"/>
      <c r="N11" s="60">
        <v>39638</v>
      </c>
      <c r="O11" s="60">
        <v>86472</v>
      </c>
      <c r="P11" s="60">
        <v>3761</v>
      </c>
      <c r="Q11" s="60">
        <v>1030</v>
      </c>
      <c r="R11" s="60">
        <v>91263</v>
      </c>
      <c r="S11" s="60"/>
      <c r="T11" s="60"/>
      <c r="U11" s="60"/>
      <c r="V11" s="60"/>
      <c r="W11" s="60">
        <v>134872</v>
      </c>
      <c r="X11" s="60">
        <v>359224</v>
      </c>
      <c r="Y11" s="60">
        <v>-224352</v>
      </c>
      <c r="Z11" s="140">
        <v>-62.45</v>
      </c>
      <c r="AA11" s="155">
        <v>173847</v>
      </c>
    </row>
    <row r="12" spans="1:27" ht="12.75">
      <c r="A12" s="138" t="s">
        <v>81</v>
      </c>
      <c r="B12" s="136"/>
      <c r="C12" s="155"/>
      <c r="D12" s="155"/>
      <c r="E12" s="156"/>
      <c r="F12" s="60">
        <v>6329313</v>
      </c>
      <c r="G12" s="60"/>
      <c r="H12" s="60"/>
      <c r="I12" s="60">
        <v>359670</v>
      </c>
      <c r="J12" s="60">
        <v>359670</v>
      </c>
      <c r="K12" s="60">
        <v>243074</v>
      </c>
      <c r="L12" s="60">
        <v>266033</v>
      </c>
      <c r="M12" s="60"/>
      <c r="N12" s="60">
        <v>509107</v>
      </c>
      <c r="O12" s="60">
        <v>762896</v>
      </c>
      <c r="P12" s="60">
        <v>562498</v>
      </c>
      <c r="Q12" s="60">
        <v>374014</v>
      </c>
      <c r="R12" s="60">
        <v>1699408</v>
      </c>
      <c r="S12" s="60"/>
      <c r="T12" s="60"/>
      <c r="U12" s="60"/>
      <c r="V12" s="60"/>
      <c r="W12" s="60">
        <v>2568185</v>
      </c>
      <c r="X12" s="60">
        <v>5077480</v>
      </c>
      <c r="Y12" s="60">
        <v>-2509295</v>
      </c>
      <c r="Z12" s="140">
        <v>-49.42</v>
      </c>
      <c r="AA12" s="155">
        <v>6329313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24116879</v>
      </c>
      <c r="G15" s="100">
        <f t="shared" si="2"/>
        <v>0</v>
      </c>
      <c r="H15" s="100">
        <f t="shared" si="2"/>
        <v>0</v>
      </c>
      <c r="I15" s="100">
        <f t="shared" si="2"/>
        <v>3608</v>
      </c>
      <c r="J15" s="100">
        <f t="shared" si="2"/>
        <v>3608</v>
      </c>
      <c r="K15" s="100">
        <f t="shared" si="2"/>
        <v>2837</v>
      </c>
      <c r="L15" s="100">
        <f t="shared" si="2"/>
        <v>3118</v>
      </c>
      <c r="M15" s="100">
        <f t="shared" si="2"/>
        <v>0</v>
      </c>
      <c r="N15" s="100">
        <f t="shared" si="2"/>
        <v>5955</v>
      </c>
      <c r="O15" s="100">
        <f t="shared" si="2"/>
        <v>2276</v>
      </c>
      <c r="P15" s="100">
        <f t="shared" si="2"/>
        <v>5393</v>
      </c>
      <c r="Q15" s="100">
        <f t="shared" si="2"/>
        <v>1490209</v>
      </c>
      <c r="R15" s="100">
        <f t="shared" si="2"/>
        <v>1497878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1507441</v>
      </c>
      <c r="X15" s="100">
        <f t="shared" si="2"/>
        <v>18655312</v>
      </c>
      <c r="Y15" s="100">
        <f t="shared" si="2"/>
        <v>-17147871</v>
      </c>
      <c r="Z15" s="137">
        <f>+IF(X15&lt;&gt;0,+(Y15/X15)*100,0)</f>
        <v>-91.91950796641729</v>
      </c>
      <c r="AA15" s="153">
        <f>SUM(AA16:AA18)</f>
        <v>24116879</v>
      </c>
    </row>
    <row r="16" spans="1:27" ht="12.75">
      <c r="A16" s="138" t="s">
        <v>85</v>
      </c>
      <c r="B16" s="136"/>
      <c r="C16" s="155"/>
      <c r="D16" s="155"/>
      <c r="E16" s="156"/>
      <c r="F16" s="60">
        <v>93952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221456</v>
      </c>
      <c r="Y16" s="60">
        <v>-221456</v>
      </c>
      <c r="Z16" s="140">
        <v>-100</v>
      </c>
      <c r="AA16" s="155">
        <v>93952</v>
      </c>
    </row>
    <row r="17" spans="1:27" ht="12.75">
      <c r="A17" s="138" t="s">
        <v>86</v>
      </c>
      <c r="B17" s="136"/>
      <c r="C17" s="155"/>
      <c r="D17" s="155"/>
      <c r="E17" s="156"/>
      <c r="F17" s="60">
        <v>24022927</v>
      </c>
      <c r="G17" s="60"/>
      <c r="H17" s="60"/>
      <c r="I17" s="60">
        <v>3608</v>
      </c>
      <c r="J17" s="60">
        <v>3608</v>
      </c>
      <c r="K17" s="60">
        <v>2837</v>
      </c>
      <c r="L17" s="60">
        <v>3118</v>
      </c>
      <c r="M17" s="60"/>
      <c r="N17" s="60">
        <v>5955</v>
      </c>
      <c r="O17" s="60">
        <v>2276</v>
      </c>
      <c r="P17" s="60">
        <v>5393</v>
      </c>
      <c r="Q17" s="60">
        <v>1490209</v>
      </c>
      <c r="R17" s="60">
        <v>1497878</v>
      </c>
      <c r="S17" s="60"/>
      <c r="T17" s="60"/>
      <c r="U17" s="60"/>
      <c r="V17" s="60"/>
      <c r="W17" s="60">
        <v>1507441</v>
      </c>
      <c r="X17" s="60">
        <v>18433856</v>
      </c>
      <c r="Y17" s="60">
        <v>-16926415</v>
      </c>
      <c r="Z17" s="140">
        <v>-91.82</v>
      </c>
      <c r="AA17" s="155">
        <v>24022927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115452978</v>
      </c>
      <c r="G19" s="100">
        <f t="shared" si="3"/>
        <v>0</v>
      </c>
      <c r="H19" s="100">
        <f t="shared" si="3"/>
        <v>280753</v>
      </c>
      <c r="I19" s="100">
        <f t="shared" si="3"/>
        <v>7270573</v>
      </c>
      <c r="J19" s="100">
        <f t="shared" si="3"/>
        <v>7551326</v>
      </c>
      <c r="K19" s="100">
        <f t="shared" si="3"/>
        <v>6833523</v>
      </c>
      <c r="L19" s="100">
        <f t="shared" si="3"/>
        <v>6334579</v>
      </c>
      <c r="M19" s="100">
        <f t="shared" si="3"/>
        <v>0</v>
      </c>
      <c r="N19" s="100">
        <f t="shared" si="3"/>
        <v>13168102</v>
      </c>
      <c r="O19" s="100">
        <f t="shared" si="3"/>
        <v>2181257</v>
      </c>
      <c r="P19" s="100">
        <f t="shared" si="3"/>
        <v>6320437</v>
      </c>
      <c r="Q19" s="100">
        <f t="shared" si="3"/>
        <v>6311720</v>
      </c>
      <c r="R19" s="100">
        <f t="shared" si="3"/>
        <v>14813414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35532842</v>
      </c>
      <c r="X19" s="100">
        <f t="shared" si="3"/>
        <v>84629264</v>
      </c>
      <c r="Y19" s="100">
        <f t="shared" si="3"/>
        <v>-49096422</v>
      </c>
      <c r="Z19" s="137">
        <f>+IF(X19&lt;&gt;0,+(Y19/X19)*100,0)</f>
        <v>-58.01352827551472</v>
      </c>
      <c r="AA19" s="153">
        <f>SUM(AA20:AA23)</f>
        <v>115452978</v>
      </c>
    </row>
    <row r="20" spans="1:27" ht="12.75">
      <c r="A20" s="138" t="s">
        <v>89</v>
      </c>
      <c r="B20" s="136"/>
      <c r="C20" s="155"/>
      <c r="D20" s="155"/>
      <c r="E20" s="156"/>
      <c r="F20" s="60">
        <v>88188902</v>
      </c>
      <c r="G20" s="60"/>
      <c r="H20" s="60">
        <v>280753</v>
      </c>
      <c r="I20" s="60">
        <v>6425280</v>
      </c>
      <c r="J20" s="60">
        <v>6706033</v>
      </c>
      <c r="K20" s="60">
        <v>6012733</v>
      </c>
      <c r="L20" s="60">
        <v>5532365</v>
      </c>
      <c r="M20" s="60"/>
      <c r="N20" s="60">
        <v>11545098</v>
      </c>
      <c r="O20" s="60">
        <v>2114008</v>
      </c>
      <c r="P20" s="60">
        <v>5512767</v>
      </c>
      <c r="Q20" s="60">
        <v>5506659</v>
      </c>
      <c r="R20" s="60">
        <v>13133434</v>
      </c>
      <c r="S20" s="60"/>
      <c r="T20" s="60"/>
      <c r="U20" s="60"/>
      <c r="V20" s="60"/>
      <c r="W20" s="60">
        <v>31384565</v>
      </c>
      <c r="X20" s="60">
        <v>70149224</v>
      </c>
      <c r="Y20" s="60">
        <v>-38764659</v>
      </c>
      <c r="Z20" s="140">
        <v>-55.26</v>
      </c>
      <c r="AA20" s="155">
        <v>88188902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>
        <v>27264076</v>
      </c>
      <c r="G23" s="60"/>
      <c r="H23" s="60"/>
      <c r="I23" s="60">
        <v>845293</v>
      </c>
      <c r="J23" s="60">
        <v>845293</v>
      </c>
      <c r="K23" s="60">
        <v>820790</v>
      </c>
      <c r="L23" s="60">
        <v>802214</v>
      </c>
      <c r="M23" s="60"/>
      <c r="N23" s="60">
        <v>1623004</v>
      </c>
      <c r="O23" s="60">
        <v>67249</v>
      </c>
      <c r="P23" s="60">
        <v>807670</v>
      </c>
      <c r="Q23" s="60">
        <v>805061</v>
      </c>
      <c r="R23" s="60">
        <v>1679980</v>
      </c>
      <c r="S23" s="60"/>
      <c r="T23" s="60"/>
      <c r="U23" s="60"/>
      <c r="V23" s="60"/>
      <c r="W23" s="60">
        <v>4148277</v>
      </c>
      <c r="X23" s="60">
        <v>14480040</v>
      </c>
      <c r="Y23" s="60">
        <v>-10331763</v>
      </c>
      <c r="Z23" s="140">
        <v>-71.35</v>
      </c>
      <c r="AA23" s="155">
        <v>27264076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>
        <v>222311</v>
      </c>
      <c r="G24" s="100"/>
      <c r="H24" s="100"/>
      <c r="I24" s="100">
        <v>10872</v>
      </c>
      <c r="J24" s="100">
        <v>10872</v>
      </c>
      <c r="K24" s="100">
        <v>10487</v>
      </c>
      <c r="L24" s="100">
        <v>14762</v>
      </c>
      <c r="M24" s="100"/>
      <c r="N24" s="100">
        <v>25249</v>
      </c>
      <c r="O24" s="100">
        <v>41296</v>
      </c>
      <c r="P24" s="100">
        <v>14815</v>
      </c>
      <c r="Q24" s="100">
        <v>46943</v>
      </c>
      <c r="R24" s="100">
        <v>103054</v>
      </c>
      <c r="S24" s="100"/>
      <c r="T24" s="100"/>
      <c r="U24" s="100"/>
      <c r="V24" s="100"/>
      <c r="W24" s="100">
        <v>139175</v>
      </c>
      <c r="X24" s="100">
        <v>702048</v>
      </c>
      <c r="Y24" s="100">
        <v>-562873</v>
      </c>
      <c r="Z24" s="137">
        <v>-80.18</v>
      </c>
      <c r="AA24" s="153">
        <v>222311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0</v>
      </c>
      <c r="F25" s="73">
        <f t="shared" si="4"/>
        <v>238115708</v>
      </c>
      <c r="G25" s="73">
        <f t="shared" si="4"/>
        <v>0</v>
      </c>
      <c r="H25" s="73">
        <f t="shared" si="4"/>
        <v>357685</v>
      </c>
      <c r="I25" s="73">
        <f t="shared" si="4"/>
        <v>7926371</v>
      </c>
      <c r="J25" s="73">
        <f t="shared" si="4"/>
        <v>8284056</v>
      </c>
      <c r="K25" s="73">
        <f t="shared" si="4"/>
        <v>7574970</v>
      </c>
      <c r="L25" s="73">
        <f t="shared" si="4"/>
        <v>7099685</v>
      </c>
      <c r="M25" s="73">
        <f t="shared" si="4"/>
        <v>0</v>
      </c>
      <c r="N25" s="73">
        <f t="shared" si="4"/>
        <v>14674655</v>
      </c>
      <c r="O25" s="73">
        <f t="shared" si="4"/>
        <v>3496332</v>
      </c>
      <c r="P25" s="73">
        <f t="shared" si="4"/>
        <v>7420905</v>
      </c>
      <c r="Q25" s="73">
        <f t="shared" si="4"/>
        <v>21896158</v>
      </c>
      <c r="R25" s="73">
        <f t="shared" si="4"/>
        <v>32813395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55772106</v>
      </c>
      <c r="X25" s="73">
        <f t="shared" si="4"/>
        <v>172507897</v>
      </c>
      <c r="Y25" s="73">
        <f t="shared" si="4"/>
        <v>-116735791</v>
      </c>
      <c r="Z25" s="170">
        <f>+IF(X25&lt;&gt;0,+(Y25/X25)*100,0)</f>
        <v>-67.66982441389335</v>
      </c>
      <c r="AA25" s="168">
        <f>+AA5+AA9+AA15+AA19+AA24</f>
        <v>238115708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0</v>
      </c>
      <c r="F28" s="100">
        <f t="shared" si="5"/>
        <v>45667813</v>
      </c>
      <c r="G28" s="100">
        <f t="shared" si="5"/>
        <v>0</v>
      </c>
      <c r="H28" s="100">
        <f t="shared" si="5"/>
        <v>1244303</v>
      </c>
      <c r="I28" s="100">
        <f t="shared" si="5"/>
        <v>793485</v>
      </c>
      <c r="J28" s="100">
        <f t="shared" si="5"/>
        <v>2037788</v>
      </c>
      <c r="K28" s="100">
        <f t="shared" si="5"/>
        <v>2297933</v>
      </c>
      <c r="L28" s="100">
        <f t="shared" si="5"/>
        <v>289560</v>
      </c>
      <c r="M28" s="100">
        <f t="shared" si="5"/>
        <v>0</v>
      </c>
      <c r="N28" s="100">
        <f t="shared" si="5"/>
        <v>2587493</v>
      </c>
      <c r="O28" s="100">
        <f t="shared" si="5"/>
        <v>2134478</v>
      </c>
      <c r="P28" s="100">
        <f t="shared" si="5"/>
        <v>3359245</v>
      </c>
      <c r="Q28" s="100">
        <f t="shared" si="5"/>
        <v>658417</v>
      </c>
      <c r="R28" s="100">
        <f t="shared" si="5"/>
        <v>6152140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10777421</v>
      </c>
      <c r="X28" s="100">
        <f t="shared" si="5"/>
        <v>49714216</v>
      </c>
      <c r="Y28" s="100">
        <f t="shared" si="5"/>
        <v>-38936795</v>
      </c>
      <c r="Z28" s="137">
        <f>+IF(X28&lt;&gt;0,+(Y28/X28)*100,0)</f>
        <v>-78.32124919761382</v>
      </c>
      <c r="AA28" s="153">
        <f>SUM(AA29:AA31)</f>
        <v>45667813</v>
      </c>
    </row>
    <row r="29" spans="1:27" ht="12.75">
      <c r="A29" s="138" t="s">
        <v>75</v>
      </c>
      <c r="B29" s="136"/>
      <c r="C29" s="155"/>
      <c r="D29" s="155"/>
      <c r="E29" s="156"/>
      <c r="F29" s="60">
        <v>14906817</v>
      </c>
      <c r="G29" s="60"/>
      <c r="H29" s="60">
        <v>189464</v>
      </c>
      <c r="I29" s="60">
        <v>403287</v>
      </c>
      <c r="J29" s="60">
        <v>592751</v>
      </c>
      <c r="K29" s="60">
        <v>1006523</v>
      </c>
      <c r="L29" s="60">
        <v>85170</v>
      </c>
      <c r="M29" s="60"/>
      <c r="N29" s="60">
        <v>1091693</v>
      </c>
      <c r="O29" s="60">
        <v>787890</v>
      </c>
      <c r="P29" s="60">
        <v>1697441</v>
      </c>
      <c r="Q29" s="60">
        <v>362841</v>
      </c>
      <c r="R29" s="60">
        <v>2848172</v>
      </c>
      <c r="S29" s="60"/>
      <c r="T29" s="60"/>
      <c r="U29" s="60"/>
      <c r="V29" s="60"/>
      <c r="W29" s="60">
        <v>4532616</v>
      </c>
      <c r="X29" s="60">
        <v>18251552</v>
      </c>
      <c r="Y29" s="60">
        <v>-13718936</v>
      </c>
      <c r="Z29" s="140">
        <v>-75.17</v>
      </c>
      <c r="AA29" s="155">
        <v>14906817</v>
      </c>
    </row>
    <row r="30" spans="1:27" ht="12.75">
      <c r="A30" s="138" t="s">
        <v>76</v>
      </c>
      <c r="B30" s="136"/>
      <c r="C30" s="157"/>
      <c r="D30" s="157"/>
      <c r="E30" s="158"/>
      <c r="F30" s="159">
        <v>19308865</v>
      </c>
      <c r="G30" s="159"/>
      <c r="H30" s="159">
        <v>811870</v>
      </c>
      <c r="I30" s="159">
        <v>46185</v>
      </c>
      <c r="J30" s="159">
        <v>858055</v>
      </c>
      <c r="K30" s="159">
        <v>624966</v>
      </c>
      <c r="L30" s="159">
        <v>44559</v>
      </c>
      <c r="M30" s="159"/>
      <c r="N30" s="159">
        <v>669525</v>
      </c>
      <c r="O30" s="159">
        <v>669580</v>
      </c>
      <c r="P30" s="159">
        <v>1078912</v>
      </c>
      <c r="Q30" s="159">
        <v>-3260</v>
      </c>
      <c r="R30" s="159">
        <v>1745232</v>
      </c>
      <c r="S30" s="159"/>
      <c r="T30" s="159"/>
      <c r="U30" s="159"/>
      <c r="V30" s="159"/>
      <c r="W30" s="159">
        <v>3272812</v>
      </c>
      <c r="X30" s="159">
        <v>19964216</v>
      </c>
      <c r="Y30" s="159">
        <v>-16691404</v>
      </c>
      <c r="Z30" s="141">
        <v>-83.61</v>
      </c>
      <c r="AA30" s="157">
        <v>19308865</v>
      </c>
    </row>
    <row r="31" spans="1:27" ht="12.75">
      <c r="A31" s="138" t="s">
        <v>77</v>
      </c>
      <c r="B31" s="136"/>
      <c r="C31" s="155"/>
      <c r="D31" s="155"/>
      <c r="E31" s="156"/>
      <c r="F31" s="60">
        <v>11452131</v>
      </c>
      <c r="G31" s="60"/>
      <c r="H31" s="60">
        <v>242969</v>
      </c>
      <c r="I31" s="60">
        <v>344013</v>
      </c>
      <c r="J31" s="60">
        <v>586982</v>
      </c>
      <c r="K31" s="60">
        <v>666444</v>
      </c>
      <c r="L31" s="60">
        <v>159831</v>
      </c>
      <c r="M31" s="60"/>
      <c r="N31" s="60">
        <v>826275</v>
      </c>
      <c r="O31" s="60">
        <v>677008</v>
      </c>
      <c r="P31" s="60">
        <v>582892</v>
      </c>
      <c r="Q31" s="60">
        <v>298836</v>
      </c>
      <c r="R31" s="60">
        <v>1558736</v>
      </c>
      <c r="S31" s="60"/>
      <c r="T31" s="60"/>
      <c r="U31" s="60"/>
      <c r="V31" s="60"/>
      <c r="W31" s="60">
        <v>2971993</v>
      </c>
      <c r="X31" s="60">
        <v>11498448</v>
      </c>
      <c r="Y31" s="60">
        <v>-8526455</v>
      </c>
      <c r="Z31" s="140">
        <v>-74.15</v>
      </c>
      <c r="AA31" s="155">
        <v>11452131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16294262</v>
      </c>
      <c r="G32" s="100">
        <f t="shared" si="6"/>
        <v>0</v>
      </c>
      <c r="H32" s="100">
        <f t="shared" si="6"/>
        <v>226567</v>
      </c>
      <c r="I32" s="100">
        <f t="shared" si="6"/>
        <v>79904</v>
      </c>
      <c r="J32" s="100">
        <f t="shared" si="6"/>
        <v>306471</v>
      </c>
      <c r="K32" s="100">
        <f t="shared" si="6"/>
        <v>912830</v>
      </c>
      <c r="L32" s="100">
        <f t="shared" si="6"/>
        <v>80649</v>
      </c>
      <c r="M32" s="100">
        <f t="shared" si="6"/>
        <v>0</v>
      </c>
      <c r="N32" s="100">
        <f t="shared" si="6"/>
        <v>993479</v>
      </c>
      <c r="O32" s="100">
        <f t="shared" si="6"/>
        <v>903007</v>
      </c>
      <c r="P32" s="100">
        <f t="shared" si="6"/>
        <v>1613581</v>
      </c>
      <c r="Q32" s="100">
        <f t="shared" si="6"/>
        <v>-257952</v>
      </c>
      <c r="R32" s="100">
        <f t="shared" si="6"/>
        <v>2258636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3558586</v>
      </c>
      <c r="X32" s="100">
        <f t="shared" si="6"/>
        <v>15362048</v>
      </c>
      <c r="Y32" s="100">
        <f t="shared" si="6"/>
        <v>-11803462</v>
      </c>
      <c r="Z32" s="137">
        <f>+IF(X32&lt;&gt;0,+(Y32/X32)*100,0)</f>
        <v>-76.83521103436209</v>
      </c>
      <c r="AA32" s="153">
        <f>SUM(AA33:AA37)</f>
        <v>16294262</v>
      </c>
    </row>
    <row r="33" spans="1:27" ht="12.75">
      <c r="A33" s="138" t="s">
        <v>79</v>
      </c>
      <c r="B33" s="136"/>
      <c r="C33" s="155"/>
      <c r="D33" s="155"/>
      <c r="E33" s="156"/>
      <c r="F33" s="60">
        <v>6575989</v>
      </c>
      <c r="G33" s="60"/>
      <c r="H33" s="60">
        <v>-11515</v>
      </c>
      <c r="I33" s="60">
        <v>22483</v>
      </c>
      <c r="J33" s="60">
        <v>10968</v>
      </c>
      <c r="K33" s="60">
        <v>233048</v>
      </c>
      <c r="L33" s="60">
        <v>19598</v>
      </c>
      <c r="M33" s="60"/>
      <c r="N33" s="60">
        <v>252646</v>
      </c>
      <c r="O33" s="60">
        <v>228907</v>
      </c>
      <c r="P33" s="60">
        <v>770006</v>
      </c>
      <c r="Q33" s="60">
        <v>-340513</v>
      </c>
      <c r="R33" s="60">
        <v>658400</v>
      </c>
      <c r="S33" s="60"/>
      <c r="T33" s="60"/>
      <c r="U33" s="60"/>
      <c r="V33" s="60"/>
      <c r="W33" s="60">
        <v>922014</v>
      </c>
      <c r="X33" s="60">
        <v>6246904</v>
      </c>
      <c r="Y33" s="60">
        <v>-5324890</v>
      </c>
      <c r="Z33" s="140">
        <v>-85.24</v>
      </c>
      <c r="AA33" s="155">
        <v>6575989</v>
      </c>
    </row>
    <row r="34" spans="1:27" ht="12.75">
      <c r="A34" s="138" t="s">
        <v>80</v>
      </c>
      <c r="B34" s="136"/>
      <c r="C34" s="155"/>
      <c r="D34" s="155"/>
      <c r="E34" s="156"/>
      <c r="F34" s="60">
        <v>2253587</v>
      </c>
      <c r="G34" s="60"/>
      <c r="H34" s="60">
        <v>64254</v>
      </c>
      <c r="I34" s="60">
        <v>27935</v>
      </c>
      <c r="J34" s="60">
        <v>92189</v>
      </c>
      <c r="K34" s="60">
        <v>144891</v>
      </c>
      <c r="L34" s="60">
        <v>38280</v>
      </c>
      <c r="M34" s="60"/>
      <c r="N34" s="60">
        <v>183171</v>
      </c>
      <c r="O34" s="60">
        <v>229986</v>
      </c>
      <c r="P34" s="60">
        <v>173857</v>
      </c>
      <c r="Q34" s="60">
        <v>24824</v>
      </c>
      <c r="R34" s="60">
        <v>428667</v>
      </c>
      <c r="S34" s="60"/>
      <c r="T34" s="60"/>
      <c r="U34" s="60"/>
      <c r="V34" s="60"/>
      <c r="W34" s="60">
        <v>704027</v>
      </c>
      <c r="X34" s="60">
        <v>2168568</v>
      </c>
      <c r="Y34" s="60">
        <v>-1464541</v>
      </c>
      <c r="Z34" s="140">
        <v>-67.53</v>
      </c>
      <c r="AA34" s="155">
        <v>2253587</v>
      </c>
    </row>
    <row r="35" spans="1:27" ht="12.75">
      <c r="A35" s="138" t="s">
        <v>81</v>
      </c>
      <c r="B35" s="136"/>
      <c r="C35" s="155"/>
      <c r="D35" s="155"/>
      <c r="E35" s="156"/>
      <c r="F35" s="60">
        <v>5680695</v>
      </c>
      <c r="G35" s="60"/>
      <c r="H35" s="60">
        <v>136849</v>
      </c>
      <c r="I35" s="60">
        <v>10426</v>
      </c>
      <c r="J35" s="60">
        <v>147275</v>
      </c>
      <c r="K35" s="60">
        <v>406798</v>
      </c>
      <c r="L35" s="60">
        <v>19314</v>
      </c>
      <c r="M35" s="60"/>
      <c r="N35" s="60">
        <v>426112</v>
      </c>
      <c r="O35" s="60">
        <v>354955</v>
      </c>
      <c r="P35" s="60">
        <v>476477</v>
      </c>
      <c r="Q35" s="60">
        <v>54905</v>
      </c>
      <c r="R35" s="60">
        <v>886337</v>
      </c>
      <c r="S35" s="60"/>
      <c r="T35" s="60"/>
      <c r="U35" s="60"/>
      <c r="V35" s="60"/>
      <c r="W35" s="60">
        <v>1459724</v>
      </c>
      <c r="X35" s="60">
        <v>5313856</v>
      </c>
      <c r="Y35" s="60">
        <v>-3854132</v>
      </c>
      <c r="Z35" s="140">
        <v>-72.53</v>
      </c>
      <c r="AA35" s="155">
        <v>5680695</v>
      </c>
    </row>
    <row r="36" spans="1:27" ht="12.75">
      <c r="A36" s="138" t="s">
        <v>82</v>
      </c>
      <c r="B36" s="136"/>
      <c r="C36" s="155"/>
      <c r="D36" s="155"/>
      <c r="E36" s="156"/>
      <c r="F36" s="60">
        <v>1783991</v>
      </c>
      <c r="G36" s="60"/>
      <c r="H36" s="60">
        <v>36979</v>
      </c>
      <c r="I36" s="60">
        <v>19060</v>
      </c>
      <c r="J36" s="60">
        <v>56039</v>
      </c>
      <c r="K36" s="60">
        <v>128093</v>
      </c>
      <c r="L36" s="60">
        <v>3457</v>
      </c>
      <c r="M36" s="60"/>
      <c r="N36" s="60">
        <v>131550</v>
      </c>
      <c r="O36" s="60">
        <v>89159</v>
      </c>
      <c r="P36" s="60">
        <v>193241</v>
      </c>
      <c r="Q36" s="60">
        <v>2832</v>
      </c>
      <c r="R36" s="60">
        <v>285232</v>
      </c>
      <c r="S36" s="60"/>
      <c r="T36" s="60"/>
      <c r="U36" s="60"/>
      <c r="V36" s="60"/>
      <c r="W36" s="60">
        <v>472821</v>
      </c>
      <c r="X36" s="60">
        <v>1632720</v>
      </c>
      <c r="Y36" s="60">
        <v>-1159899</v>
      </c>
      <c r="Z36" s="140">
        <v>-71.04</v>
      </c>
      <c r="AA36" s="155">
        <v>1783991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34579762</v>
      </c>
      <c r="G38" s="100">
        <f t="shared" si="7"/>
        <v>0</v>
      </c>
      <c r="H38" s="100">
        <f t="shared" si="7"/>
        <v>957268</v>
      </c>
      <c r="I38" s="100">
        <f t="shared" si="7"/>
        <v>40175</v>
      </c>
      <c r="J38" s="100">
        <f t="shared" si="7"/>
        <v>997443</v>
      </c>
      <c r="K38" s="100">
        <f t="shared" si="7"/>
        <v>1628832</v>
      </c>
      <c r="L38" s="100">
        <f t="shared" si="7"/>
        <v>24989</v>
      </c>
      <c r="M38" s="100">
        <f t="shared" si="7"/>
        <v>0</v>
      </c>
      <c r="N38" s="100">
        <f t="shared" si="7"/>
        <v>1653821</v>
      </c>
      <c r="O38" s="100">
        <f t="shared" si="7"/>
        <v>631082</v>
      </c>
      <c r="P38" s="100">
        <f t="shared" si="7"/>
        <v>1559573</v>
      </c>
      <c r="Q38" s="100">
        <f t="shared" si="7"/>
        <v>337807</v>
      </c>
      <c r="R38" s="100">
        <f t="shared" si="7"/>
        <v>2528462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5179726</v>
      </c>
      <c r="X38" s="100">
        <f t="shared" si="7"/>
        <v>26724176</v>
      </c>
      <c r="Y38" s="100">
        <f t="shared" si="7"/>
        <v>-21544450</v>
      </c>
      <c r="Z38" s="137">
        <f>+IF(X38&lt;&gt;0,+(Y38/X38)*100,0)</f>
        <v>-80.6178270940889</v>
      </c>
      <c r="AA38" s="153">
        <f>SUM(AA39:AA41)</f>
        <v>34579762</v>
      </c>
    </row>
    <row r="39" spans="1:27" ht="12.75">
      <c r="A39" s="138" t="s">
        <v>85</v>
      </c>
      <c r="B39" s="136"/>
      <c r="C39" s="155"/>
      <c r="D39" s="155"/>
      <c r="E39" s="156"/>
      <c r="F39" s="60">
        <v>2391241</v>
      </c>
      <c r="G39" s="60"/>
      <c r="H39" s="60">
        <v>78564</v>
      </c>
      <c r="I39" s="60">
        <v>6553</v>
      </c>
      <c r="J39" s="60">
        <v>85117</v>
      </c>
      <c r="K39" s="60">
        <v>229044</v>
      </c>
      <c r="L39" s="60">
        <v>6382</v>
      </c>
      <c r="M39" s="60"/>
      <c r="N39" s="60">
        <v>235426</v>
      </c>
      <c r="O39" s="60">
        <v>199714</v>
      </c>
      <c r="P39" s="60">
        <v>396609</v>
      </c>
      <c r="Q39" s="60"/>
      <c r="R39" s="60">
        <v>596323</v>
      </c>
      <c r="S39" s="60"/>
      <c r="T39" s="60"/>
      <c r="U39" s="60"/>
      <c r="V39" s="60"/>
      <c r="W39" s="60">
        <v>916866</v>
      </c>
      <c r="X39" s="60">
        <v>2461488</v>
      </c>
      <c r="Y39" s="60">
        <v>-1544622</v>
      </c>
      <c r="Z39" s="140">
        <v>-62.75</v>
      </c>
      <c r="AA39" s="155">
        <v>2391241</v>
      </c>
    </row>
    <row r="40" spans="1:27" ht="12.75">
      <c r="A40" s="138" t="s">
        <v>86</v>
      </c>
      <c r="B40" s="136"/>
      <c r="C40" s="155"/>
      <c r="D40" s="155"/>
      <c r="E40" s="156"/>
      <c r="F40" s="60">
        <v>32188521</v>
      </c>
      <c r="G40" s="60"/>
      <c r="H40" s="60">
        <v>878704</v>
      </c>
      <c r="I40" s="60">
        <v>33622</v>
      </c>
      <c r="J40" s="60">
        <v>912326</v>
      </c>
      <c r="K40" s="60">
        <v>1399788</v>
      </c>
      <c r="L40" s="60">
        <v>18607</v>
      </c>
      <c r="M40" s="60"/>
      <c r="N40" s="60">
        <v>1418395</v>
      </c>
      <c r="O40" s="60">
        <v>431368</v>
      </c>
      <c r="P40" s="60">
        <v>1162964</v>
      </c>
      <c r="Q40" s="60">
        <v>337807</v>
      </c>
      <c r="R40" s="60">
        <v>1932139</v>
      </c>
      <c r="S40" s="60"/>
      <c r="T40" s="60"/>
      <c r="U40" s="60"/>
      <c r="V40" s="60"/>
      <c r="W40" s="60">
        <v>4262860</v>
      </c>
      <c r="X40" s="60">
        <v>24262688</v>
      </c>
      <c r="Y40" s="60">
        <v>-19999828</v>
      </c>
      <c r="Z40" s="140">
        <v>-82.43</v>
      </c>
      <c r="AA40" s="155">
        <v>32188521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115893711</v>
      </c>
      <c r="G42" s="100">
        <f t="shared" si="8"/>
        <v>0</v>
      </c>
      <c r="H42" s="100">
        <f t="shared" si="8"/>
        <v>9059329</v>
      </c>
      <c r="I42" s="100">
        <f t="shared" si="8"/>
        <v>352262</v>
      </c>
      <c r="J42" s="100">
        <f t="shared" si="8"/>
        <v>9411591</v>
      </c>
      <c r="K42" s="100">
        <f t="shared" si="8"/>
        <v>1421973</v>
      </c>
      <c r="L42" s="100">
        <f t="shared" si="8"/>
        <v>443795</v>
      </c>
      <c r="M42" s="100">
        <f t="shared" si="8"/>
        <v>0</v>
      </c>
      <c r="N42" s="100">
        <f t="shared" si="8"/>
        <v>1865768</v>
      </c>
      <c r="O42" s="100">
        <f t="shared" si="8"/>
        <v>1606938</v>
      </c>
      <c r="P42" s="100">
        <f t="shared" si="8"/>
        <v>2292491</v>
      </c>
      <c r="Q42" s="100">
        <f t="shared" si="8"/>
        <v>313488</v>
      </c>
      <c r="R42" s="100">
        <f t="shared" si="8"/>
        <v>4212917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15490276</v>
      </c>
      <c r="X42" s="100">
        <f t="shared" si="8"/>
        <v>80503040</v>
      </c>
      <c r="Y42" s="100">
        <f t="shared" si="8"/>
        <v>-65012764</v>
      </c>
      <c r="Z42" s="137">
        <f>+IF(X42&lt;&gt;0,+(Y42/X42)*100,0)</f>
        <v>-80.75814776684209</v>
      </c>
      <c r="AA42" s="153">
        <f>SUM(AA43:AA46)</f>
        <v>115893711</v>
      </c>
    </row>
    <row r="43" spans="1:27" ht="12.75">
      <c r="A43" s="138" t="s">
        <v>89</v>
      </c>
      <c r="B43" s="136"/>
      <c r="C43" s="155"/>
      <c r="D43" s="155"/>
      <c r="E43" s="156"/>
      <c r="F43" s="60">
        <v>94340389</v>
      </c>
      <c r="G43" s="60"/>
      <c r="H43" s="60">
        <v>8658962</v>
      </c>
      <c r="I43" s="60">
        <v>224743</v>
      </c>
      <c r="J43" s="60">
        <v>8883705</v>
      </c>
      <c r="K43" s="60">
        <v>589970</v>
      </c>
      <c r="L43" s="60">
        <v>261506</v>
      </c>
      <c r="M43" s="60"/>
      <c r="N43" s="60">
        <v>851476</v>
      </c>
      <c r="O43" s="60">
        <v>619114</v>
      </c>
      <c r="P43" s="60">
        <v>777232</v>
      </c>
      <c r="Q43" s="60">
        <v>199162</v>
      </c>
      <c r="R43" s="60">
        <v>1595508</v>
      </c>
      <c r="S43" s="60"/>
      <c r="T43" s="60"/>
      <c r="U43" s="60"/>
      <c r="V43" s="60"/>
      <c r="W43" s="60">
        <v>11330689</v>
      </c>
      <c r="X43" s="60">
        <v>66161864</v>
      </c>
      <c r="Y43" s="60">
        <v>-54831175</v>
      </c>
      <c r="Z43" s="140">
        <v>-82.87</v>
      </c>
      <c r="AA43" s="155">
        <v>94340389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>
        <v>21553322</v>
      </c>
      <c r="G46" s="60"/>
      <c r="H46" s="60">
        <v>400367</v>
      </c>
      <c r="I46" s="60">
        <v>127519</v>
      </c>
      <c r="J46" s="60">
        <v>527886</v>
      </c>
      <c r="K46" s="60">
        <v>832003</v>
      </c>
      <c r="L46" s="60">
        <v>182289</v>
      </c>
      <c r="M46" s="60"/>
      <c r="N46" s="60">
        <v>1014292</v>
      </c>
      <c r="O46" s="60">
        <v>987824</v>
      </c>
      <c r="P46" s="60">
        <v>1515259</v>
      </c>
      <c r="Q46" s="60">
        <v>114326</v>
      </c>
      <c r="R46" s="60">
        <v>2617409</v>
      </c>
      <c r="S46" s="60"/>
      <c r="T46" s="60"/>
      <c r="U46" s="60"/>
      <c r="V46" s="60"/>
      <c r="W46" s="60">
        <v>4159587</v>
      </c>
      <c r="X46" s="60">
        <v>14341176</v>
      </c>
      <c r="Y46" s="60">
        <v>-10181589</v>
      </c>
      <c r="Z46" s="140">
        <v>-71</v>
      </c>
      <c r="AA46" s="155">
        <v>21553322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>
        <v>2520721</v>
      </c>
      <c r="G47" s="100"/>
      <c r="H47" s="100">
        <v>265</v>
      </c>
      <c r="I47" s="100">
        <v>3500</v>
      </c>
      <c r="J47" s="100">
        <v>3765</v>
      </c>
      <c r="K47" s="100"/>
      <c r="L47" s="100"/>
      <c r="M47" s="100"/>
      <c r="N47" s="100"/>
      <c r="O47" s="100"/>
      <c r="P47" s="100">
        <v>131612</v>
      </c>
      <c r="Q47" s="100"/>
      <c r="R47" s="100">
        <v>131612</v>
      </c>
      <c r="S47" s="100"/>
      <c r="T47" s="100"/>
      <c r="U47" s="100"/>
      <c r="V47" s="100"/>
      <c r="W47" s="100">
        <v>135377</v>
      </c>
      <c r="X47" s="100">
        <v>2968840</v>
      </c>
      <c r="Y47" s="100">
        <v>-2833463</v>
      </c>
      <c r="Z47" s="137">
        <v>-95.44</v>
      </c>
      <c r="AA47" s="153">
        <v>2520721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0</v>
      </c>
      <c r="F48" s="73">
        <f t="shared" si="9"/>
        <v>214956269</v>
      </c>
      <c r="G48" s="73">
        <f t="shared" si="9"/>
        <v>0</v>
      </c>
      <c r="H48" s="73">
        <f t="shared" si="9"/>
        <v>11487732</v>
      </c>
      <c r="I48" s="73">
        <f t="shared" si="9"/>
        <v>1269326</v>
      </c>
      <c r="J48" s="73">
        <f t="shared" si="9"/>
        <v>12757058</v>
      </c>
      <c r="K48" s="73">
        <f t="shared" si="9"/>
        <v>6261568</v>
      </c>
      <c r="L48" s="73">
        <f t="shared" si="9"/>
        <v>838993</v>
      </c>
      <c r="M48" s="73">
        <f t="shared" si="9"/>
        <v>0</v>
      </c>
      <c r="N48" s="73">
        <f t="shared" si="9"/>
        <v>7100561</v>
      </c>
      <c r="O48" s="73">
        <f t="shared" si="9"/>
        <v>5275505</v>
      </c>
      <c r="P48" s="73">
        <f t="shared" si="9"/>
        <v>8956502</v>
      </c>
      <c r="Q48" s="73">
        <f t="shared" si="9"/>
        <v>1051760</v>
      </c>
      <c r="R48" s="73">
        <f t="shared" si="9"/>
        <v>15283767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35141386</v>
      </c>
      <c r="X48" s="73">
        <f t="shared" si="9"/>
        <v>175272320</v>
      </c>
      <c r="Y48" s="73">
        <f t="shared" si="9"/>
        <v>-140130934</v>
      </c>
      <c r="Z48" s="170">
        <f>+IF(X48&lt;&gt;0,+(Y48/X48)*100,0)</f>
        <v>-79.95040745737832</v>
      </c>
      <c r="AA48" s="168">
        <f>+AA28+AA32+AA38+AA42+AA47</f>
        <v>214956269</v>
      </c>
    </row>
    <row r="49" spans="1:27" ht="12.7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0</v>
      </c>
      <c r="F49" s="173">
        <f t="shared" si="10"/>
        <v>23159439</v>
      </c>
      <c r="G49" s="173">
        <f t="shared" si="10"/>
        <v>0</v>
      </c>
      <c r="H49" s="173">
        <f t="shared" si="10"/>
        <v>-11130047</v>
      </c>
      <c r="I49" s="173">
        <f t="shared" si="10"/>
        <v>6657045</v>
      </c>
      <c r="J49" s="173">
        <f t="shared" si="10"/>
        <v>-4473002</v>
      </c>
      <c r="K49" s="173">
        <f t="shared" si="10"/>
        <v>1313402</v>
      </c>
      <c r="L49" s="173">
        <f t="shared" si="10"/>
        <v>6260692</v>
      </c>
      <c r="M49" s="173">
        <f t="shared" si="10"/>
        <v>0</v>
      </c>
      <c r="N49" s="173">
        <f t="shared" si="10"/>
        <v>7574094</v>
      </c>
      <c r="O49" s="173">
        <f t="shared" si="10"/>
        <v>-1779173</v>
      </c>
      <c r="P49" s="173">
        <f t="shared" si="10"/>
        <v>-1535597</v>
      </c>
      <c r="Q49" s="173">
        <f t="shared" si="10"/>
        <v>20844398</v>
      </c>
      <c r="R49" s="173">
        <f t="shared" si="10"/>
        <v>17529628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20630720</v>
      </c>
      <c r="X49" s="173">
        <f>IF(F25=F48,0,X25-X48)</f>
        <v>-2764423</v>
      </c>
      <c r="Y49" s="173">
        <f t="shared" si="10"/>
        <v>23395143</v>
      </c>
      <c r="Z49" s="174">
        <f>+IF(X49&lt;&gt;0,+(Y49/X49)*100,0)</f>
        <v>-846.2938920707865</v>
      </c>
      <c r="AA49" s="171">
        <f>+AA25-AA48</f>
        <v>23159439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24121413</v>
      </c>
      <c r="G5" s="60">
        <v>0</v>
      </c>
      <c r="H5" s="60">
        <v>0</v>
      </c>
      <c r="I5" s="60">
        <v>-38327</v>
      </c>
      <c r="J5" s="60">
        <v>-38327</v>
      </c>
      <c r="K5" s="60">
        <v>26989</v>
      </c>
      <c r="L5" s="60">
        <v>-199562</v>
      </c>
      <c r="M5" s="60">
        <v>0</v>
      </c>
      <c r="N5" s="60">
        <v>-172573</v>
      </c>
      <c r="O5" s="60">
        <v>0</v>
      </c>
      <c r="P5" s="60">
        <v>2482</v>
      </c>
      <c r="Q5" s="60">
        <v>9624</v>
      </c>
      <c r="R5" s="60">
        <v>12106</v>
      </c>
      <c r="S5" s="60">
        <v>0</v>
      </c>
      <c r="T5" s="60">
        <v>0</v>
      </c>
      <c r="U5" s="60">
        <v>0</v>
      </c>
      <c r="V5" s="60">
        <v>0</v>
      </c>
      <c r="W5" s="60">
        <v>-198794</v>
      </c>
      <c r="X5" s="60">
        <v>17542848</v>
      </c>
      <c r="Y5" s="60">
        <v>-17741642</v>
      </c>
      <c r="Z5" s="140">
        <v>-101.13</v>
      </c>
      <c r="AA5" s="155">
        <v>24121413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82932061</v>
      </c>
      <c r="G7" s="60">
        <v>0</v>
      </c>
      <c r="H7" s="60">
        <v>280753</v>
      </c>
      <c r="I7" s="60">
        <v>6351096</v>
      </c>
      <c r="J7" s="60">
        <v>6631849</v>
      </c>
      <c r="K7" s="60">
        <v>5993739</v>
      </c>
      <c r="L7" s="60">
        <v>5498150</v>
      </c>
      <c r="M7" s="60">
        <v>0</v>
      </c>
      <c r="N7" s="60">
        <v>11491889</v>
      </c>
      <c r="O7" s="60">
        <v>1352844</v>
      </c>
      <c r="P7" s="60">
        <v>5440002</v>
      </c>
      <c r="Q7" s="60">
        <v>5451000</v>
      </c>
      <c r="R7" s="60">
        <v>12243846</v>
      </c>
      <c r="S7" s="60">
        <v>0</v>
      </c>
      <c r="T7" s="60">
        <v>0</v>
      </c>
      <c r="U7" s="60">
        <v>0</v>
      </c>
      <c r="V7" s="60">
        <v>0</v>
      </c>
      <c r="W7" s="60">
        <v>30367584</v>
      </c>
      <c r="X7" s="60">
        <v>65916984</v>
      </c>
      <c r="Y7" s="60">
        <v>-35549400</v>
      </c>
      <c r="Z7" s="140">
        <v>-53.93</v>
      </c>
      <c r="AA7" s="155">
        <v>82932061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19329913</v>
      </c>
      <c r="G10" s="54">
        <v>0</v>
      </c>
      <c r="H10" s="54">
        <v>0</v>
      </c>
      <c r="I10" s="54">
        <v>844854</v>
      </c>
      <c r="J10" s="54">
        <v>844854</v>
      </c>
      <c r="K10" s="54">
        <v>820790</v>
      </c>
      <c r="L10" s="54">
        <v>802214</v>
      </c>
      <c r="M10" s="54">
        <v>0</v>
      </c>
      <c r="N10" s="54">
        <v>1623004</v>
      </c>
      <c r="O10" s="54">
        <v>0</v>
      </c>
      <c r="P10" s="54">
        <v>804204</v>
      </c>
      <c r="Q10" s="54">
        <v>804091</v>
      </c>
      <c r="R10" s="54">
        <v>1608295</v>
      </c>
      <c r="S10" s="54">
        <v>0</v>
      </c>
      <c r="T10" s="54">
        <v>0</v>
      </c>
      <c r="U10" s="54">
        <v>0</v>
      </c>
      <c r="V10" s="54">
        <v>0</v>
      </c>
      <c r="W10" s="54">
        <v>4076153</v>
      </c>
      <c r="X10" s="54">
        <v>13726560</v>
      </c>
      <c r="Y10" s="54">
        <v>-9650407</v>
      </c>
      <c r="Z10" s="184">
        <v>-70.3</v>
      </c>
      <c r="AA10" s="130">
        <v>19329913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28</v>
      </c>
      <c r="Y11" s="60">
        <v>-28</v>
      </c>
      <c r="Z11" s="140">
        <v>-100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1203750</v>
      </c>
      <c r="G12" s="60">
        <v>0</v>
      </c>
      <c r="H12" s="60">
        <v>0</v>
      </c>
      <c r="I12" s="60">
        <v>151007</v>
      </c>
      <c r="J12" s="60">
        <v>151007</v>
      </c>
      <c r="K12" s="60">
        <v>247148</v>
      </c>
      <c r="L12" s="60">
        <v>183142</v>
      </c>
      <c r="M12" s="60">
        <v>0</v>
      </c>
      <c r="N12" s="60">
        <v>430290</v>
      </c>
      <c r="O12" s="60">
        <v>7113</v>
      </c>
      <c r="P12" s="60">
        <v>148641</v>
      </c>
      <c r="Q12" s="60">
        <v>146860</v>
      </c>
      <c r="R12" s="60">
        <v>302614</v>
      </c>
      <c r="S12" s="60">
        <v>0</v>
      </c>
      <c r="T12" s="60">
        <v>0</v>
      </c>
      <c r="U12" s="60">
        <v>0</v>
      </c>
      <c r="V12" s="60">
        <v>0</v>
      </c>
      <c r="W12" s="60">
        <v>883911</v>
      </c>
      <c r="X12" s="60">
        <v>2177864</v>
      </c>
      <c r="Y12" s="60">
        <v>-1293953</v>
      </c>
      <c r="Z12" s="140">
        <v>-59.41</v>
      </c>
      <c r="AA12" s="155">
        <v>1203750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0</v>
      </c>
      <c r="F13" s="60">
        <v>531094</v>
      </c>
      <c r="G13" s="60">
        <v>0</v>
      </c>
      <c r="H13" s="60">
        <v>14305</v>
      </c>
      <c r="I13" s="60">
        <v>48750</v>
      </c>
      <c r="J13" s="60">
        <v>63055</v>
      </c>
      <c r="K13" s="60">
        <v>33010</v>
      </c>
      <c r="L13" s="60">
        <v>170786</v>
      </c>
      <c r="M13" s="60">
        <v>0</v>
      </c>
      <c r="N13" s="60">
        <v>203796</v>
      </c>
      <c r="O13" s="60">
        <v>153247</v>
      </c>
      <c r="P13" s="60">
        <v>99722</v>
      </c>
      <c r="Q13" s="60">
        <v>98266</v>
      </c>
      <c r="R13" s="60">
        <v>351235</v>
      </c>
      <c r="S13" s="60">
        <v>0</v>
      </c>
      <c r="T13" s="60">
        <v>0</v>
      </c>
      <c r="U13" s="60">
        <v>0</v>
      </c>
      <c r="V13" s="60">
        <v>0</v>
      </c>
      <c r="W13" s="60">
        <v>618086</v>
      </c>
      <c r="X13" s="60">
        <v>606656</v>
      </c>
      <c r="Y13" s="60">
        <v>11430</v>
      </c>
      <c r="Z13" s="140">
        <v>1.88</v>
      </c>
      <c r="AA13" s="155">
        <v>531094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4888220</v>
      </c>
      <c r="G14" s="60">
        <v>0</v>
      </c>
      <c r="H14" s="60">
        <v>0</v>
      </c>
      <c r="I14" s="60">
        <v>79491</v>
      </c>
      <c r="J14" s="60">
        <v>79491</v>
      </c>
      <c r="K14" s="60">
        <v>103603</v>
      </c>
      <c r="L14" s="60">
        <v>293346</v>
      </c>
      <c r="M14" s="60">
        <v>0</v>
      </c>
      <c r="N14" s="60">
        <v>396949</v>
      </c>
      <c r="O14" s="60">
        <v>0</v>
      </c>
      <c r="P14" s="60">
        <v>169780</v>
      </c>
      <c r="Q14" s="60">
        <v>189338</v>
      </c>
      <c r="R14" s="60">
        <v>359118</v>
      </c>
      <c r="S14" s="60">
        <v>0</v>
      </c>
      <c r="T14" s="60">
        <v>0</v>
      </c>
      <c r="U14" s="60">
        <v>0</v>
      </c>
      <c r="V14" s="60">
        <v>0</v>
      </c>
      <c r="W14" s="60">
        <v>835558</v>
      </c>
      <c r="X14" s="60">
        <v>3555072</v>
      </c>
      <c r="Y14" s="60">
        <v>-2719514</v>
      </c>
      <c r="Z14" s="140">
        <v>-76.5</v>
      </c>
      <c r="AA14" s="155">
        <v>4888220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130411</v>
      </c>
      <c r="G16" s="60">
        <v>0</v>
      </c>
      <c r="H16" s="60">
        <v>0</v>
      </c>
      <c r="I16" s="60">
        <v>29090</v>
      </c>
      <c r="J16" s="60">
        <v>29090</v>
      </c>
      <c r="K16" s="60">
        <v>3291</v>
      </c>
      <c r="L16" s="60">
        <v>84</v>
      </c>
      <c r="M16" s="60">
        <v>0</v>
      </c>
      <c r="N16" s="60">
        <v>3375</v>
      </c>
      <c r="O16" s="60">
        <v>123406</v>
      </c>
      <c r="P16" s="60">
        <v>60837</v>
      </c>
      <c r="Q16" s="60">
        <v>42753</v>
      </c>
      <c r="R16" s="60">
        <v>226996</v>
      </c>
      <c r="S16" s="60">
        <v>0</v>
      </c>
      <c r="T16" s="60">
        <v>0</v>
      </c>
      <c r="U16" s="60">
        <v>0</v>
      </c>
      <c r="V16" s="60">
        <v>0</v>
      </c>
      <c r="W16" s="60">
        <v>259461</v>
      </c>
      <c r="X16" s="60">
        <v>255632</v>
      </c>
      <c r="Y16" s="60">
        <v>3829</v>
      </c>
      <c r="Z16" s="140">
        <v>1.5</v>
      </c>
      <c r="AA16" s="155">
        <v>130411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3804692</v>
      </c>
      <c r="G17" s="60">
        <v>0</v>
      </c>
      <c r="H17" s="60">
        <v>0</v>
      </c>
      <c r="I17" s="60">
        <v>129846</v>
      </c>
      <c r="J17" s="60">
        <v>129846</v>
      </c>
      <c r="K17" s="60">
        <v>104185</v>
      </c>
      <c r="L17" s="60">
        <v>118526</v>
      </c>
      <c r="M17" s="60">
        <v>0</v>
      </c>
      <c r="N17" s="60">
        <v>222711</v>
      </c>
      <c r="O17" s="60">
        <v>586225</v>
      </c>
      <c r="P17" s="60">
        <v>314615</v>
      </c>
      <c r="Q17" s="60">
        <v>213763</v>
      </c>
      <c r="R17" s="60">
        <v>1114603</v>
      </c>
      <c r="S17" s="60">
        <v>0</v>
      </c>
      <c r="T17" s="60">
        <v>0</v>
      </c>
      <c r="U17" s="60">
        <v>0</v>
      </c>
      <c r="V17" s="60">
        <v>0</v>
      </c>
      <c r="W17" s="60">
        <v>1467160</v>
      </c>
      <c r="X17" s="60">
        <v>3112368</v>
      </c>
      <c r="Y17" s="60">
        <v>-1645208</v>
      </c>
      <c r="Z17" s="140">
        <v>-52.86</v>
      </c>
      <c r="AA17" s="155">
        <v>3804692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2990000</v>
      </c>
      <c r="G18" s="60">
        <v>0</v>
      </c>
      <c r="H18" s="60">
        <v>0</v>
      </c>
      <c r="I18" s="60">
        <v>210748</v>
      </c>
      <c r="J18" s="60">
        <v>210748</v>
      </c>
      <c r="K18" s="60">
        <v>138887</v>
      </c>
      <c r="L18" s="60">
        <v>152064</v>
      </c>
      <c r="M18" s="60">
        <v>0</v>
      </c>
      <c r="N18" s="60">
        <v>290951</v>
      </c>
      <c r="O18" s="60">
        <v>89102</v>
      </c>
      <c r="P18" s="60">
        <v>201228</v>
      </c>
      <c r="Q18" s="60">
        <v>143945</v>
      </c>
      <c r="R18" s="60">
        <v>434275</v>
      </c>
      <c r="S18" s="60">
        <v>0</v>
      </c>
      <c r="T18" s="60">
        <v>0</v>
      </c>
      <c r="U18" s="60">
        <v>0</v>
      </c>
      <c r="V18" s="60">
        <v>0</v>
      </c>
      <c r="W18" s="60">
        <v>935974</v>
      </c>
      <c r="X18" s="60">
        <v>2174544</v>
      </c>
      <c r="Y18" s="60">
        <v>-1238570</v>
      </c>
      <c r="Z18" s="140">
        <v>-56.96</v>
      </c>
      <c r="AA18" s="155">
        <v>2990000</v>
      </c>
    </row>
    <row r="19" spans="1:27" ht="12.75">
      <c r="A19" s="181" t="s">
        <v>34</v>
      </c>
      <c r="B19" s="185"/>
      <c r="C19" s="155">
        <v>0</v>
      </c>
      <c r="D19" s="155">
        <v>0</v>
      </c>
      <c r="E19" s="156">
        <v>0</v>
      </c>
      <c r="F19" s="60">
        <v>71270873</v>
      </c>
      <c r="G19" s="60">
        <v>0</v>
      </c>
      <c r="H19" s="60">
        <v>47495</v>
      </c>
      <c r="I19" s="60">
        <v>0</v>
      </c>
      <c r="J19" s="60">
        <v>47495</v>
      </c>
      <c r="K19" s="60">
        <v>13824</v>
      </c>
      <c r="L19" s="60">
        <v>0</v>
      </c>
      <c r="M19" s="60">
        <v>0</v>
      </c>
      <c r="N19" s="60">
        <v>13824</v>
      </c>
      <c r="O19" s="60">
        <v>123849</v>
      </c>
      <c r="P19" s="60">
        <v>0</v>
      </c>
      <c r="Q19" s="60">
        <v>13195031</v>
      </c>
      <c r="R19" s="60">
        <v>13318880</v>
      </c>
      <c r="S19" s="60">
        <v>0</v>
      </c>
      <c r="T19" s="60">
        <v>0</v>
      </c>
      <c r="U19" s="60">
        <v>0</v>
      </c>
      <c r="V19" s="60">
        <v>0</v>
      </c>
      <c r="W19" s="60">
        <v>13380199</v>
      </c>
      <c r="X19" s="60">
        <v>37459008</v>
      </c>
      <c r="Y19" s="60">
        <v>-24078809</v>
      </c>
      <c r="Z19" s="140">
        <v>-64.28</v>
      </c>
      <c r="AA19" s="155">
        <v>71270873</v>
      </c>
    </row>
    <row r="20" spans="1:27" ht="12.75">
      <c r="A20" s="181" t="s">
        <v>35</v>
      </c>
      <c r="B20" s="185"/>
      <c r="C20" s="155">
        <v>0</v>
      </c>
      <c r="D20" s="155">
        <v>0</v>
      </c>
      <c r="E20" s="156">
        <v>0</v>
      </c>
      <c r="F20" s="54">
        <v>922139</v>
      </c>
      <c r="G20" s="54">
        <v>0</v>
      </c>
      <c r="H20" s="54">
        <v>15132</v>
      </c>
      <c r="I20" s="54">
        <v>119202</v>
      </c>
      <c r="J20" s="54">
        <v>134334</v>
      </c>
      <c r="K20" s="54">
        <v>89504</v>
      </c>
      <c r="L20" s="54">
        <v>80935</v>
      </c>
      <c r="M20" s="54">
        <v>0</v>
      </c>
      <c r="N20" s="54">
        <v>170439</v>
      </c>
      <c r="O20" s="54">
        <v>389386</v>
      </c>
      <c r="P20" s="54">
        <v>179394</v>
      </c>
      <c r="Q20" s="54">
        <v>115548</v>
      </c>
      <c r="R20" s="54">
        <v>684328</v>
      </c>
      <c r="S20" s="54">
        <v>0</v>
      </c>
      <c r="T20" s="54">
        <v>0</v>
      </c>
      <c r="U20" s="54">
        <v>0</v>
      </c>
      <c r="V20" s="54">
        <v>0</v>
      </c>
      <c r="W20" s="54">
        <v>989101</v>
      </c>
      <c r="X20" s="54">
        <v>2506856</v>
      </c>
      <c r="Y20" s="54">
        <v>-1517755</v>
      </c>
      <c r="Z20" s="184">
        <v>-60.54</v>
      </c>
      <c r="AA20" s="130">
        <v>922139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818</v>
      </c>
      <c r="G21" s="60">
        <v>0</v>
      </c>
      <c r="H21" s="60">
        <v>0</v>
      </c>
      <c r="I21" s="82">
        <v>614</v>
      </c>
      <c r="J21" s="60">
        <v>614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614</v>
      </c>
      <c r="X21" s="60">
        <v>89375</v>
      </c>
      <c r="Y21" s="60">
        <v>-88761</v>
      </c>
      <c r="Z21" s="140">
        <v>-99.31</v>
      </c>
      <c r="AA21" s="155">
        <v>818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0</v>
      </c>
      <c r="F22" s="190">
        <f t="shared" si="0"/>
        <v>212125384</v>
      </c>
      <c r="G22" s="190">
        <f t="shared" si="0"/>
        <v>0</v>
      </c>
      <c r="H22" s="190">
        <f t="shared" si="0"/>
        <v>357685</v>
      </c>
      <c r="I22" s="190">
        <f t="shared" si="0"/>
        <v>7926371</v>
      </c>
      <c r="J22" s="190">
        <f t="shared" si="0"/>
        <v>8284056</v>
      </c>
      <c r="K22" s="190">
        <f t="shared" si="0"/>
        <v>7574970</v>
      </c>
      <c r="L22" s="190">
        <f t="shared" si="0"/>
        <v>7099685</v>
      </c>
      <c r="M22" s="190">
        <f t="shared" si="0"/>
        <v>0</v>
      </c>
      <c r="N22" s="190">
        <f t="shared" si="0"/>
        <v>14674655</v>
      </c>
      <c r="O22" s="190">
        <f t="shared" si="0"/>
        <v>2825172</v>
      </c>
      <c r="P22" s="190">
        <f t="shared" si="0"/>
        <v>7420905</v>
      </c>
      <c r="Q22" s="190">
        <f t="shared" si="0"/>
        <v>20410219</v>
      </c>
      <c r="R22" s="190">
        <f t="shared" si="0"/>
        <v>30656296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53615007</v>
      </c>
      <c r="X22" s="190">
        <f t="shared" si="0"/>
        <v>149123795</v>
      </c>
      <c r="Y22" s="190">
        <f t="shared" si="0"/>
        <v>-95508788</v>
      </c>
      <c r="Z22" s="191">
        <f>+IF(X22&lt;&gt;0,+(Y22/X22)*100,0)</f>
        <v>-64.04664527213782</v>
      </c>
      <c r="AA22" s="188">
        <f>SUM(AA5:AA21)</f>
        <v>212125384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0</v>
      </c>
      <c r="D25" s="155">
        <v>0</v>
      </c>
      <c r="E25" s="156">
        <v>0</v>
      </c>
      <c r="F25" s="60">
        <v>70694976</v>
      </c>
      <c r="G25" s="60">
        <v>0</v>
      </c>
      <c r="H25" s="60">
        <v>903073</v>
      </c>
      <c r="I25" s="60">
        <v>-3584</v>
      </c>
      <c r="J25" s="60">
        <v>899489</v>
      </c>
      <c r="K25" s="60">
        <v>4009824</v>
      </c>
      <c r="L25" s="60">
        <v>-20447</v>
      </c>
      <c r="M25" s="60">
        <v>0</v>
      </c>
      <c r="N25" s="60">
        <v>3989377</v>
      </c>
      <c r="O25" s="60">
        <v>3638426</v>
      </c>
      <c r="P25" s="60">
        <v>6829490</v>
      </c>
      <c r="Q25" s="60">
        <v>-47222</v>
      </c>
      <c r="R25" s="60">
        <v>10420694</v>
      </c>
      <c r="S25" s="60">
        <v>0</v>
      </c>
      <c r="T25" s="60">
        <v>0</v>
      </c>
      <c r="U25" s="60">
        <v>0</v>
      </c>
      <c r="V25" s="60">
        <v>0</v>
      </c>
      <c r="W25" s="60">
        <v>15309560</v>
      </c>
      <c r="X25" s="60">
        <v>64170152</v>
      </c>
      <c r="Y25" s="60">
        <v>-48860592</v>
      </c>
      <c r="Z25" s="140">
        <v>-76.14</v>
      </c>
      <c r="AA25" s="155">
        <v>70694976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0</v>
      </c>
      <c r="F26" s="60">
        <v>4525930</v>
      </c>
      <c r="G26" s="60">
        <v>0</v>
      </c>
      <c r="H26" s="60">
        <v>104618</v>
      </c>
      <c r="I26" s="60">
        <v>-7290</v>
      </c>
      <c r="J26" s="60">
        <v>97328</v>
      </c>
      <c r="K26" s="60">
        <v>325718</v>
      </c>
      <c r="L26" s="60">
        <v>-2933</v>
      </c>
      <c r="M26" s="60">
        <v>0</v>
      </c>
      <c r="N26" s="60">
        <v>322785</v>
      </c>
      <c r="O26" s="60">
        <v>338695</v>
      </c>
      <c r="P26" s="60">
        <v>426380</v>
      </c>
      <c r="Q26" s="60">
        <v>-3891</v>
      </c>
      <c r="R26" s="60">
        <v>761184</v>
      </c>
      <c r="S26" s="60">
        <v>0</v>
      </c>
      <c r="T26" s="60">
        <v>0</v>
      </c>
      <c r="U26" s="60">
        <v>0</v>
      </c>
      <c r="V26" s="60">
        <v>0</v>
      </c>
      <c r="W26" s="60">
        <v>1181297</v>
      </c>
      <c r="X26" s="60">
        <v>5356256</v>
      </c>
      <c r="Y26" s="60">
        <v>-4174959</v>
      </c>
      <c r="Z26" s="140">
        <v>-77.95</v>
      </c>
      <c r="AA26" s="155">
        <v>4525930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4475590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1238584</v>
      </c>
      <c r="Y27" s="60">
        <v>-1238584</v>
      </c>
      <c r="Z27" s="140">
        <v>-100</v>
      </c>
      <c r="AA27" s="155">
        <v>4475590</v>
      </c>
    </row>
    <row r="28" spans="1:27" ht="12.75">
      <c r="A28" s="183" t="s">
        <v>39</v>
      </c>
      <c r="B28" s="182"/>
      <c r="C28" s="155">
        <v>0</v>
      </c>
      <c r="D28" s="155">
        <v>0</v>
      </c>
      <c r="E28" s="156">
        <v>0</v>
      </c>
      <c r="F28" s="60">
        <v>18790051</v>
      </c>
      <c r="G28" s="60">
        <v>0</v>
      </c>
      <c r="H28" s="60">
        <v>1142935</v>
      </c>
      <c r="I28" s="60">
        <v>0</v>
      </c>
      <c r="J28" s="60">
        <v>1142935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1142935</v>
      </c>
      <c r="X28" s="60">
        <v>11940384</v>
      </c>
      <c r="Y28" s="60">
        <v>-10797449</v>
      </c>
      <c r="Z28" s="140">
        <v>-90.43</v>
      </c>
      <c r="AA28" s="155">
        <v>18790051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917338</v>
      </c>
      <c r="G29" s="60">
        <v>0</v>
      </c>
      <c r="H29" s="60">
        <v>73814</v>
      </c>
      <c r="I29" s="60">
        <v>8984</v>
      </c>
      <c r="J29" s="60">
        <v>82798</v>
      </c>
      <c r="K29" s="60">
        <v>88125</v>
      </c>
      <c r="L29" s="60">
        <v>0</v>
      </c>
      <c r="M29" s="60">
        <v>0</v>
      </c>
      <c r="N29" s="60">
        <v>88125</v>
      </c>
      <c r="O29" s="60">
        <v>7127</v>
      </c>
      <c r="P29" s="60">
        <v>0</v>
      </c>
      <c r="Q29" s="60">
        <v>11691</v>
      </c>
      <c r="R29" s="60">
        <v>18818</v>
      </c>
      <c r="S29" s="60">
        <v>0</v>
      </c>
      <c r="T29" s="60">
        <v>0</v>
      </c>
      <c r="U29" s="60">
        <v>0</v>
      </c>
      <c r="V29" s="60">
        <v>0</v>
      </c>
      <c r="W29" s="60">
        <v>189741</v>
      </c>
      <c r="X29" s="60">
        <v>662448</v>
      </c>
      <c r="Y29" s="60">
        <v>-472707</v>
      </c>
      <c r="Z29" s="140">
        <v>-71.36</v>
      </c>
      <c r="AA29" s="155">
        <v>917338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72861427</v>
      </c>
      <c r="G30" s="60">
        <v>0</v>
      </c>
      <c r="H30" s="60">
        <v>8208454</v>
      </c>
      <c r="I30" s="60">
        <v>0</v>
      </c>
      <c r="J30" s="60">
        <v>8208454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8208454</v>
      </c>
      <c r="X30" s="60">
        <v>53003376</v>
      </c>
      <c r="Y30" s="60">
        <v>-44794922</v>
      </c>
      <c r="Z30" s="140">
        <v>-84.51</v>
      </c>
      <c r="AA30" s="155">
        <v>72861427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10351693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467912</v>
      </c>
      <c r="Y33" s="60">
        <v>-467912</v>
      </c>
      <c r="Z33" s="140">
        <v>-100</v>
      </c>
      <c r="AA33" s="155">
        <v>10351693</v>
      </c>
    </row>
    <row r="34" spans="1:27" ht="12.75">
      <c r="A34" s="183" t="s">
        <v>43</v>
      </c>
      <c r="B34" s="182"/>
      <c r="C34" s="155">
        <v>0</v>
      </c>
      <c r="D34" s="155">
        <v>0</v>
      </c>
      <c r="E34" s="156">
        <v>0</v>
      </c>
      <c r="F34" s="60">
        <v>32339264</v>
      </c>
      <c r="G34" s="60">
        <v>0</v>
      </c>
      <c r="H34" s="60">
        <v>1054838</v>
      </c>
      <c r="I34" s="60">
        <v>1271216</v>
      </c>
      <c r="J34" s="60">
        <v>2326054</v>
      </c>
      <c r="K34" s="60">
        <v>1837901</v>
      </c>
      <c r="L34" s="60">
        <v>862373</v>
      </c>
      <c r="M34" s="60">
        <v>0</v>
      </c>
      <c r="N34" s="60">
        <v>2700274</v>
      </c>
      <c r="O34" s="60">
        <v>1291257</v>
      </c>
      <c r="P34" s="60">
        <v>1700632</v>
      </c>
      <c r="Q34" s="60">
        <v>1091182</v>
      </c>
      <c r="R34" s="60">
        <v>4083071</v>
      </c>
      <c r="S34" s="60">
        <v>0</v>
      </c>
      <c r="T34" s="60">
        <v>0</v>
      </c>
      <c r="U34" s="60">
        <v>0</v>
      </c>
      <c r="V34" s="60">
        <v>0</v>
      </c>
      <c r="W34" s="60">
        <v>9109399</v>
      </c>
      <c r="X34" s="60">
        <v>38433208</v>
      </c>
      <c r="Y34" s="60">
        <v>-29323809</v>
      </c>
      <c r="Z34" s="140">
        <v>-76.3</v>
      </c>
      <c r="AA34" s="155">
        <v>32339264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0</v>
      </c>
      <c r="F36" s="190">
        <f t="shared" si="1"/>
        <v>214956269</v>
      </c>
      <c r="G36" s="190">
        <f t="shared" si="1"/>
        <v>0</v>
      </c>
      <c r="H36" s="190">
        <f t="shared" si="1"/>
        <v>11487732</v>
      </c>
      <c r="I36" s="190">
        <f t="shared" si="1"/>
        <v>1269326</v>
      </c>
      <c r="J36" s="190">
        <f t="shared" si="1"/>
        <v>12757058</v>
      </c>
      <c r="K36" s="190">
        <f t="shared" si="1"/>
        <v>6261568</v>
      </c>
      <c r="L36" s="190">
        <f t="shared" si="1"/>
        <v>838993</v>
      </c>
      <c r="M36" s="190">
        <f t="shared" si="1"/>
        <v>0</v>
      </c>
      <c r="N36" s="190">
        <f t="shared" si="1"/>
        <v>7100561</v>
      </c>
      <c r="O36" s="190">
        <f t="shared" si="1"/>
        <v>5275505</v>
      </c>
      <c r="P36" s="190">
        <f t="shared" si="1"/>
        <v>8956502</v>
      </c>
      <c r="Q36" s="190">
        <f t="shared" si="1"/>
        <v>1051760</v>
      </c>
      <c r="R36" s="190">
        <f t="shared" si="1"/>
        <v>15283767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35141386</v>
      </c>
      <c r="X36" s="190">
        <f t="shared" si="1"/>
        <v>175272320</v>
      </c>
      <c r="Y36" s="190">
        <f t="shared" si="1"/>
        <v>-140130934</v>
      </c>
      <c r="Z36" s="191">
        <f>+IF(X36&lt;&gt;0,+(Y36/X36)*100,0)</f>
        <v>-79.95040745737832</v>
      </c>
      <c r="AA36" s="188">
        <f>SUM(AA25:AA35)</f>
        <v>214956269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0</v>
      </c>
      <c r="F38" s="106">
        <f t="shared" si="2"/>
        <v>-2830885</v>
      </c>
      <c r="G38" s="106">
        <f t="shared" si="2"/>
        <v>0</v>
      </c>
      <c r="H38" s="106">
        <f t="shared" si="2"/>
        <v>-11130047</v>
      </c>
      <c r="I38" s="106">
        <f t="shared" si="2"/>
        <v>6657045</v>
      </c>
      <c r="J38" s="106">
        <f t="shared" si="2"/>
        <v>-4473002</v>
      </c>
      <c r="K38" s="106">
        <f t="shared" si="2"/>
        <v>1313402</v>
      </c>
      <c r="L38" s="106">
        <f t="shared" si="2"/>
        <v>6260692</v>
      </c>
      <c r="M38" s="106">
        <f t="shared" si="2"/>
        <v>0</v>
      </c>
      <c r="N38" s="106">
        <f t="shared" si="2"/>
        <v>7574094</v>
      </c>
      <c r="O38" s="106">
        <f t="shared" si="2"/>
        <v>-2450333</v>
      </c>
      <c r="P38" s="106">
        <f t="shared" si="2"/>
        <v>-1535597</v>
      </c>
      <c r="Q38" s="106">
        <f t="shared" si="2"/>
        <v>19358459</v>
      </c>
      <c r="R38" s="106">
        <f t="shared" si="2"/>
        <v>15372529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18473621</v>
      </c>
      <c r="X38" s="106">
        <f>IF(F22=F36,0,X22-X36)</f>
        <v>-26148525</v>
      </c>
      <c r="Y38" s="106">
        <f t="shared" si="2"/>
        <v>44622146</v>
      </c>
      <c r="Z38" s="201">
        <f>+IF(X38&lt;&gt;0,+(Y38/X38)*100,0)</f>
        <v>-170.64880715069015</v>
      </c>
      <c r="AA38" s="199">
        <f>+AA22-AA36</f>
        <v>-2830885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25990324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671160</v>
      </c>
      <c r="P39" s="60">
        <v>0</v>
      </c>
      <c r="Q39" s="60">
        <v>1485939</v>
      </c>
      <c r="R39" s="60">
        <v>2157099</v>
      </c>
      <c r="S39" s="60">
        <v>0</v>
      </c>
      <c r="T39" s="60">
        <v>0</v>
      </c>
      <c r="U39" s="60">
        <v>0</v>
      </c>
      <c r="V39" s="60">
        <v>0</v>
      </c>
      <c r="W39" s="60">
        <v>2157099</v>
      </c>
      <c r="X39" s="60">
        <v>18902056</v>
      </c>
      <c r="Y39" s="60">
        <v>-16744957</v>
      </c>
      <c r="Z39" s="140">
        <v>-88.59</v>
      </c>
      <c r="AA39" s="155">
        <v>25990324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0</v>
      </c>
      <c r="F42" s="88">
        <f t="shared" si="3"/>
        <v>23159439</v>
      </c>
      <c r="G42" s="88">
        <f t="shared" si="3"/>
        <v>0</v>
      </c>
      <c r="H42" s="88">
        <f t="shared" si="3"/>
        <v>-11130047</v>
      </c>
      <c r="I42" s="88">
        <f t="shared" si="3"/>
        <v>6657045</v>
      </c>
      <c r="J42" s="88">
        <f t="shared" si="3"/>
        <v>-4473002</v>
      </c>
      <c r="K42" s="88">
        <f t="shared" si="3"/>
        <v>1313402</v>
      </c>
      <c r="L42" s="88">
        <f t="shared" si="3"/>
        <v>6260692</v>
      </c>
      <c r="M42" s="88">
        <f t="shared" si="3"/>
        <v>0</v>
      </c>
      <c r="N42" s="88">
        <f t="shared" si="3"/>
        <v>7574094</v>
      </c>
      <c r="O42" s="88">
        <f t="shared" si="3"/>
        <v>-1779173</v>
      </c>
      <c r="P42" s="88">
        <f t="shared" si="3"/>
        <v>-1535597</v>
      </c>
      <c r="Q42" s="88">
        <f t="shared" si="3"/>
        <v>20844398</v>
      </c>
      <c r="R42" s="88">
        <f t="shared" si="3"/>
        <v>17529628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20630720</v>
      </c>
      <c r="X42" s="88">
        <f t="shared" si="3"/>
        <v>-7246469</v>
      </c>
      <c r="Y42" s="88">
        <f t="shared" si="3"/>
        <v>27877189</v>
      </c>
      <c r="Z42" s="208">
        <f>+IF(X42&lt;&gt;0,+(Y42/X42)*100,0)</f>
        <v>-384.70031404260476</v>
      </c>
      <c r="AA42" s="206">
        <f>SUM(AA38:AA41)</f>
        <v>23159439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0</v>
      </c>
      <c r="F44" s="77">
        <f t="shared" si="4"/>
        <v>23159439</v>
      </c>
      <c r="G44" s="77">
        <f t="shared" si="4"/>
        <v>0</v>
      </c>
      <c r="H44" s="77">
        <f t="shared" si="4"/>
        <v>-11130047</v>
      </c>
      <c r="I44" s="77">
        <f t="shared" si="4"/>
        <v>6657045</v>
      </c>
      <c r="J44" s="77">
        <f t="shared" si="4"/>
        <v>-4473002</v>
      </c>
      <c r="K44" s="77">
        <f t="shared" si="4"/>
        <v>1313402</v>
      </c>
      <c r="L44" s="77">
        <f t="shared" si="4"/>
        <v>6260692</v>
      </c>
      <c r="M44" s="77">
        <f t="shared" si="4"/>
        <v>0</v>
      </c>
      <c r="N44" s="77">
        <f t="shared" si="4"/>
        <v>7574094</v>
      </c>
      <c r="O44" s="77">
        <f t="shared" si="4"/>
        <v>-1779173</v>
      </c>
      <c r="P44" s="77">
        <f t="shared" si="4"/>
        <v>-1535597</v>
      </c>
      <c r="Q44" s="77">
        <f t="shared" si="4"/>
        <v>20844398</v>
      </c>
      <c r="R44" s="77">
        <f t="shared" si="4"/>
        <v>17529628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20630720</v>
      </c>
      <c r="X44" s="77">
        <f t="shared" si="4"/>
        <v>-7246469</v>
      </c>
      <c r="Y44" s="77">
        <f t="shared" si="4"/>
        <v>27877189</v>
      </c>
      <c r="Z44" s="212">
        <f>+IF(X44&lt;&gt;0,+(Y44/X44)*100,0)</f>
        <v>-384.70031404260476</v>
      </c>
      <c r="AA44" s="210">
        <f>+AA42-AA43</f>
        <v>23159439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0</v>
      </c>
      <c r="F46" s="88">
        <f t="shared" si="5"/>
        <v>23159439</v>
      </c>
      <c r="G46" s="88">
        <f t="shared" si="5"/>
        <v>0</v>
      </c>
      <c r="H46" s="88">
        <f t="shared" si="5"/>
        <v>-11130047</v>
      </c>
      <c r="I46" s="88">
        <f t="shared" si="5"/>
        <v>6657045</v>
      </c>
      <c r="J46" s="88">
        <f t="shared" si="5"/>
        <v>-4473002</v>
      </c>
      <c r="K46" s="88">
        <f t="shared" si="5"/>
        <v>1313402</v>
      </c>
      <c r="L46" s="88">
        <f t="shared" si="5"/>
        <v>6260692</v>
      </c>
      <c r="M46" s="88">
        <f t="shared" si="5"/>
        <v>0</v>
      </c>
      <c r="N46" s="88">
        <f t="shared" si="5"/>
        <v>7574094</v>
      </c>
      <c r="O46" s="88">
        <f t="shared" si="5"/>
        <v>-1779173</v>
      </c>
      <c r="P46" s="88">
        <f t="shared" si="5"/>
        <v>-1535597</v>
      </c>
      <c r="Q46" s="88">
        <f t="shared" si="5"/>
        <v>20844398</v>
      </c>
      <c r="R46" s="88">
        <f t="shared" si="5"/>
        <v>17529628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20630720</v>
      </c>
      <c r="X46" s="88">
        <f t="shared" si="5"/>
        <v>-7246469</v>
      </c>
      <c r="Y46" s="88">
        <f t="shared" si="5"/>
        <v>27877189</v>
      </c>
      <c r="Z46" s="208">
        <f>+IF(X46&lt;&gt;0,+(Y46/X46)*100,0)</f>
        <v>-384.70031404260476</v>
      </c>
      <c r="AA46" s="206">
        <f>SUM(AA44:AA45)</f>
        <v>23159439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0</v>
      </c>
      <c r="F48" s="219">
        <f t="shared" si="6"/>
        <v>23159439</v>
      </c>
      <c r="G48" s="219">
        <f t="shared" si="6"/>
        <v>0</v>
      </c>
      <c r="H48" s="220">
        <f t="shared" si="6"/>
        <v>-11130047</v>
      </c>
      <c r="I48" s="220">
        <f t="shared" si="6"/>
        <v>6657045</v>
      </c>
      <c r="J48" s="220">
        <f t="shared" si="6"/>
        <v>-4473002</v>
      </c>
      <c r="K48" s="220">
        <f t="shared" si="6"/>
        <v>1313402</v>
      </c>
      <c r="L48" s="220">
        <f t="shared" si="6"/>
        <v>6260692</v>
      </c>
      <c r="M48" s="219">
        <f t="shared" si="6"/>
        <v>0</v>
      </c>
      <c r="N48" s="219">
        <f t="shared" si="6"/>
        <v>7574094</v>
      </c>
      <c r="O48" s="220">
        <f t="shared" si="6"/>
        <v>-1779173</v>
      </c>
      <c r="P48" s="220">
        <f t="shared" si="6"/>
        <v>-1535597</v>
      </c>
      <c r="Q48" s="220">
        <f t="shared" si="6"/>
        <v>20844398</v>
      </c>
      <c r="R48" s="220">
        <f t="shared" si="6"/>
        <v>17529628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20630720</v>
      </c>
      <c r="X48" s="220">
        <f t="shared" si="6"/>
        <v>-7246469</v>
      </c>
      <c r="Y48" s="220">
        <f t="shared" si="6"/>
        <v>27877189</v>
      </c>
      <c r="Z48" s="221">
        <f>+IF(X48&lt;&gt;0,+(Y48/X48)*100,0)</f>
        <v>-384.70031404260476</v>
      </c>
      <c r="AA48" s="222">
        <f>SUM(AA46:AA47)</f>
        <v>23159439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460000</v>
      </c>
      <c r="G5" s="100">
        <f t="shared" si="0"/>
        <v>0</v>
      </c>
      <c r="H5" s="100">
        <f t="shared" si="0"/>
        <v>64378</v>
      </c>
      <c r="I5" s="100">
        <f t="shared" si="0"/>
        <v>16886</v>
      </c>
      <c r="J5" s="100">
        <f t="shared" si="0"/>
        <v>81264</v>
      </c>
      <c r="K5" s="100">
        <f t="shared" si="0"/>
        <v>0</v>
      </c>
      <c r="L5" s="100">
        <f t="shared" si="0"/>
        <v>33211</v>
      </c>
      <c r="M5" s="100">
        <f t="shared" si="0"/>
        <v>0</v>
      </c>
      <c r="N5" s="100">
        <f t="shared" si="0"/>
        <v>33211</v>
      </c>
      <c r="O5" s="100">
        <f t="shared" si="0"/>
        <v>14232</v>
      </c>
      <c r="P5" s="100">
        <f t="shared" si="0"/>
        <v>230225</v>
      </c>
      <c r="Q5" s="100">
        <f t="shared" si="0"/>
        <v>215275</v>
      </c>
      <c r="R5" s="100">
        <f t="shared" si="0"/>
        <v>459732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574207</v>
      </c>
      <c r="X5" s="100">
        <f t="shared" si="0"/>
        <v>55455</v>
      </c>
      <c r="Y5" s="100">
        <f t="shared" si="0"/>
        <v>518752</v>
      </c>
      <c r="Z5" s="137">
        <f>+IF(X5&lt;&gt;0,+(Y5/X5)*100,0)</f>
        <v>935.4467586331259</v>
      </c>
      <c r="AA5" s="153">
        <f>SUM(AA6:AA8)</f>
        <v>460000</v>
      </c>
    </row>
    <row r="6" spans="1:27" ht="12.75">
      <c r="A6" s="138" t="s">
        <v>75</v>
      </c>
      <c r="B6" s="136"/>
      <c r="C6" s="155"/>
      <c r="D6" s="155"/>
      <c r="E6" s="156"/>
      <c r="F6" s="60">
        <v>400000</v>
      </c>
      <c r="G6" s="60"/>
      <c r="H6" s="60"/>
      <c r="I6" s="60"/>
      <c r="J6" s="60"/>
      <c r="K6" s="60"/>
      <c r="L6" s="60">
        <v>16325</v>
      </c>
      <c r="M6" s="60"/>
      <c r="N6" s="60">
        <v>16325</v>
      </c>
      <c r="O6" s="60"/>
      <c r="P6" s="60">
        <v>15906</v>
      </c>
      <c r="Q6" s="60"/>
      <c r="R6" s="60">
        <v>15906</v>
      </c>
      <c r="S6" s="60"/>
      <c r="T6" s="60"/>
      <c r="U6" s="60"/>
      <c r="V6" s="60"/>
      <c r="W6" s="60">
        <v>32231</v>
      </c>
      <c r="X6" s="60"/>
      <c r="Y6" s="60">
        <v>32231</v>
      </c>
      <c r="Z6" s="140"/>
      <c r="AA6" s="62">
        <v>400000</v>
      </c>
    </row>
    <row r="7" spans="1:27" ht="12.75">
      <c r="A7" s="138" t="s">
        <v>76</v>
      </c>
      <c r="B7" s="136"/>
      <c r="C7" s="157"/>
      <c r="D7" s="157"/>
      <c r="E7" s="158"/>
      <c r="F7" s="159">
        <v>20000</v>
      </c>
      <c r="G7" s="159"/>
      <c r="H7" s="159"/>
      <c r="I7" s="159">
        <v>16886</v>
      </c>
      <c r="J7" s="159">
        <v>16886</v>
      </c>
      <c r="K7" s="159"/>
      <c r="L7" s="159">
        <v>16886</v>
      </c>
      <c r="M7" s="159"/>
      <c r="N7" s="159">
        <v>16886</v>
      </c>
      <c r="O7" s="159">
        <v>6776</v>
      </c>
      <c r="P7" s="159"/>
      <c r="Q7" s="159"/>
      <c r="R7" s="159">
        <v>6776</v>
      </c>
      <c r="S7" s="159"/>
      <c r="T7" s="159"/>
      <c r="U7" s="159"/>
      <c r="V7" s="159"/>
      <c r="W7" s="159">
        <v>40548</v>
      </c>
      <c r="X7" s="159">
        <v>35455</v>
      </c>
      <c r="Y7" s="159">
        <v>5093</v>
      </c>
      <c r="Z7" s="141">
        <v>14.36</v>
      </c>
      <c r="AA7" s="225">
        <v>20000</v>
      </c>
    </row>
    <row r="8" spans="1:27" ht="12.75">
      <c r="A8" s="138" t="s">
        <v>77</v>
      </c>
      <c r="B8" s="136"/>
      <c r="C8" s="155"/>
      <c r="D8" s="155"/>
      <c r="E8" s="156"/>
      <c r="F8" s="60">
        <v>40000</v>
      </c>
      <c r="G8" s="60"/>
      <c r="H8" s="60">
        <v>64378</v>
      </c>
      <c r="I8" s="60"/>
      <c r="J8" s="60">
        <v>64378</v>
      </c>
      <c r="K8" s="60"/>
      <c r="L8" s="60"/>
      <c r="M8" s="60"/>
      <c r="N8" s="60"/>
      <c r="O8" s="60">
        <v>7456</v>
      </c>
      <c r="P8" s="60">
        <v>214319</v>
      </c>
      <c r="Q8" s="60">
        <v>215275</v>
      </c>
      <c r="R8" s="60">
        <v>437050</v>
      </c>
      <c r="S8" s="60"/>
      <c r="T8" s="60"/>
      <c r="U8" s="60"/>
      <c r="V8" s="60"/>
      <c r="W8" s="60">
        <v>501428</v>
      </c>
      <c r="X8" s="60">
        <v>20000</v>
      </c>
      <c r="Y8" s="60">
        <v>481428</v>
      </c>
      <c r="Z8" s="140">
        <v>2407.14</v>
      </c>
      <c r="AA8" s="62">
        <v>40000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80000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18060</v>
      </c>
      <c r="M9" s="100">
        <f t="shared" si="1"/>
        <v>0</v>
      </c>
      <c r="N9" s="100">
        <f t="shared" si="1"/>
        <v>18060</v>
      </c>
      <c r="O9" s="100">
        <f t="shared" si="1"/>
        <v>16325</v>
      </c>
      <c r="P9" s="100">
        <f t="shared" si="1"/>
        <v>0</v>
      </c>
      <c r="Q9" s="100">
        <f t="shared" si="1"/>
        <v>0</v>
      </c>
      <c r="R9" s="100">
        <f t="shared" si="1"/>
        <v>16325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34385</v>
      </c>
      <c r="X9" s="100">
        <f t="shared" si="1"/>
        <v>60000</v>
      </c>
      <c r="Y9" s="100">
        <f t="shared" si="1"/>
        <v>-25615</v>
      </c>
      <c r="Z9" s="137">
        <f>+IF(X9&lt;&gt;0,+(Y9/X9)*100,0)</f>
        <v>-42.69166666666667</v>
      </c>
      <c r="AA9" s="102">
        <f>SUM(AA10:AA14)</f>
        <v>80000</v>
      </c>
    </row>
    <row r="10" spans="1:27" ht="12.75">
      <c r="A10" s="138" t="s">
        <v>79</v>
      </c>
      <c r="B10" s="136"/>
      <c r="C10" s="155"/>
      <c r="D10" s="155"/>
      <c r="E10" s="156"/>
      <c r="F10" s="60">
        <v>40000</v>
      </c>
      <c r="G10" s="60"/>
      <c r="H10" s="60"/>
      <c r="I10" s="60"/>
      <c r="J10" s="60"/>
      <c r="K10" s="60"/>
      <c r="L10" s="60"/>
      <c r="M10" s="60"/>
      <c r="N10" s="60"/>
      <c r="O10" s="60">
        <v>16325</v>
      </c>
      <c r="P10" s="60"/>
      <c r="Q10" s="60"/>
      <c r="R10" s="60">
        <v>16325</v>
      </c>
      <c r="S10" s="60"/>
      <c r="T10" s="60"/>
      <c r="U10" s="60"/>
      <c r="V10" s="60"/>
      <c r="W10" s="60">
        <v>16325</v>
      </c>
      <c r="X10" s="60">
        <v>25000</v>
      </c>
      <c r="Y10" s="60">
        <v>-8675</v>
      </c>
      <c r="Z10" s="140">
        <v>-34.7</v>
      </c>
      <c r="AA10" s="62">
        <v>40000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>
        <v>18060</v>
      </c>
      <c r="M11" s="60"/>
      <c r="N11" s="60">
        <v>18060</v>
      </c>
      <c r="O11" s="60"/>
      <c r="P11" s="60"/>
      <c r="Q11" s="60"/>
      <c r="R11" s="60"/>
      <c r="S11" s="60"/>
      <c r="T11" s="60"/>
      <c r="U11" s="60"/>
      <c r="V11" s="60"/>
      <c r="W11" s="60">
        <v>18060</v>
      </c>
      <c r="X11" s="60"/>
      <c r="Y11" s="60">
        <v>18060</v>
      </c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>
        <v>20000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20000</v>
      </c>
      <c r="Y12" s="60">
        <v>-20000</v>
      </c>
      <c r="Z12" s="140">
        <v>-100</v>
      </c>
      <c r="AA12" s="62">
        <v>20000</v>
      </c>
    </row>
    <row r="13" spans="1:27" ht="12.75">
      <c r="A13" s="138" t="s">
        <v>82</v>
      </c>
      <c r="B13" s="136"/>
      <c r="C13" s="155"/>
      <c r="D13" s="155"/>
      <c r="E13" s="156"/>
      <c r="F13" s="60">
        <v>20000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15000</v>
      </c>
      <c r="Y13" s="60">
        <v>-15000</v>
      </c>
      <c r="Z13" s="140">
        <v>-100</v>
      </c>
      <c r="AA13" s="62">
        <v>20000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10691324</v>
      </c>
      <c r="G15" s="100">
        <f t="shared" si="2"/>
        <v>0</v>
      </c>
      <c r="H15" s="100">
        <f t="shared" si="2"/>
        <v>1211335</v>
      </c>
      <c r="I15" s="100">
        <f t="shared" si="2"/>
        <v>1898193</v>
      </c>
      <c r="J15" s="100">
        <f t="shared" si="2"/>
        <v>3109528</v>
      </c>
      <c r="K15" s="100">
        <f t="shared" si="2"/>
        <v>3212898</v>
      </c>
      <c r="L15" s="100">
        <f t="shared" si="2"/>
        <v>0</v>
      </c>
      <c r="M15" s="100">
        <f t="shared" si="2"/>
        <v>0</v>
      </c>
      <c r="N15" s="100">
        <f t="shared" si="2"/>
        <v>3212898</v>
      </c>
      <c r="O15" s="100">
        <f t="shared" si="2"/>
        <v>17590</v>
      </c>
      <c r="P15" s="100">
        <f t="shared" si="2"/>
        <v>803859</v>
      </c>
      <c r="Q15" s="100">
        <f t="shared" si="2"/>
        <v>1485939</v>
      </c>
      <c r="R15" s="100">
        <f t="shared" si="2"/>
        <v>2307388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8629814</v>
      </c>
      <c r="X15" s="100">
        <f t="shared" si="2"/>
        <v>7775512</v>
      </c>
      <c r="Y15" s="100">
        <f t="shared" si="2"/>
        <v>854302</v>
      </c>
      <c r="Z15" s="137">
        <f>+IF(X15&lt;&gt;0,+(Y15/X15)*100,0)</f>
        <v>10.987083551539758</v>
      </c>
      <c r="AA15" s="102">
        <f>SUM(AA16:AA18)</f>
        <v>10691324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/>
      <c r="F17" s="60">
        <v>10691324</v>
      </c>
      <c r="G17" s="60"/>
      <c r="H17" s="60">
        <v>1211335</v>
      </c>
      <c r="I17" s="60">
        <v>1898193</v>
      </c>
      <c r="J17" s="60">
        <v>3109528</v>
      </c>
      <c r="K17" s="60">
        <v>3212898</v>
      </c>
      <c r="L17" s="60"/>
      <c r="M17" s="60"/>
      <c r="N17" s="60">
        <v>3212898</v>
      </c>
      <c r="O17" s="60">
        <v>17590</v>
      </c>
      <c r="P17" s="60">
        <v>803859</v>
      </c>
      <c r="Q17" s="60">
        <v>1485939</v>
      </c>
      <c r="R17" s="60">
        <v>2307388</v>
      </c>
      <c r="S17" s="60"/>
      <c r="T17" s="60"/>
      <c r="U17" s="60"/>
      <c r="V17" s="60"/>
      <c r="W17" s="60">
        <v>8629814</v>
      </c>
      <c r="X17" s="60">
        <v>7775512</v>
      </c>
      <c r="Y17" s="60">
        <v>854302</v>
      </c>
      <c r="Z17" s="140">
        <v>10.99</v>
      </c>
      <c r="AA17" s="62">
        <v>10691324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15379026</v>
      </c>
      <c r="G19" s="100">
        <f t="shared" si="3"/>
        <v>0</v>
      </c>
      <c r="H19" s="100">
        <f t="shared" si="3"/>
        <v>0</v>
      </c>
      <c r="I19" s="100">
        <f t="shared" si="3"/>
        <v>2019979</v>
      </c>
      <c r="J19" s="100">
        <f t="shared" si="3"/>
        <v>2019979</v>
      </c>
      <c r="K19" s="100">
        <f t="shared" si="3"/>
        <v>0</v>
      </c>
      <c r="L19" s="100">
        <f t="shared" si="3"/>
        <v>1522472</v>
      </c>
      <c r="M19" s="100">
        <f t="shared" si="3"/>
        <v>0</v>
      </c>
      <c r="N19" s="100">
        <f t="shared" si="3"/>
        <v>1522472</v>
      </c>
      <c r="O19" s="100">
        <f t="shared" si="3"/>
        <v>707782</v>
      </c>
      <c r="P19" s="100">
        <f t="shared" si="3"/>
        <v>41974</v>
      </c>
      <c r="Q19" s="100">
        <f t="shared" si="3"/>
        <v>0</v>
      </c>
      <c r="R19" s="100">
        <f t="shared" si="3"/>
        <v>749756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4292207</v>
      </c>
      <c r="X19" s="100">
        <f t="shared" si="3"/>
        <v>11175656</v>
      </c>
      <c r="Y19" s="100">
        <f t="shared" si="3"/>
        <v>-6883449</v>
      </c>
      <c r="Z19" s="137">
        <f>+IF(X19&lt;&gt;0,+(Y19/X19)*100,0)</f>
        <v>-61.59324338544422</v>
      </c>
      <c r="AA19" s="102">
        <f>SUM(AA20:AA23)</f>
        <v>15379026</v>
      </c>
    </row>
    <row r="20" spans="1:27" ht="12.75">
      <c r="A20" s="138" t="s">
        <v>89</v>
      </c>
      <c r="B20" s="136"/>
      <c r="C20" s="155"/>
      <c r="D20" s="155"/>
      <c r="E20" s="156"/>
      <c r="F20" s="60">
        <v>15339026</v>
      </c>
      <c r="G20" s="60"/>
      <c r="H20" s="60"/>
      <c r="I20" s="60">
        <v>2019979</v>
      </c>
      <c r="J20" s="60">
        <v>2019979</v>
      </c>
      <c r="K20" s="60"/>
      <c r="L20" s="60">
        <v>1522472</v>
      </c>
      <c r="M20" s="60"/>
      <c r="N20" s="60">
        <v>1522472</v>
      </c>
      <c r="O20" s="60">
        <v>700635</v>
      </c>
      <c r="P20" s="60">
        <v>41974</v>
      </c>
      <c r="Q20" s="60"/>
      <c r="R20" s="60">
        <v>742609</v>
      </c>
      <c r="S20" s="60"/>
      <c r="T20" s="60"/>
      <c r="U20" s="60"/>
      <c r="V20" s="60"/>
      <c r="W20" s="60">
        <v>4285060</v>
      </c>
      <c r="X20" s="60">
        <v>11155656</v>
      </c>
      <c r="Y20" s="60">
        <v>-6870596</v>
      </c>
      <c r="Z20" s="140">
        <v>-61.59</v>
      </c>
      <c r="AA20" s="62">
        <v>15339026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>
        <v>40000</v>
      </c>
      <c r="G23" s="60"/>
      <c r="H23" s="60"/>
      <c r="I23" s="60"/>
      <c r="J23" s="60"/>
      <c r="K23" s="60"/>
      <c r="L23" s="60"/>
      <c r="M23" s="60"/>
      <c r="N23" s="60"/>
      <c r="O23" s="60">
        <v>7147</v>
      </c>
      <c r="P23" s="60"/>
      <c r="Q23" s="60"/>
      <c r="R23" s="60">
        <v>7147</v>
      </c>
      <c r="S23" s="60"/>
      <c r="T23" s="60"/>
      <c r="U23" s="60"/>
      <c r="V23" s="60"/>
      <c r="W23" s="60">
        <v>7147</v>
      </c>
      <c r="X23" s="60">
        <v>20000</v>
      </c>
      <c r="Y23" s="60">
        <v>-12853</v>
      </c>
      <c r="Z23" s="140">
        <v>-64.27</v>
      </c>
      <c r="AA23" s="62">
        <v>40000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0</v>
      </c>
      <c r="F25" s="219">
        <f t="shared" si="4"/>
        <v>26610350</v>
      </c>
      <c r="G25" s="219">
        <f t="shared" si="4"/>
        <v>0</v>
      </c>
      <c r="H25" s="219">
        <f t="shared" si="4"/>
        <v>1275713</v>
      </c>
      <c r="I25" s="219">
        <f t="shared" si="4"/>
        <v>3935058</v>
      </c>
      <c r="J25" s="219">
        <f t="shared" si="4"/>
        <v>5210771</v>
      </c>
      <c r="K25" s="219">
        <f t="shared" si="4"/>
        <v>3212898</v>
      </c>
      <c r="L25" s="219">
        <f t="shared" si="4"/>
        <v>1573743</v>
      </c>
      <c r="M25" s="219">
        <f t="shared" si="4"/>
        <v>0</v>
      </c>
      <c r="N25" s="219">
        <f t="shared" si="4"/>
        <v>4786641</v>
      </c>
      <c r="O25" s="219">
        <f t="shared" si="4"/>
        <v>755929</v>
      </c>
      <c r="P25" s="219">
        <f t="shared" si="4"/>
        <v>1076058</v>
      </c>
      <c r="Q25" s="219">
        <f t="shared" si="4"/>
        <v>1701214</v>
      </c>
      <c r="R25" s="219">
        <f t="shared" si="4"/>
        <v>3533201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13530613</v>
      </c>
      <c r="X25" s="219">
        <f t="shared" si="4"/>
        <v>19066623</v>
      </c>
      <c r="Y25" s="219">
        <f t="shared" si="4"/>
        <v>-5536010</v>
      </c>
      <c r="Z25" s="231">
        <f>+IF(X25&lt;&gt;0,+(Y25/X25)*100,0)</f>
        <v>-29.03508397895107</v>
      </c>
      <c r="AA25" s="232">
        <f>+AA5+AA9+AA15+AA19+AA24</f>
        <v>26610350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/>
      <c r="F28" s="60">
        <v>25990350</v>
      </c>
      <c r="G28" s="60"/>
      <c r="H28" s="60"/>
      <c r="I28" s="60">
        <v>1898193</v>
      </c>
      <c r="J28" s="60">
        <v>1898193</v>
      </c>
      <c r="K28" s="60">
        <v>3212898</v>
      </c>
      <c r="L28" s="60">
        <v>1522472</v>
      </c>
      <c r="M28" s="60"/>
      <c r="N28" s="60">
        <v>4735370</v>
      </c>
      <c r="O28" s="60"/>
      <c r="P28" s="60">
        <v>845833</v>
      </c>
      <c r="Q28" s="60">
        <v>1701214</v>
      </c>
      <c r="R28" s="60">
        <v>2547047</v>
      </c>
      <c r="S28" s="60"/>
      <c r="T28" s="60"/>
      <c r="U28" s="60"/>
      <c r="V28" s="60"/>
      <c r="W28" s="60">
        <v>9180610</v>
      </c>
      <c r="X28" s="60"/>
      <c r="Y28" s="60">
        <v>9180610</v>
      </c>
      <c r="Z28" s="140"/>
      <c r="AA28" s="155">
        <v>25990350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>
        <v>1211335</v>
      </c>
      <c r="I29" s="60"/>
      <c r="J29" s="60">
        <v>1211335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1211335</v>
      </c>
      <c r="X29" s="60"/>
      <c r="Y29" s="60">
        <v>1211335</v>
      </c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>
        <v>214319</v>
      </c>
      <c r="Q30" s="159"/>
      <c r="R30" s="159">
        <v>214319</v>
      </c>
      <c r="S30" s="159"/>
      <c r="T30" s="159"/>
      <c r="U30" s="159"/>
      <c r="V30" s="159"/>
      <c r="W30" s="159">
        <v>214319</v>
      </c>
      <c r="X30" s="159"/>
      <c r="Y30" s="159">
        <v>214319</v>
      </c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25990350</v>
      </c>
      <c r="G32" s="77">
        <f t="shared" si="5"/>
        <v>0</v>
      </c>
      <c r="H32" s="77">
        <f t="shared" si="5"/>
        <v>1211335</v>
      </c>
      <c r="I32" s="77">
        <f t="shared" si="5"/>
        <v>1898193</v>
      </c>
      <c r="J32" s="77">
        <f t="shared" si="5"/>
        <v>3109528</v>
      </c>
      <c r="K32" s="77">
        <f t="shared" si="5"/>
        <v>3212898</v>
      </c>
      <c r="L32" s="77">
        <f t="shared" si="5"/>
        <v>1522472</v>
      </c>
      <c r="M32" s="77">
        <f t="shared" si="5"/>
        <v>0</v>
      </c>
      <c r="N32" s="77">
        <f t="shared" si="5"/>
        <v>4735370</v>
      </c>
      <c r="O32" s="77">
        <f t="shared" si="5"/>
        <v>0</v>
      </c>
      <c r="P32" s="77">
        <f t="shared" si="5"/>
        <v>1060152</v>
      </c>
      <c r="Q32" s="77">
        <f t="shared" si="5"/>
        <v>1701214</v>
      </c>
      <c r="R32" s="77">
        <f t="shared" si="5"/>
        <v>2761366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10606264</v>
      </c>
      <c r="X32" s="77">
        <f t="shared" si="5"/>
        <v>0</v>
      </c>
      <c r="Y32" s="77">
        <f t="shared" si="5"/>
        <v>10606264</v>
      </c>
      <c r="Z32" s="212">
        <f>+IF(X32&lt;&gt;0,+(Y32/X32)*100,0)</f>
        <v>0</v>
      </c>
      <c r="AA32" s="79">
        <f>SUM(AA28:AA31)</f>
        <v>25990350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>
        <v>620000</v>
      </c>
      <c r="G35" s="60"/>
      <c r="H35" s="60">
        <v>64378</v>
      </c>
      <c r="I35" s="60">
        <v>2036865</v>
      </c>
      <c r="J35" s="60">
        <v>2101243</v>
      </c>
      <c r="K35" s="60"/>
      <c r="L35" s="60">
        <v>51271</v>
      </c>
      <c r="M35" s="60"/>
      <c r="N35" s="60">
        <v>51271</v>
      </c>
      <c r="O35" s="60">
        <v>755929</v>
      </c>
      <c r="P35" s="60">
        <v>15906</v>
      </c>
      <c r="Q35" s="60"/>
      <c r="R35" s="60">
        <v>771835</v>
      </c>
      <c r="S35" s="60"/>
      <c r="T35" s="60"/>
      <c r="U35" s="60"/>
      <c r="V35" s="60"/>
      <c r="W35" s="60">
        <v>2924349</v>
      </c>
      <c r="X35" s="60"/>
      <c r="Y35" s="60">
        <v>2924349</v>
      </c>
      <c r="Z35" s="140"/>
      <c r="AA35" s="62">
        <v>620000</v>
      </c>
    </row>
    <row r="36" spans="1:27" ht="12.7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0</v>
      </c>
      <c r="F36" s="220">
        <f t="shared" si="6"/>
        <v>26610350</v>
      </c>
      <c r="G36" s="220">
        <f t="shared" si="6"/>
        <v>0</v>
      </c>
      <c r="H36" s="220">
        <f t="shared" si="6"/>
        <v>1275713</v>
      </c>
      <c r="I36" s="220">
        <f t="shared" si="6"/>
        <v>3935058</v>
      </c>
      <c r="J36" s="220">
        <f t="shared" si="6"/>
        <v>5210771</v>
      </c>
      <c r="K36" s="220">
        <f t="shared" si="6"/>
        <v>3212898</v>
      </c>
      <c r="L36" s="220">
        <f t="shared" si="6"/>
        <v>1573743</v>
      </c>
      <c r="M36" s="220">
        <f t="shared" si="6"/>
        <v>0</v>
      </c>
      <c r="N36" s="220">
        <f t="shared" si="6"/>
        <v>4786641</v>
      </c>
      <c r="O36" s="220">
        <f t="shared" si="6"/>
        <v>755929</v>
      </c>
      <c r="P36" s="220">
        <f t="shared" si="6"/>
        <v>1076058</v>
      </c>
      <c r="Q36" s="220">
        <f t="shared" si="6"/>
        <v>1701214</v>
      </c>
      <c r="R36" s="220">
        <f t="shared" si="6"/>
        <v>3533201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13530613</v>
      </c>
      <c r="X36" s="220">
        <f t="shared" si="6"/>
        <v>0</v>
      </c>
      <c r="Y36" s="220">
        <f t="shared" si="6"/>
        <v>13530613</v>
      </c>
      <c r="Z36" s="221">
        <f>+IF(X36&lt;&gt;0,+(Y36/X36)*100,0)</f>
        <v>0</v>
      </c>
      <c r="AA36" s="239">
        <f>SUM(AA32:AA35)</f>
        <v>26610350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/>
      <c r="D6" s="155"/>
      <c r="E6" s="59"/>
      <c r="F6" s="60">
        <v>1921484</v>
      </c>
      <c r="G6" s="60"/>
      <c r="H6" s="60">
        <v>949126</v>
      </c>
      <c r="I6" s="60">
        <v>9505319</v>
      </c>
      <c r="J6" s="60">
        <v>9505319</v>
      </c>
      <c r="K6" s="60">
        <v>17723820</v>
      </c>
      <c r="L6" s="60">
        <v>35100326</v>
      </c>
      <c r="M6" s="60">
        <v>64466390</v>
      </c>
      <c r="N6" s="60">
        <v>64466390</v>
      </c>
      <c r="O6" s="60">
        <v>312543</v>
      </c>
      <c r="P6" s="60">
        <v>9191186</v>
      </c>
      <c r="Q6" s="60">
        <v>15830886</v>
      </c>
      <c r="R6" s="60">
        <v>15830886</v>
      </c>
      <c r="S6" s="60"/>
      <c r="T6" s="60"/>
      <c r="U6" s="60"/>
      <c r="V6" s="60"/>
      <c r="W6" s="60">
        <v>15830886</v>
      </c>
      <c r="X6" s="60">
        <v>1441113</v>
      </c>
      <c r="Y6" s="60">
        <v>14389773</v>
      </c>
      <c r="Z6" s="140">
        <v>998.52</v>
      </c>
      <c r="AA6" s="62">
        <v>1921484</v>
      </c>
    </row>
    <row r="7" spans="1:27" ht="12.75">
      <c r="A7" s="249" t="s">
        <v>144</v>
      </c>
      <c r="B7" s="182"/>
      <c r="C7" s="155"/>
      <c r="D7" s="155"/>
      <c r="E7" s="59"/>
      <c r="F7" s="60">
        <v>4515770</v>
      </c>
      <c r="G7" s="60"/>
      <c r="H7" s="60">
        <v>599856</v>
      </c>
      <c r="I7" s="60">
        <v>15602902</v>
      </c>
      <c r="J7" s="60">
        <v>15602902</v>
      </c>
      <c r="K7" s="60">
        <v>10283646</v>
      </c>
      <c r="L7" s="60">
        <v>10342099</v>
      </c>
      <c r="M7" s="60">
        <v>8427062</v>
      </c>
      <c r="N7" s="60">
        <v>8427062</v>
      </c>
      <c r="O7" s="60">
        <v>8427062</v>
      </c>
      <c r="P7" s="60">
        <v>11696161</v>
      </c>
      <c r="Q7" s="60">
        <v>27426129</v>
      </c>
      <c r="R7" s="60">
        <v>27426129</v>
      </c>
      <c r="S7" s="60"/>
      <c r="T7" s="60"/>
      <c r="U7" s="60"/>
      <c r="V7" s="60"/>
      <c r="W7" s="60">
        <v>27426129</v>
      </c>
      <c r="X7" s="60">
        <v>3386828</v>
      </c>
      <c r="Y7" s="60">
        <v>24039301</v>
      </c>
      <c r="Z7" s="140">
        <v>709.79</v>
      </c>
      <c r="AA7" s="62">
        <v>4515770</v>
      </c>
    </row>
    <row r="8" spans="1:27" ht="12.75">
      <c r="A8" s="249" t="s">
        <v>145</v>
      </c>
      <c r="B8" s="182"/>
      <c r="C8" s="155"/>
      <c r="D8" s="155"/>
      <c r="E8" s="59"/>
      <c r="F8" s="60">
        <v>28538529</v>
      </c>
      <c r="G8" s="60"/>
      <c r="H8" s="60">
        <v>23072801</v>
      </c>
      <c r="I8" s="60">
        <v>25361141</v>
      </c>
      <c r="J8" s="60">
        <v>25361141</v>
      </c>
      <c r="K8" s="60">
        <v>23209616</v>
      </c>
      <c r="L8" s="60">
        <v>23849573</v>
      </c>
      <c r="M8" s="60">
        <v>19555737</v>
      </c>
      <c r="N8" s="60">
        <v>19555737</v>
      </c>
      <c r="O8" s="60">
        <v>19555737</v>
      </c>
      <c r="P8" s="60">
        <v>79811411</v>
      </c>
      <c r="Q8" s="60">
        <v>79848500</v>
      </c>
      <c r="R8" s="60">
        <v>79848500</v>
      </c>
      <c r="S8" s="60"/>
      <c r="T8" s="60"/>
      <c r="U8" s="60"/>
      <c r="V8" s="60"/>
      <c r="W8" s="60">
        <v>79848500</v>
      </c>
      <c r="X8" s="60">
        <v>21403897</v>
      </c>
      <c r="Y8" s="60">
        <v>58444603</v>
      </c>
      <c r="Z8" s="140">
        <v>273.06</v>
      </c>
      <c r="AA8" s="62">
        <v>28538529</v>
      </c>
    </row>
    <row r="9" spans="1:27" ht="12.75">
      <c r="A9" s="249" t="s">
        <v>146</v>
      </c>
      <c r="B9" s="182"/>
      <c r="C9" s="155"/>
      <c r="D9" s="155"/>
      <c r="E9" s="59"/>
      <c r="F9" s="60">
        <v>37266978</v>
      </c>
      <c r="G9" s="60"/>
      <c r="H9" s="60">
        <v>1232610</v>
      </c>
      <c r="I9" s="60">
        <v>1363763</v>
      </c>
      <c r="J9" s="60">
        <v>1363763</v>
      </c>
      <c r="K9" s="60">
        <v>185833</v>
      </c>
      <c r="L9" s="60">
        <v>1194134</v>
      </c>
      <c r="M9" s="60">
        <v>7567701</v>
      </c>
      <c r="N9" s="60">
        <v>7567701</v>
      </c>
      <c r="O9" s="60">
        <v>7567701</v>
      </c>
      <c r="P9" s="60">
        <v>20656036</v>
      </c>
      <c r="Q9" s="60">
        <v>21564773</v>
      </c>
      <c r="R9" s="60">
        <v>21564773</v>
      </c>
      <c r="S9" s="60"/>
      <c r="T9" s="60"/>
      <c r="U9" s="60"/>
      <c r="V9" s="60"/>
      <c r="W9" s="60">
        <v>21564773</v>
      </c>
      <c r="X9" s="60">
        <v>27950234</v>
      </c>
      <c r="Y9" s="60">
        <v>-6385461</v>
      </c>
      <c r="Z9" s="140">
        <v>-22.85</v>
      </c>
      <c r="AA9" s="62">
        <v>37266978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>
        <v>332069</v>
      </c>
      <c r="G11" s="60"/>
      <c r="H11" s="60">
        <v>636706</v>
      </c>
      <c r="I11" s="60">
        <v>636706</v>
      </c>
      <c r="J11" s="60">
        <v>636706</v>
      </c>
      <c r="K11" s="60">
        <v>636706</v>
      </c>
      <c r="L11" s="60">
        <v>636706</v>
      </c>
      <c r="M11" s="60">
        <v>636706</v>
      </c>
      <c r="N11" s="60">
        <v>636706</v>
      </c>
      <c r="O11" s="60">
        <v>636706</v>
      </c>
      <c r="P11" s="60">
        <v>636706</v>
      </c>
      <c r="Q11" s="60">
        <v>636706</v>
      </c>
      <c r="R11" s="60">
        <v>636706</v>
      </c>
      <c r="S11" s="60"/>
      <c r="T11" s="60"/>
      <c r="U11" s="60"/>
      <c r="V11" s="60"/>
      <c r="W11" s="60">
        <v>636706</v>
      </c>
      <c r="X11" s="60">
        <v>249052</v>
      </c>
      <c r="Y11" s="60">
        <v>387654</v>
      </c>
      <c r="Z11" s="140">
        <v>155.65</v>
      </c>
      <c r="AA11" s="62">
        <v>332069</v>
      </c>
    </row>
    <row r="12" spans="1:27" ht="12.7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0</v>
      </c>
      <c r="F12" s="73">
        <f t="shared" si="0"/>
        <v>72574830</v>
      </c>
      <c r="G12" s="73">
        <f t="shared" si="0"/>
        <v>0</v>
      </c>
      <c r="H12" s="73">
        <f t="shared" si="0"/>
        <v>26491099</v>
      </c>
      <c r="I12" s="73">
        <f t="shared" si="0"/>
        <v>52469831</v>
      </c>
      <c r="J12" s="73">
        <f t="shared" si="0"/>
        <v>52469831</v>
      </c>
      <c r="K12" s="73">
        <f t="shared" si="0"/>
        <v>52039621</v>
      </c>
      <c r="L12" s="73">
        <f t="shared" si="0"/>
        <v>71122838</v>
      </c>
      <c r="M12" s="73">
        <f t="shared" si="0"/>
        <v>100653596</v>
      </c>
      <c r="N12" s="73">
        <f t="shared" si="0"/>
        <v>100653596</v>
      </c>
      <c r="O12" s="73">
        <f t="shared" si="0"/>
        <v>36499749</v>
      </c>
      <c r="P12" s="73">
        <f t="shared" si="0"/>
        <v>121991500</v>
      </c>
      <c r="Q12" s="73">
        <f t="shared" si="0"/>
        <v>145306994</v>
      </c>
      <c r="R12" s="73">
        <f t="shared" si="0"/>
        <v>145306994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145306994</v>
      </c>
      <c r="X12" s="73">
        <f t="shared" si="0"/>
        <v>54431124</v>
      </c>
      <c r="Y12" s="73">
        <f t="shared" si="0"/>
        <v>90875870</v>
      </c>
      <c r="Z12" s="170">
        <f>+IF(X12&lt;&gt;0,+(Y12/X12)*100,0)</f>
        <v>166.9557108539592</v>
      </c>
      <c r="AA12" s="74">
        <f>SUM(AA6:AA11)</f>
        <v>72574830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>
        <v>888657</v>
      </c>
      <c r="G16" s="159"/>
      <c r="H16" s="159">
        <v>833637</v>
      </c>
      <c r="I16" s="159">
        <v>833369</v>
      </c>
      <c r="J16" s="60">
        <v>833369</v>
      </c>
      <c r="K16" s="159">
        <v>833637</v>
      </c>
      <c r="L16" s="159">
        <v>833637</v>
      </c>
      <c r="M16" s="60">
        <v>833637</v>
      </c>
      <c r="N16" s="159">
        <v>833637</v>
      </c>
      <c r="O16" s="159">
        <v>833637</v>
      </c>
      <c r="P16" s="159">
        <v>833637</v>
      </c>
      <c r="Q16" s="60">
        <v>833637</v>
      </c>
      <c r="R16" s="159">
        <v>833637</v>
      </c>
      <c r="S16" s="159"/>
      <c r="T16" s="60"/>
      <c r="U16" s="159"/>
      <c r="V16" s="159"/>
      <c r="W16" s="159">
        <v>833637</v>
      </c>
      <c r="X16" s="60">
        <v>666493</v>
      </c>
      <c r="Y16" s="159">
        <v>167144</v>
      </c>
      <c r="Z16" s="141">
        <v>25.08</v>
      </c>
      <c r="AA16" s="225">
        <v>888657</v>
      </c>
    </row>
    <row r="17" spans="1:27" ht="12.75">
      <c r="A17" s="249" t="s">
        <v>152</v>
      </c>
      <c r="B17" s="182"/>
      <c r="C17" s="155"/>
      <c r="D17" s="155"/>
      <c r="E17" s="59"/>
      <c r="F17" s="60">
        <v>164307469</v>
      </c>
      <c r="G17" s="60"/>
      <c r="H17" s="60">
        <v>43050098</v>
      </c>
      <c r="I17" s="60">
        <v>43050096</v>
      </c>
      <c r="J17" s="60">
        <v>43050096</v>
      </c>
      <c r="K17" s="60">
        <v>43050096</v>
      </c>
      <c r="L17" s="60">
        <v>43050096</v>
      </c>
      <c r="M17" s="60">
        <v>43050096</v>
      </c>
      <c r="N17" s="60">
        <v>43050096</v>
      </c>
      <c r="O17" s="60">
        <v>43050096</v>
      </c>
      <c r="P17" s="60">
        <v>43050096</v>
      </c>
      <c r="Q17" s="60">
        <v>43050096</v>
      </c>
      <c r="R17" s="60">
        <v>43050096</v>
      </c>
      <c r="S17" s="60"/>
      <c r="T17" s="60"/>
      <c r="U17" s="60"/>
      <c r="V17" s="60"/>
      <c r="W17" s="60">
        <v>43050096</v>
      </c>
      <c r="X17" s="60">
        <v>123230602</v>
      </c>
      <c r="Y17" s="60">
        <v>-80180506</v>
      </c>
      <c r="Z17" s="140">
        <v>-65.07</v>
      </c>
      <c r="AA17" s="62">
        <v>164307469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/>
      <c r="D19" s="155"/>
      <c r="E19" s="59"/>
      <c r="F19" s="60">
        <v>480339170</v>
      </c>
      <c r="G19" s="60"/>
      <c r="H19" s="60">
        <v>208462963</v>
      </c>
      <c r="I19" s="60">
        <v>208462963</v>
      </c>
      <c r="J19" s="60">
        <v>208462963</v>
      </c>
      <c r="K19" s="60">
        <v>208462963</v>
      </c>
      <c r="L19" s="60">
        <v>208462963</v>
      </c>
      <c r="M19" s="60">
        <v>208462963</v>
      </c>
      <c r="N19" s="60">
        <v>208462963</v>
      </c>
      <c r="O19" s="60">
        <v>208462963</v>
      </c>
      <c r="P19" s="60">
        <v>208462963</v>
      </c>
      <c r="Q19" s="60">
        <v>208462963</v>
      </c>
      <c r="R19" s="60">
        <v>208462963</v>
      </c>
      <c r="S19" s="60"/>
      <c r="T19" s="60"/>
      <c r="U19" s="60"/>
      <c r="V19" s="60"/>
      <c r="W19" s="60">
        <v>208462963</v>
      </c>
      <c r="X19" s="60">
        <v>360254378</v>
      </c>
      <c r="Y19" s="60">
        <v>-151791415</v>
      </c>
      <c r="Z19" s="140">
        <v>-42.13</v>
      </c>
      <c r="AA19" s="62">
        <v>480339170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>
        <v>1367731</v>
      </c>
      <c r="G21" s="60"/>
      <c r="H21" s="60">
        <v>1490900</v>
      </c>
      <c r="I21" s="60">
        <v>1490900</v>
      </c>
      <c r="J21" s="60">
        <v>1490900</v>
      </c>
      <c r="K21" s="60">
        <v>1490900</v>
      </c>
      <c r="L21" s="60">
        <v>1490900</v>
      </c>
      <c r="M21" s="60">
        <v>1490900</v>
      </c>
      <c r="N21" s="60">
        <v>1490900</v>
      </c>
      <c r="O21" s="60">
        <v>1490900</v>
      </c>
      <c r="P21" s="60">
        <v>1490900</v>
      </c>
      <c r="Q21" s="60">
        <v>1490900</v>
      </c>
      <c r="R21" s="60">
        <v>1490900</v>
      </c>
      <c r="S21" s="60"/>
      <c r="T21" s="60"/>
      <c r="U21" s="60"/>
      <c r="V21" s="60"/>
      <c r="W21" s="60">
        <v>1490900</v>
      </c>
      <c r="X21" s="60">
        <v>1025798</v>
      </c>
      <c r="Y21" s="60">
        <v>465102</v>
      </c>
      <c r="Z21" s="140">
        <v>45.34</v>
      </c>
      <c r="AA21" s="62">
        <v>1367731</v>
      </c>
    </row>
    <row r="22" spans="1:27" ht="12.75">
      <c r="A22" s="249" t="s">
        <v>157</v>
      </c>
      <c r="B22" s="182"/>
      <c r="C22" s="155"/>
      <c r="D22" s="155"/>
      <c r="E22" s="59"/>
      <c r="F22" s="60">
        <v>648578</v>
      </c>
      <c r="G22" s="60"/>
      <c r="H22" s="60">
        <v>269709</v>
      </c>
      <c r="I22" s="60">
        <v>269710</v>
      </c>
      <c r="J22" s="60">
        <v>269710</v>
      </c>
      <c r="K22" s="60">
        <v>269710</v>
      </c>
      <c r="L22" s="60">
        <v>269710</v>
      </c>
      <c r="M22" s="60">
        <v>269710</v>
      </c>
      <c r="N22" s="60">
        <v>269710</v>
      </c>
      <c r="O22" s="60">
        <v>269710</v>
      </c>
      <c r="P22" s="60">
        <v>269710</v>
      </c>
      <c r="Q22" s="60">
        <v>269710</v>
      </c>
      <c r="R22" s="60">
        <v>269710</v>
      </c>
      <c r="S22" s="60"/>
      <c r="T22" s="60"/>
      <c r="U22" s="60"/>
      <c r="V22" s="60"/>
      <c r="W22" s="60">
        <v>269710</v>
      </c>
      <c r="X22" s="60">
        <v>486434</v>
      </c>
      <c r="Y22" s="60">
        <v>-216724</v>
      </c>
      <c r="Z22" s="140">
        <v>-44.55</v>
      </c>
      <c r="AA22" s="62">
        <v>648578</v>
      </c>
    </row>
    <row r="23" spans="1:27" ht="12.75">
      <c r="A23" s="249" t="s">
        <v>158</v>
      </c>
      <c r="B23" s="182"/>
      <c r="C23" s="155"/>
      <c r="D23" s="155"/>
      <c r="E23" s="59"/>
      <c r="F23" s="60">
        <v>3181696</v>
      </c>
      <c r="G23" s="159"/>
      <c r="H23" s="159">
        <v>2321543</v>
      </c>
      <c r="I23" s="159">
        <v>2321543</v>
      </c>
      <c r="J23" s="60">
        <v>2321543</v>
      </c>
      <c r="K23" s="159">
        <v>2321543</v>
      </c>
      <c r="L23" s="159">
        <v>2321543</v>
      </c>
      <c r="M23" s="60">
        <v>2321543</v>
      </c>
      <c r="N23" s="159">
        <v>2321543</v>
      </c>
      <c r="O23" s="159">
        <v>2321543</v>
      </c>
      <c r="P23" s="159">
        <v>2321543</v>
      </c>
      <c r="Q23" s="60">
        <v>2321543</v>
      </c>
      <c r="R23" s="159">
        <v>2321543</v>
      </c>
      <c r="S23" s="159"/>
      <c r="T23" s="60"/>
      <c r="U23" s="159"/>
      <c r="V23" s="159"/>
      <c r="W23" s="159">
        <v>2321543</v>
      </c>
      <c r="X23" s="60">
        <v>2386272</v>
      </c>
      <c r="Y23" s="159">
        <v>-64729</v>
      </c>
      <c r="Z23" s="141">
        <v>-2.71</v>
      </c>
      <c r="AA23" s="225">
        <v>3181696</v>
      </c>
    </row>
    <row r="24" spans="1:27" ht="12.7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0</v>
      </c>
      <c r="F24" s="77">
        <f t="shared" si="1"/>
        <v>650733301</v>
      </c>
      <c r="G24" s="77">
        <f t="shared" si="1"/>
        <v>0</v>
      </c>
      <c r="H24" s="77">
        <f t="shared" si="1"/>
        <v>256428850</v>
      </c>
      <c r="I24" s="77">
        <f t="shared" si="1"/>
        <v>256428581</v>
      </c>
      <c r="J24" s="77">
        <f t="shared" si="1"/>
        <v>256428581</v>
      </c>
      <c r="K24" s="77">
        <f t="shared" si="1"/>
        <v>256428849</v>
      </c>
      <c r="L24" s="77">
        <f t="shared" si="1"/>
        <v>256428849</v>
      </c>
      <c r="M24" s="77">
        <f t="shared" si="1"/>
        <v>256428849</v>
      </c>
      <c r="N24" s="77">
        <f t="shared" si="1"/>
        <v>256428849</v>
      </c>
      <c r="O24" s="77">
        <f t="shared" si="1"/>
        <v>256428849</v>
      </c>
      <c r="P24" s="77">
        <f t="shared" si="1"/>
        <v>256428849</v>
      </c>
      <c r="Q24" s="77">
        <f t="shared" si="1"/>
        <v>256428849</v>
      </c>
      <c r="R24" s="77">
        <f t="shared" si="1"/>
        <v>256428849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256428849</v>
      </c>
      <c r="X24" s="77">
        <f t="shared" si="1"/>
        <v>488049977</v>
      </c>
      <c r="Y24" s="77">
        <f t="shared" si="1"/>
        <v>-231621128</v>
      </c>
      <c r="Z24" s="212">
        <f>+IF(X24&lt;&gt;0,+(Y24/X24)*100,0)</f>
        <v>-47.45848558865929</v>
      </c>
      <c r="AA24" s="79">
        <f>SUM(AA15:AA23)</f>
        <v>650733301</v>
      </c>
    </row>
    <row r="25" spans="1:27" ht="12.7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0</v>
      </c>
      <c r="F25" s="73">
        <f t="shared" si="2"/>
        <v>723308131</v>
      </c>
      <c r="G25" s="73">
        <f t="shared" si="2"/>
        <v>0</v>
      </c>
      <c r="H25" s="73">
        <f t="shared" si="2"/>
        <v>282919949</v>
      </c>
      <c r="I25" s="73">
        <f t="shared" si="2"/>
        <v>308898412</v>
      </c>
      <c r="J25" s="73">
        <f t="shared" si="2"/>
        <v>308898412</v>
      </c>
      <c r="K25" s="73">
        <f t="shared" si="2"/>
        <v>308468470</v>
      </c>
      <c r="L25" s="73">
        <f t="shared" si="2"/>
        <v>327551687</v>
      </c>
      <c r="M25" s="73">
        <f t="shared" si="2"/>
        <v>357082445</v>
      </c>
      <c r="N25" s="73">
        <f t="shared" si="2"/>
        <v>357082445</v>
      </c>
      <c r="O25" s="73">
        <f t="shared" si="2"/>
        <v>292928598</v>
      </c>
      <c r="P25" s="73">
        <f t="shared" si="2"/>
        <v>378420349</v>
      </c>
      <c r="Q25" s="73">
        <f t="shared" si="2"/>
        <v>401735843</v>
      </c>
      <c r="R25" s="73">
        <f t="shared" si="2"/>
        <v>401735843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401735843</v>
      </c>
      <c r="X25" s="73">
        <f t="shared" si="2"/>
        <v>542481101</v>
      </c>
      <c r="Y25" s="73">
        <f t="shared" si="2"/>
        <v>-140745258</v>
      </c>
      <c r="Z25" s="170">
        <f>+IF(X25&lt;&gt;0,+(Y25/X25)*100,0)</f>
        <v>-25.944730192545457</v>
      </c>
      <c r="AA25" s="74">
        <f>+AA12+AA24</f>
        <v>723308131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>
        <v>1133490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850118</v>
      </c>
      <c r="Y30" s="60">
        <v>-850118</v>
      </c>
      <c r="Z30" s="140">
        <v>-100</v>
      </c>
      <c r="AA30" s="62">
        <v>1133490</v>
      </c>
    </row>
    <row r="31" spans="1:27" ht="12.75">
      <c r="A31" s="249" t="s">
        <v>163</v>
      </c>
      <c r="B31" s="182"/>
      <c r="C31" s="155"/>
      <c r="D31" s="155"/>
      <c r="E31" s="59"/>
      <c r="F31" s="60">
        <v>2148158</v>
      </c>
      <c r="G31" s="60"/>
      <c r="H31" s="60">
        <v>1881828</v>
      </c>
      <c r="I31" s="60">
        <v>1867834</v>
      </c>
      <c r="J31" s="60">
        <v>1867834</v>
      </c>
      <c r="K31" s="60">
        <v>1900674</v>
      </c>
      <c r="L31" s="60">
        <v>1939427</v>
      </c>
      <c r="M31" s="60">
        <v>1941138</v>
      </c>
      <c r="N31" s="60">
        <v>1941138</v>
      </c>
      <c r="O31" s="60">
        <v>1941138</v>
      </c>
      <c r="P31" s="60">
        <v>1965050</v>
      </c>
      <c r="Q31" s="60">
        <v>1977936</v>
      </c>
      <c r="R31" s="60">
        <v>1977936</v>
      </c>
      <c r="S31" s="60"/>
      <c r="T31" s="60"/>
      <c r="U31" s="60"/>
      <c r="V31" s="60"/>
      <c r="W31" s="60">
        <v>1977936</v>
      </c>
      <c r="X31" s="60">
        <v>1611119</v>
      </c>
      <c r="Y31" s="60">
        <v>366817</v>
      </c>
      <c r="Z31" s="140">
        <v>22.77</v>
      </c>
      <c r="AA31" s="62">
        <v>2148158</v>
      </c>
    </row>
    <row r="32" spans="1:27" ht="12.75">
      <c r="A32" s="249" t="s">
        <v>164</v>
      </c>
      <c r="B32" s="182"/>
      <c r="C32" s="155"/>
      <c r="D32" s="155"/>
      <c r="E32" s="59"/>
      <c r="F32" s="60">
        <v>220024976</v>
      </c>
      <c r="G32" s="60"/>
      <c r="H32" s="60">
        <v>114106817</v>
      </c>
      <c r="I32" s="60">
        <v>118805795</v>
      </c>
      <c r="J32" s="60">
        <v>118805795</v>
      </c>
      <c r="K32" s="60">
        <v>109207021</v>
      </c>
      <c r="L32" s="60">
        <v>179473330</v>
      </c>
      <c r="M32" s="60">
        <v>204655472</v>
      </c>
      <c r="N32" s="60">
        <v>204655472</v>
      </c>
      <c r="O32" s="60">
        <v>204655472</v>
      </c>
      <c r="P32" s="60">
        <v>205055743</v>
      </c>
      <c r="Q32" s="60">
        <v>207282425</v>
      </c>
      <c r="R32" s="60">
        <v>207282425</v>
      </c>
      <c r="S32" s="60"/>
      <c r="T32" s="60"/>
      <c r="U32" s="60"/>
      <c r="V32" s="60"/>
      <c r="W32" s="60">
        <v>207282425</v>
      </c>
      <c r="X32" s="60">
        <v>165018732</v>
      </c>
      <c r="Y32" s="60">
        <v>42263693</v>
      </c>
      <c r="Z32" s="140">
        <v>25.61</v>
      </c>
      <c r="AA32" s="62">
        <v>220024976</v>
      </c>
    </row>
    <row r="33" spans="1:27" ht="12.75">
      <c r="A33" s="249" t="s">
        <v>165</v>
      </c>
      <c r="B33" s="182"/>
      <c r="C33" s="155"/>
      <c r="D33" s="155"/>
      <c r="E33" s="59"/>
      <c r="F33" s="60">
        <v>10450335</v>
      </c>
      <c r="G33" s="60"/>
      <c r="H33" s="60">
        <v>5891521</v>
      </c>
      <c r="I33" s="60">
        <v>5891521</v>
      </c>
      <c r="J33" s="60">
        <v>5891521</v>
      </c>
      <c r="K33" s="60">
        <v>5770198</v>
      </c>
      <c r="L33" s="60">
        <v>5770198</v>
      </c>
      <c r="M33" s="60">
        <v>5770198</v>
      </c>
      <c r="N33" s="60">
        <v>5770198</v>
      </c>
      <c r="O33" s="60">
        <v>5770198</v>
      </c>
      <c r="P33" s="60">
        <v>5583955</v>
      </c>
      <c r="Q33" s="60">
        <v>5583955</v>
      </c>
      <c r="R33" s="60">
        <v>5583955</v>
      </c>
      <c r="S33" s="60"/>
      <c r="T33" s="60"/>
      <c r="U33" s="60"/>
      <c r="V33" s="60"/>
      <c r="W33" s="60">
        <v>5583955</v>
      </c>
      <c r="X33" s="60">
        <v>7837751</v>
      </c>
      <c r="Y33" s="60">
        <v>-2253796</v>
      </c>
      <c r="Z33" s="140">
        <v>-28.76</v>
      </c>
      <c r="AA33" s="62">
        <v>10450335</v>
      </c>
    </row>
    <row r="34" spans="1:27" ht="12.7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0</v>
      </c>
      <c r="F34" s="73">
        <f t="shared" si="3"/>
        <v>233756959</v>
      </c>
      <c r="G34" s="73">
        <f t="shared" si="3"/>
        <v>0</v>
      </c>
      <c r="H34" s="73">
        <f t="shared" si="3"/>
        <v>121880166</v>
      </c>
      <c r="I34" s="73">
        <f t="shared" si="3"/>
        <v>126565150</v>
      </c>
      <c r="J34" s="73">
        <f t="shared" si="3"/>
        <v>126565150</v>
      </c>
      <c r="K34" s="73">
        <f t="shared" si="3"/>
        <v>116877893</v>
      </c>
      <c r="L34" s="73">
        <f t="shared" si="3"/>
        <v>187182955</v>
      </c>
      <c r="M34" s="73">
        <f t="shared" si="3"/>
        <v>212366808</v>
      </c>
      <c r="N34" s="73">
        <f t="shared" si="3"/>
        <v>212366808</v>
      </c>
      <c r="O34" s="73">
        <f t="shared" si="3"/>
        <v>212366808</v>
      </c>
      <c r="P34" s="73">
        <f t="shared" si="3"/>
        <v>212604748</v>
      </c>
      <c r="Q34" s="73">
        <f t="shared" si="3"/>
        <v>214844316</v>
      </c>
      <c r="R34" s="73">
        <f t="shared" si="3"/>
        <v>214844316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214844316</v>
      </c>
      <c r="X34" s="73">
        <f t="shared" si="3"/>
        <v>175317720</v>
      </c>
      <c r="Y34" s="73">
        <f t="shared" si="3"/>
        <v>39526596</v>
      </c>
      <c r="Z34" s="170">
        <f>+IF(X34&lt;&gt;0,+(Y34/X34)*100,0)</f>
        <v>22.545693612716384</v>
      </c>
      <c r="AA34" s="74">
        <f>SUM(AA29:AA33)</f>
        <v>233756959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>
        <v>91159129</v>
      </c>
      <c r="G37" s="60"/>
      <c r="H37" s="60">
        <v>4788107</v>
      </c>
      <c r="I37" s="60">
        <v>4741387</v>
      </c>
      <c r="J37" s="60">
        <v>4741387</v>
      </c>
      <c r="K37" s="60">
        <v>4626693</v>
      </c>
      <c r="L37" s="60">
        <v>4565043</v>
      </c>
      <c r="M37" s="60">
        <v>4502779</v>
      </c>
      <c r="N37" s="60">
        <v>4502779</v>
      </c>
      <c r="O37" s="60">
        <v>4502779</v>
      </c>
      <c r="P37" s="60">
        <v>4376070</v>
      </c>
      <c r="Q37" s="60">
        <v>4310778</v>
      </c>
      <c r="R37" s="60">
        <v>4310778</v>
      </c>
      <c r="S37" s="60"/>
      <c r="T37" s="60"/>
      <c r="U37" s="60"/>
      <c r="V37" s="60"/>
      <c r="W37" s="60">
        <v>4310778</v>
      </c>
      <c r="X37" s="60">
        <v>68369347</v>
      </c>
      <c r="Y37" s="60">
        <v>-64058569</v>
      </c>
      <c r="Z37" s="140">
        <v>-93.69</v>
      </c>
      <c r="AA37" s="62">
        <v>91159129</v>
      </c>
    </row>
    <row r="38" spans="1:27" ht="12.75">
      <c r="A38" s="249" t="s">
        <v>165</v>
      </c>
      <c r="B38" s="182"/>
      <c r="C38" s="155"/>
      <c r="D38" s="155"/>
      <c r="E38" s="59"/>
      <c r="F38" s="60">
        <v>41535216</v>
      </c>
      <c r="G38" s="60"/>
      <c r="H38" s="60">
        <v>15813256</v>
      </c>
      <c r="I38" s="60">
        <v>15787334</v>
      </c>
      <c r="J38" s="60">
        <v>15787334</v>
      </c>
      <c r="K38" s="60">
        <v>15749086</v>
      </c>
      <c r="L38" s="60">
        <v>15723164</v>
      </c>
      <c r="M38" s="60">
        <v>15692384</v>
      </c>
      <c r="N38" s="60">
        <v>15692384</v>
      </c>
      <c r="O38" s="60">
        <v>15692384</v>
      </c>
      <c r="P38" s="60">
        <v>15633715</v>
      </c>
      <c r="Q38" s="60">
        <v>15633715</v>
      </c>
      <c r="R38" s="60">
        <v>15633715</v>
      </c>
      <c r="S38" s="60"/>
      <c r="T38" s="60"/>
      <c r="U38" s="60"/>
      <c r="V38" s="60"/>
      <c r="W38" s="60">
        <v>15633715</v>
      </c>
      <c r="X38" s="60">
        <v>31151412</v>
      </c>
      <c r="Y38" s="60">
        <v>-15517697</v>
      </c>
      <c r="Z38" s="140">
        <v>-49.81</v>
      </c>
      <c r="AA38" s="62">
        <v>41535216</v>
      </c>
    </row>
    <row r="39" spans="1:27" ht="12.7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132694345</v>
      </c>
      <c r="G39" s="77">
        <f t="shared" si="4"/>
        <v>0</v>
      </c>
      <c r="H39" s="77">
        <f t="shared" si="4"/>
        <v>20601363</v>
      </c>
      <c r="I39" s="77">
        <f t="shared" si="4"/>
        <v>20528721</v>
      </c>
      <c r="J39" s="77">
        <f t="shared" si="4"/>
        <v>20528721</v>
      </c>
      <c r="K39" s="77">
        <f t="shared" si="4"/>
        <v>20375779</v>
      </c>
      <c r="L39" s="77">
        <f t="shared" si="4"/>
        <v>20288207</v>
      </c>
      <c r="M39" s="77">
        <f t="shared" si="4"/>
        <v>20195163</v>
      </c>
      <c r="N39" s="77">
        <f t="shared" si="4"/>
        <v>20195163</v>
      </c>
      <c r="O39" s="77">
        <f t="shared" si="4"/>
        <v>20195163</v>
      </c>
      <c r="P39" s="77">
        <f t="shared" si="4"/>
        <v>20009785</v>
      </c>
      <c r="Q39" s="77">
        <f t="shared" si="4"/>
        <v>19944493</v>
      </c>
      <c r="R39" s="77">
        <f t="shared" si="4"/>
        <v>19944493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19944493</v>
      </c>
      <c r="X39" s="77">
        <f t="shared" si="4"/>
        <v>99520759</v>
      </c>
      <c r="Y39" s="77">
        <f t="shared" si="4"/>
        <v>-79576266</v>
      </c>
      <c r="Z39" s="212">
        <f>+IF(X39&lt;&gt;0,+(Y39/X39)*100,0)</f>
        <v>-79.95946453744389</v>
      </c>
      <c r="AA39" s="79">
        <f>SUM(AA37:AA38)</f>
        <v>132694345</v>
      </c>
    </row>
    <row r="40" spans="1:27" ht="12.7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0</v>
      </c>
      <c r="F40" s="73">
        <f t="shared" si="5"/>
        <v>366451304</v>
      </c>
      <c r="G40" s="73">
        <f t="shared" si="5"/>
        <v>0</v>
      </c>
      <c r="H40" s="73">
        <f t="shared" si="5"/>
        <v>142481529</v>
      </c>
      <c r="I40" s="73">
        <f t="shared" si="5"/>
        <v>147093871</v>
      </c>
      <c r="J40" s="73">
        <f t="shared" si="5"/>
        <v>147093871</v>
      </c>
      <c r="K40" s="73">
        <f t="shared" si="5"/>
        <v>137253672</v>
      </c>
      <c r="L40" s="73">
        <f t="shared" si="5"/>
        <v>207471162</v>
      </c>
      <c r="M40" s="73">
        <f t="shared" si="5"/>
        <v>232561971</v>
      </c>
      <c r="N40" s="73">
        <f t="shared" si="5"/>
        <v>232561971</v>
      </c>
      <c r="O40" s="73">
        <f t="shared" si="5"/>
        <v>232561971</v>
      </c>
      <c r="P40" s="73">
        <f t="shared" si="5"/>
        <v>232614533</v>
      </c>
      <c r="Q40" s="73">
        <f t="shared" si="5"/>
        <v>234788809</v>
      </c>
      <c r="R40" s="73">
        <f t="shared" si="5"/>
        <v>234788809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234788809</v>
      </c>
      <c r="X40" s="73">
        <f t="shared" si="5"/>
        <v>274838479</v>
      </c>
      <c r="Y40" s="73">
        <f t="shared" si="5"/>
        <v>-40049670</v>
      </c>
      <c r="Z40" s="170">
        <f>+IF(X40&lt;&gt;0,+(Y40/X40)*100,0)</f>
        <v>-14.572075258792275</v>
      </c>
      <c r="AA40" s="74">
        <f>+AA34+AA39</f>
        <v>366451304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0</v>
      </c>
      <c r="F42" s="259">
        <f t="shared" si="6"/>
        <v>356856827</v>
      </c>
      <c r="G42" s="259">
        <f t="shared" si="6"/>
        <v>0</v>
      </c>
      <c r="H42" s="259">
        <f t="shared" si="6"/>
        <v>140438420</v>
      </c>
      <c r="I42" s="259">
        <f t="shared" si="6"/>
        <v>161804541</v>
      </c>
      <c r="J42" s="259">
        <f t="shared" si="6"/>
        <v>161804541</v>
      </c>
      <c r="K42" s="259">
        <f t="shared" si="6"/>
        <v>171214798</v>
      </c>
      <c r="L42" s="259">
        <f t="shared" si="6"/>
        <v>120080525</v>
      </c>
      <c r="M42" s="259">
        <f t="shared" si="6"/>
        <v>124520474</v>
      </c>
      <c r="N42" s="259">
        <f t="shared" si="6"/>
        <v>124520474</v>
      </c>
      <c r="O42" s="259">
        <f t="shared" si="6"/>
        <v>60366627</v>
      </c>
      <c r="P42" s="259">
        <f t="shared" si="6"/>
        <v>145805816</v>
      </c>
      <c r="Q42" s="259">
        <f t="shared" si="6"/>
        <v>166947034</v>
      </c>
      <c r="R42" s="259">
        <f t="shared" si="6"/>
        <v>166947034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166947034</v>
      </c>
      <c r="X42" s="259">
        <f t="shared" si="6"/>
        <v>267642622</v>
      </c>
      <c r="Y42" s="259">
        <f t="shared" si="6"/>
        <v>-100695588</v>
      </c>
      <c r="Z42" s="260">
        <f>+IF(X42&lt;&gt;0,+(Y42/X42)*100,0)</f>
        <v>-37.623151068965385</v>
      </c>
      <c r="AA42" s="261">
        <f>+AA25-AA40</f>
        <v>356856827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/>
      <c r="D45" s="155"/>
      <c r="E45" s="59"/>
      <c r="F45" s="60">
        <v>356856827</v>
      </c>
      <c r="G45" s="60"/>
      <c r="H45" s="60">
        <v>140438421</v>
      </c>
      <c r="I45" s="60">
        <v>161804539</v>
      </c>
      <c r="J45" s="60">
        <v>161804539</v>
      </c>
      <c r="K45" s="60">
        <v>171214797</v>
      </c>
      <c r="L45" s="60">
        <v>120080525</v>
      </c>
      <c r="M45" s="60">
        <v>124520474</v>
      </c>
      <c r="N45" s="60">
        <v>124520474</v>
      </c>
      <c r="O45" s="60">
        <v>60366627</v>
      </c>
      <c r="P45" s="60">
        <v>145805815</v>
      </c>
      <c r="Q45" s="60">
        <v>166947034</v>
      </c>
      <c r="R45" s="60">
        <v>166947034</v>
      </c>
      <c r="S45" s="60"/>
      <c r="T45" s="60"/>
      <c r="U45" s="60"/>
      <c r="V45" s="60"/>
      <c r="W45" s="60">
        <v>166947034</v>
      </c>
      <c r="X45" s="60">
        <v>267642620</v>
      </c>
      <c r="Y45" s="60">
        <v>-100695586</v>
      </c>
      <c r="Z45" s="139">
        <v>-37.62</v>
      </c>
      <c r="AA45" s="62">
        <v>356856827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0</v>
      </c>
      <c r="F48" s="219">
        <f t="shared" si="7"/>
        <v>356856827</v>
      </c>
      <c r="G48" s="219">
        <f t="shared" si="7"/>
        <v>0</v>
      </c>
      <c r="H48" s="219">
        <f t="shared" si="7"/>
        <v>140438421</v>
      </c>
      <c r="I48" s="219">
        <f t="shared" si="7"/>
        <v>161804539</v>
      </c>
      <c r="J48" s="219">
        <f t="shared" si="7"/>
        <v>161804539</v>
      </c>
      <c r="K48" s="219">
        <f t="shared" si="7"/>
        <v>171214797</v>
      </c>
      <c r="L48" s="219">
        <f t="shared" si="7"/>
        <v>120080525</v>
      </c>
      <c r="M48" s="219">
        <f t="shared" si="7"/>
        <v>124520474</v>
      </c>
      <c r="N48" s="219">
        <f t="shared" si="7"/>
        <v>124520474</v>
      </c>
      <c r="O48" s="219">
        <f t="shared" si="7"/>
        <v>60366627</v>
      </c>
      <c r="P48" s="219">
        <f t="shared" si="7"/>
        <v>145805815</v>
      </c>
      <c r="Q48" s="219">
        <f t="shared" si="7"/>
        <v>166947034</v>
      </c>
      <c r="R48" s="219">
        <f t="shared" si="7"/>
        <v>166947034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166947034</v>
      </c>
      <c r="X48" s="219">
        <f t="shared" si="7"/>
        <v>267642620</v>
      </c>
      <c r="Y48" s="219">
        <f t="shared" si="7"/>
        <v>-100695586</v>
      </c>
      <c r="Z48" s="265">
        <f>+IF(X48&lt;&gt;0,+(Y48/X48)*100,0)</f>
        <v>-37.62315060284494</v>
      </c>
      <c r="AA48" s="232">
        <f>SUM(AA45:AA47)</f>
        <v>356856827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>
        <v>12992673</v>
      </c>
      <c r="H6" s="60"/>
      <c r="I6" s="60">
        <v>-38327</v>
      </c>
      <c r="J6" s="60">
        <v>12954346</v>
      </c>
      <c r="K6" s="60">
        <v>26989</v>
      </c>
      <c r="L6" s="60">
        <v>-199562</v>
      </c>
      <c r="M6" s="60"/>
      <c r="N6" s="60">
        <v>-172573</v>
      </c>
      <c r="O6" s="60"/>
      <c r="P6" s="60">
        <v>2482</v>
      </c>
      <c r="Q6" s="60">
        <v>9624</v>
      </c>
      <c r="R6" s="60">
        <v>12106</v>
      </c>
      <c r="S6" s="60"/>
      <c r="T6" s="60"/>
      <c r="U6" s="60"/>
      <c r="V6" s="60"/>
      <c r="W6" s="60">
        <v>12793879</v>
      </c>
      <c r="X6" s="60"/>
      <c r="Y6" s="60">
        <v>12793879</v>
      </c>
      <c r="Z6" s="140"/>
      <c r="AA6" s="62"/>
    </row>
    <row r="7" spans="1:27" ht="12.75">
      <c r="A7" s="249" t="s">
        <v>32</v>
      </c>
      <c r="B7" s="182"/>
      <c r="C7" s="155"/>
      <c r="D7" s="155"/>
      <c r="E7" s="59"/>
      <c r="F7" s="60"/>
      <c r="G7" s="60">
        <v>7965162</v>
      </c>
      <c r="H7" s="60">
        <v>280753</v>
      </c>
      <c r="I7" s="60">
        <v>7195950</v>
      </c>
      <c r="J7" s="60">
        <v>15441865</v>
      </c>
      <c r="K7" s="60">
        <v>6814529</v>
      </c>
      <c r="L7" s="60">
        <v>6300364</v>
      </c>
      <c r="M7" s="60">
        <v>6562923</v>
      </c>
      <c r="N7" s="60">
        <v>19677816</v>
      </c>
      <c r="O7" s="60">
        <v>1521017</v>
      </c>
      <c r="P7" s="60">
        <v>7048410</v>
      </c>
      <c r="Q7" s="60">
        <v>6255091</v>
      </c>
      <c r="R7" s="60">
        <v>14824518</v>
      </c>
      <c r="S7" s="60"/>
      <c r="T7" s="60"/>
      <c r="U7" s="60"/>
      <c r="V7" s="60"/>
      <c r="W7" s="60">
        <v>49944199</v>
      </c>
      <c r="X7" s="60"/>
      <c r="Y7" s="60">
        <v>49944199</v>
      </c>
      <c r="Z7" s="140"/>
      <c r="AA7" s="62"/>
    </row>
    <row r="8" spans="1:27" ht="12.75">
      <c r="A8" s="249" t="s">
        <v>178</v>
      </c>
      <c r="B8" s="182"/>
      <c r="C8" s="155"/>
      <c r="D8" s="155"/>
      <c r="E8" s="59"/>
      <c r="F8" s="60"/>
      <c r="G8" s="60">
        <v>525041</v>
      </c>
      <c r="H8" s="60">
        <v>1517717</v>
      </c>
      <c r="I8" s="60">
        <v>17269011</v>
      </c>
      <c r="J8" s="60">
        <v>19311769</v>
      </c>
      <c r="K8" s="60">
        <v>11125941</v>
      </c>
      <c r="L8" s="60">
        <v>5839226</v>
      </c>
      <c r="M8" s="60">
        <v>94401443</v>
      </c>
      <c r="N8" s="60">
        <v>111366610</v>
      </c>
      <c r="O8" s="60">
        <v>1199232</v>
      </c>
      <c r="P8" s="60">
        <v>912228</v>
      </c>
      <c r="Q8" s="60">
        <v>14588931</v>
      </c>
      <c r="R8" s="60">
        <v>16700391</v>
      </c>
      <c r="S8" s="60"/>
      <c r="T8" s="60"/>
      <c r="U8" s="60"/>
      <c r="V8" s="60"/>
      <c r="W8" s="60">
        <v>147378770</v>
      </c>
      <c r="X8" s="60"/>
      <c r="Y8" s="60">
        <v>147378770</v>
      </c>
      <c r="Z8" s="140"/>
      <c r="AA8" s="62"/>
    </row>
    <row r="9" spans="1:27" ht="12.75">
      <c r="A9" s="249" t="s">
        <v>179</v>
      </c>
      <c r="B9" s="182"/>
      <c r="C9" s="155"/>
      <c r="D9" s="155"/>
      <c r="E9" s="59"/>
      <c r="F9" s="60"/>
      <c r="G9" s="60">
        <v>4318000</v>
      </c>
      <c r="H9" s="60">
        <v>24506</v>
      </c>
      <c r="I9" s="60"/>
      <c r="J9" s="60">
        <v>4342506</v>
      </c>
      <c r="K9" s="60"/>
      <c r="L9" s="60"/>
      <c r="M9" s="60">
        <v>21867000</v>
      </c>
      <c r="N9" s="60">
        <v>21867000</v>
      </c>
      <c r="O9" s="60">
        <v>123849</v>
      </c>
      <c r="P9" s="60"/>
      <c r="Q9" s="60">
        <v>15672000</v>
      </c>
      <c r="R9" s="60">
        <v>15795849</v>
      </c>
      <c r="S9" s="60"/>
      <c r="T9" s="60"/>
      <c r="U9" s="60"/>
      <c r="V9" s="60"/>
      <c r="W9" s="60">
        <v>42005355</v>
      </c>
      <c r="X9" s="60"/>
      <c r="Y9" s="60">
        <v>42005355</v>
      </c>
      <c r="Z9" s="140"/>
      <c r="AA9" s="62"/>
    </row>
    <row r="10" spans="1:27" ht="12.75">
      <c r="A10" s="249" t="s">
        <v>180</v>
      </c>
      <c r="B10" s="182"/>
      <c r="C10" s="155"/>
      <c r="D10" s="155"/>
      <c r="E10" s="59"/>
      <c r="F10" s="60"/>
      <c r="G10" s="60"/>
      <c r="H10" s="60"/>
      <c r="I10" s="60">
        <v>9533759</v>
      </c>
      <c r="J10" s="60">
        <v>9533759</v>
      </c>
      <c r="K10" s="60"/>
      <c r="L10" s="60">
        <v>3000000</v>
      </c>
      <c r="M10" s="60">
        <v>6671000</v>
      </c>
      <c r="N10" s="60">
        <v>9671000</v>
      </c>
      <c r="O10" s="60">
        <v>671160</v>
      </c>
      <c r="P10" s="60"/>
      <c r="Q10" s="60">
        <v>8640000</v>
      </c>
      <c r="R10" s="60">
        <v>9311160</v>
      </c>
      <c r="S10" s="60"/>
      <c r="T10" s="60"/>
      <c r="U10" s="60"/>
      <c r="V10" s="60"/>
      <c r="W10" s="60">
        <v>28515919</v>
      </c>
      <c r="X10" s="60"/>
      <c r="Y10" s="60">
        <v>28515919</v>
      </c>
      <c r="Z10" s="140"/>
      <c r="AA10" s="62"/>
    </row>
    <row r="11" spans="1:27" ht="12.75">
      <c r="A11" s="249" t="s">
        <v>181</v>
      </c>
      <c r="B11" s="182"/>
      <c r="C11" s="155"/>
      <c r="D11" s="155"/>
      <c r="E11" s="59"/>
      <c r="F11" s="60"/>
      <c r="G11" s="60">
        <v>73195</v>
      </c>
      <c r="H11" s="60">
        <v>14305</v>
      </c>
      <c r="I11" s="60">
        <v>128241</v>
      </c>
      <c r="J11" s="60">
        <v>215741</v>
      </c>
      <c r="K11" s="60">
        <v>136613</v>
      </c>
      <c r="L11" s="60">
        <v>464132</v>
      </c>
      <c r="M11" s="60">
        <v>188929</v>
      </c>
      <c r="N11" s="60">
        <v>789674</v>
      </c>
      <c r="O11" s="60">
        <v>153247</v>
      </c>
      <c r="P11" s="60">
        <v>99722</v>
      </c>
      <c r="Q11" s="60">
        <v>287604</v>
      </c>
      <c r="R11" s="60">
        <v>540573</v>
      </c>
      <c r="S11" s="60"/>
      <c r="T11" s="60"/>
      <c r="U11" s="60"/>
      <c r="V11" s="60"/>
      <c r="W11" s="60">
        <v>1545988</v>
      </c>
      <c r="X11" s="60"/>
      <c r="Y11" s="60">
        <v>1545988</v>
      </c>
      <c r="Z11" s="140"/>
      <c r="AA11" s="62"/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/>
      <c r="D14" s="155"/>
      <c r="E14" s="59"/>
      <c r="F14" s="60"/>
      <c r="G14" s="60">
        <v>-28807218</v>
      </c>
      <c r="H14" s="60">
        <v>-556089</v>
      </c>
      <c r="I14" s="60">
        <v>-6538935</v>
      </c>
      <c r="J14" s="60">
        <v>-35902242</v>
      </c>
      <c r="K14" s="60">
        <v>-11789110</v>
      </c>
      <c r="L14" s="60">
        <v>-936140</v>
      </c>
      <c r="M14" s="60">
        <v>-75551051</v>
      </c>
      <c r="N14" s="60">
        <v>-88276301</v>
      </c>
      <c r="O14" s="60">
        <v>-5268378</v>
      </c>
      <c r="P14" s="60">
        <v>-8948989</v>
      </c>
      <c r="Q14" s="60">
        <v>-21329297</v>
      </c>
      <c r="R14" s="60">
        <v>-35546664</v>
      </c>
      <c r="S14" s="60"/>
      <c r="T14" s="60"/>
      <c r="U14" s="60"/>
      <c r="V14" s="60"/>
      <c r="W14" s="60">
        <v>-159725207</v>
      </c>
      <c r="X14" s="60"/>
      <c r="Y14" s="60">
        <v>-159725207</v>
      </c>
      <c r="Z14" s="140"/>
      <c r="AA14" s="62"/>
    </row>
    <row r="15" spans="1:27" ht="12.75">
      <c r="A15" s="249" t="s">
        <v>40</v>
      </c>
      <c r="B15" s="182"/>
      <c r="C15" s="155"/>
      <c r="D15" s="155"/>
      <c r="E15" s="59"/>
      <c r="F15" s="60"/>
      <c r="G15" s="60">
        <v>-176564</v>
      </c>
      <c r="H15" s="60">
        <v>-27624</v>
      </c>
      <c r="I15" s="60">
        <v>-9296</v>
      </c>
      <c r="J15" s="60">
        <v>-213484</v>
      </c>
      <c r="K15" s="60">
        <v>-88125</v>
      </c>
      <c r="L15" s="60">
        <v>-15572</v>
      </c>
      <c r="M15" s="60"/>
      <c r="N15" s="60">
        <v>-103697</v>
      </c>
      <c r="O15" s="60">
        <v>-7127</v>
      </c>
      <c r="P15" s="60">
        <v>-13550</v>
      </c>
      <c r="Q15" s="60">
        <v>-11691</v>
      </c>
      <c r="R15" s="60">
        <v>-32368</v>
      </c>
      <c r="S15" s="60"/>
      <c r="T15" s="60"/>
      <c r="U15" s="60"/>
      <c r="V15" s="60"/>
      <c r="W15" s="60">
        <v>-349549</v>
      </c>
      <c r="X15" s="60"/>
      <c r="Y15" s="60">
        <v>-349549</v>
      </c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/>
      <c r="G16" s="60">
        <v>-40580</v>
      </c>
      <c r="H16" s="60"/>
      <c r="I16" s="60"/>
      <c r="J16" s="60">
        <v>-40580</v>
      </c>
      <c r="K16" s="60"/>
      <c r="L16" s="60"/>
      <c r="M16" s="60"/>
      <c r="N16" s="60"/>
      <c r="O16" s="60">
        <v>-168173</v>
      </c>
      <c r="P16" s="60"/>
      <c r="Q16" s="60"/>
      <c r="R16" s="60">
        <v>-168173</v>
      </c>
      <c r="S16" s="60"/>
      <c r="T16" s="60"/>
      <c r="U16" s="60"/>
      <c r="V16" s="60"/>
      <c r="W16" s="60">
        <v>-208753</v>
      </c>
      <c r="X16" s="60"/>
      <c r="Y16" s="60">
        <v>-208753</v>
      </c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0</v>
      </c>
      <c r="D17" s="168">
        <f t="shared" si="0"/>
        <v>0</v>
      </c>
      <c r="E17" s="72">
        <f t="shared" si="0"/>
        <v>0</v>
      </c>
      <c r="F17" s="73">
        <f t="shared" si="0"/>
        <v>0</v>
      </c>
      <c r="G17" s="73">
        <f t="shared" si="0"/>
        <v>-3150291</v>
      </c>
      <c r="H17" s="73">
        <f t="shared" si="0"/>
        <v>1253568</v>
      </c>
      <c r="I17" s="73">
        <f t="shared" si="0"/>
        <v>27540403</v>
      </c>
      <c r="J17" s="73">
        <f t="shared" si="0"/>
        <v>25643680</v>
      </c>
      <c r="K17" s="73">
        <f t="shared" si="0"/>
        <v>6226837</v>
      </c>
      <c r="L17" s="73">
        <f t="shared" si="0"/>
        <v>14452448</v>
      </c>
      <c r="M17" s="73">
        <f t="shared" si="0"/>
        <v>54140244</v>
      </c>
      <c r="N17" s="73">
        <f t="shared" si="0"/>
        <v>74819529</v>
      </c>
      <c r="O17" s="73">
        <f t="shared" si="0"/>
        <v>-1775173</v>
      </c>
      <c r="P17" s="73">
        <f t="shared" si="0"/>
        <v>-899697</v>
      </c>
      <c r="Q17" s="73">
        <f t="shared" si="0"/>
        <v>24112262</v>
      </c>
      <c r="R17" s="73">
        <f t="shared" si="0"/>
        <v>21437392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121900601</v>
      </c>
      <c r="X17" s="73">
        <f t="shared" si="0"/>
        <v>0</v>
      </c>
      <c r="Y17" s="73">
        <f t="shared" si="0"/>
        <v>121900601</v>
      </c>
      <c r="Z17" s="170">
        <f>+IF(X17&lt;&gt;0,+(Y17/X17)*100,0)</f>
        <v>0</v>
      </c>
      <c r="AA17" s="74">
        <f>SUM(AA6:AA16)</f>
        <v>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>
        <v>25474</v>
      </c>
      <c r="H21" s="159"/>
      <c r="I21" s="159">
        <v>614</v>
      </c>
      <c r="J21" s="60">
        <v>26088</v>
      </c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>
        <v>26088</v>
      </c>
      <c r="X21" s="60"/>
      <c r="Y21" s="159">
        <v>26088</v>
      </c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/>
      <c r="F26" s="60"/>
      <c r="G26" s="60"/>
      <c r="H26" s="60">
        <v>-1275713</v>
      </c>
      <c r="I26" s="60">
        <v>-3935059</v>
      </c>
      <c r="J26" s="60">
        <v>-5210772</v>
      </c>
      <c r="K26" s="60">
        <v>-3212898</v>
      </c>
      <c r="L26" s="60">
        <v>-1573743</v>
      </c>
      <c r="M26" s="60">
        <v>-4747420</v>
      </c>
      <c r="N26" s="60">
        <v>-9534061</v>
      </c>
      <c r="O26" s="60">
        <v>-755929</v>
      </c>
      <c r="P26" s="60">
        <v>-1076061</v>
      </c>
      <c r="Q26" s="60">
        <v>-1701215</v>
      </c>
      <c r="R26" s="60">
        <v>-3533205</v>
      </c>
      <c r="S26" s="60"/>
      <c r="T26" s="60"/>
      <c r="U26" s="60"/>
      <c r="V26" s="60"/>
      <c r="W26" s="60">
        <v>-18278038</v>
      </c>
      <c r="X26" s="60"/>
      <c r="Y26" s="60">
        <v>-18278038</v>
      </c>
      <c r="Z26" s="140"/>
      <c r="AA26" s="62"/>
    </row>
    <row r="27" spans="1:27" ht="12.7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0</v>
      </c>
      <c r="F27" s="73">
        <f t="shared" si="1"/>
        <v>0</v>
      </c>
      <c r="G27" s="73">
        <f t="shared" si="1"/>
        <v>25474</v>
      </c>
      <c r="H27" s="73">
        <f t="shared" si="1"/>
        <v>-1275713</v>
      </c>
      <c r="I27" s="73">
        <f t="shared" si="1"/>
        <v>-3934445</v>
      </c>
      <c r="J27" s="73">
        <f t="shared" si="1"/>
        <v>-5184684</v>
      </c>
      <c r="K27" s="73">
        <f t="shared" si="1"/>
        <v>-3212898</v>
      </c>
      <c r="L27" s="73">
        <f t="shared" si="1"/>
        <v>-1573743</v>
      </c>
      <c r="M27" s="73">
        <f t="shared" si="1"/>
        <v>-4747420</v>
      </c>
      <c r="N27" s="73">
        <f t="shared" si="1"/>
        <v>-9534061</v>
      </c>
      <c r="O27" s="73">
        <f t="shared" si="1"/>
        <v>-755929</v>
      </c>
      <c r="P27" s="73">
        <f t="shared" si="1"/>
        <v>-1076061</v>
      </c>
      <c r="Q27" s="73">
        <f t="shared" si="1"/>
        <v>-1701215</v>
      </c>
      <c r="R27" s="73">
        <f t="shared" si="1"/>
        <v>-3533205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-18251950</v>
      </c>
      <c r="X27" s="73">
        <f t="shared" si="1"/>
        <v>0</v>
      </c>
      <c r="Y27" s="73">
        <f t="shared" si="1"/>
        <v>-18251950</v>
      </c>
      <c r="Z27" s="170">
        <f>+IF(X27&lt;&gt;0,+(Y27/X27)*100,0)</f>
        <v>0</v>
      </c>
      <c r="AA27" s="74">
        <f>SUM(AA21:AA26)</f>
        <v>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>
        <v>12635</v>
      </c>
      <c r="H33" s="159">
        <v>12635</v>
      </c>
      <c r="I33" s="159"/>
      <c r="J33" s="159">
        <v>25270</v>
      </c>
      <c r="K33" s="60"/>
      <c r="L33" s="60">
        <v>38753</v>
      </c>
      <c r="M33" s="60"/>
      <c r="N33" s="60">
        <v>38753</v>
      </c>
      <c r="O33" s="159"/>
      <c r="P33" s="159">
        <v>23912</v>
      </c>
      <c r="Q33" s="159">
        <v>12886</v>
      </c>
      <c r="R33" s="60">
        <v>36798</v>
      </c>
      <c r="S33" s="60"/>
      <c r="T33" s="60"/>
      <c r="U33" s="60"/>
      <c r="V33" s="159"/>
      <c r="W33" s="159">
        <v>100821</v>
      </c>
      <c r="X33" s="159"/>
      <c r="Y33" s="60">
        <v>100821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>
        <v>-69679</v>
      </c>
      <c r="H35" s="60">
        <v>-124584</v>
      </c>
      <c r="I35" s="60">
        <v>-46719</v>
      </c>
      <c r="J35" s="60">
        <v>-240982</v>
      </c>
      <c r="K35" s="60">
        <v>-114694</v>
      </c>
      <c r="L35" s="60">
        <v>-61648</v>
      </c>
      <c r="M35" s="60">
        <v>-62266</v>
      </c>
      <c r="N35" s="60">
        <v>-238608</v>
      </c>
      <c r="O35" s="60">
        <v>-62832</v>
      </c>
      <c r="P35" s="60">
        <v>-63431</v>
      </c>
      <c r="Q35" s="60">
        <v>-65291</v>
      </c>
      <c r="R35" s="60">
        <v>-191554</v>
      </c>
      <c r="S35" s="60"/>
      <c r="T35" s="60"/>
      <c r="U35" s="60"/>
      <c r="V35" s="60"/>
      <c r="W35" s="60">
        <v>-671144</v>
      </c>
      <c r="X35" s="60"/>
      <c r="Y35" s="60">
        <v>-671144</v>
      </c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-57044</v>
      </c>
      <c r="H36" s="73">
        <f t="shared" si="2"/>
        <v>-111949</v>
      </c>
      <c r="I36" s="73">
        <f t="shared" si="2"/>
        <v>-46719</v>
      </c>
      <c r="J36" s="73">
        <f t="shared" si="2"/>
        <v>-215712</v>
      </c>
      <c r="K36" s="73">
        <f t="shared" si="2"/>
        <v>-114694</v>
      </c>
      <c r="L36" s="73">
        <f t="shared" si="2"/>
        <v>-22895</v>
      </c>
      <c r="M36" s="73">
        <f t="shared" si="2"/>
        <v>-62266</v>
      </c>
      <c r="N36" s="73">
        <f t="shared" si="2"/>
        <v>-199855</v>
      </c>
      <c r="O36" s="73">
        <f t="shared" si="2"/>
        <v>-62832</v>
      </c>
      <c r="P36" s="73">
        <f t="shared" si="2"/>
        <v>-39519</v>
      </c>
      <c r="Q36" s="73">
        <f t="shared" si="2"/>
        <v>-52405</v>
      </c>
      <c r="R36" s="73">
        <f t="shared" si="2"/>
        <v>-154756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-570323</v>
      </c>
      <c r="X36" s="73">
        <f t="shared" si="2"/>
        <v>0</v>
      </c>
      <c r="Y36" s="73">
        <f t="shared" si="2"/>
        <v>-570323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0</v>
      </c>
      <c r="D38" s="153">
        <f>+D17+D27+D36</f>
        <v>0</v>
      </c>
      <c r="E38" s="99">
        <f t="shared" si="3"/>
        <v>0</v>
      </c>
      <c r="F38" s="100">
        <f t="shared" si="3"/>
        <v>0</v>
      </c>
      <c r="G38" s="100">
        <f t="shared" si="3"/>
        <v>-3181861</v>
      </c>
      <c r="H38" s="100">
        <f t="shared" si="3"/>
        <v>-134094</v>
      </c>
      <c r="I38" s="100">
        <f t="shared" si="3"/>
        <v>23559239</v>
      </c>
      <c r="J38" s="100">
        <f t="shared" si="3"/>
        <v>20243284</v>
      </c>
      <c r="K38" s="100">
        <f t="shared" si="3"/>
        <v>2899245</v>
      </c>
      <c r="L38" s="100">
        <f t="shared" si="3"/>
        <v>12855810</v>
      </c>
      <c r="M38" s="100">
        <f t="shared" si="3"/>
        <v>49330558</v>
      </c>
      <c r="N38" s="100">
        <f t="shared" si="3"/>
        <v>65085613</v>
      </c>
      <c r="O38" s="100">
        <f t="shared" si="3"/>
        <v>-2593934</v>
      </c>
      <c r="P38" s="100">
        <f t="shared" si="3"/>
        <v>-2015277</v>
      </c>
      <c r="Q38" s="100">
        <f t="shared" si="3"/>
        <v>22358642</v>
      </c>
      <c r="R38" s="100">
        <f t="shared" si="3"/>
        <v>17749431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103078328</v>
      </c>
      <c r="X38" s="100">
        <f t="shared" si="3"/>
        <v>0</v>
      </c>
      <c r="Y38" s="100">
        <f t="shared" si="3"/>
        <v>103078328</v>
      </c>
      <c r="Z38" s="137">
        <f>+IF(X38&lt;&gt;0,+(Y38/X38)*100,0)</f>
        <v>0</v>
      </c>
      <c r="AA38" s="102">
        <f>+AA17+AA27+AA36</f>
        <v>0</v>
      </c>
    </row>
    <row r="39" spans="1:27" ht="12.75">
      <c r="A39" s="249" t="s">
        <v>200</v>
      </c>
      <c r="B39" s="182"/>
      <c r="C39" s="153"/>
      <c r="D39" s="153"/>
      <c r="E39" s="99"/>
      <c r="F39" s="100"/>
      <c r="G39" s="100">
        <v>4864937</v>
      </c>
      <c r="H39" s="100">
        <v>1683076</v>
      </c>
      <c r="I39" s="100">
        <v>1548982</v>
      </c>
      <c r="J39" s="100">
        <v>4864937</v>
      </c>
      <c r="K39" s="100">
        <v>25108221</v>
      </c>
      <c r="L39" s="100">
        <v>28007466</v>
      </c>
      <c r="M39" s="100">
        <v>40863276</v>
      </c>
      <c r="N39" s="100">
        <v>25108221</v>
      </c>
      <c r="O39" s="100">
        <v>90193834</v>
      </c>
      <c r="P39" s="100">
        <v>87599900</v>
      </c>
      <c r="Q39" s="100">
        <v>85584623</v>
      </c>
      <c r="R39" s="100">
        <v>90193834</v>
      </c>
      <c r="S39" s="100"/>
      <c r="T39" s="100"/>
      <c r="U39" s="100"/>
      <c r="V39" s="100"/>
      <c r="W39" s="100">
        <v>4864937</v>
      </c>
      <c r="X39" s="100"/>
      <c r="Y39" s="100">
        <v>4864937</v>
      </c>
      <c r="Z39" s="137"/>
      <c r="AA39" s="102"/>
    </row>
    <row r="40" spans="1:27" ht="12.75">
      <c r="A40" s="269" t="s">
        <v>201</v>
      </c>
      <c r="B40" s="256"/>
      <c r="C40" s="257"/>
      <c r="D40" s="257"/>
      <c r="E40" s="258"/>
      <c r="F40" s="259"/>
      <c r="G40" s="259">
        <v>1683076</v>
      </c>
      <c r="H40" s="259">
        <v>1548982</v>
      </c>
      <c r="I40" s="259">
        <v>25108221</v>
      </c>
      <c r="J40" s="259">
        <v>25108221</v>
      </c>
      <c r="K40" s="259">
        <v>28007466</v>
      </c>
      <c r="L40" s="259">
        <v>40863276</v>
      </c>
      <c r="M40" s="259">
        <v>90193834</v>
      </c>
      <c r="N40" s="259">
        <v>90193834</v>
      </c>
      <c r="O40" s="259">
        <v>87599900</v>
      </c>
      <c r="P40" s="259">
        <v>85584623</v>
      </c>
      <c r="Q40" s="259">
        <v>107943265</v>
      </c>
      <c r="R40" s="259">
        <v>107943265</v>
      </c>
      <c r="S40" s="259"/>
      <c r="T40" s="259"/>
      <c r="U40" s="259"/>
      <c r="V40" s="259"/>
      <c r="W40" s="259">
        <v>107943265</v>
      </c>
      <c r="X40" s="259"/>
      <c r="Y40" s="259">
        <v>107943265</v>
      </c>
      <c r="Z40" s="260"/>
      <c r="AA40" s="261"/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0</v>
      </c>
      <c r="F5" s="106">
        <f t="shared" si="0"/>
        <v>26610350</v>
      </c>
      <c r="G5" s="106">
        <f t="shared" si="0"/>
        <v>0</v>
      </c>
      <c r="H5" s="106">
        <f t="shared" si="0"/>
        <v>1275713</v>
      </c>
      <c r="I5" s="106">
        <f t="shared" si="0"/>
        <v>3935058</v>
      </c>
      <c r="J5" s="106">
        <f t="shared" si="0"/>
        <v>5210771</v>
      </c>
      <c r="K5" s="106">
        <f t="shared" si="0"/>
        <v>3212898</v>
      </c>
      <c r="L5" s="106">
        <f t="shared" si="0"/>
        <v>1573743</v>
      </c>
      <c r="M5" s="106">
        <f t="shared" si="0"/>
        <v>0</v>
      </c>
      <c r="N5" s="106">
        <f t="shared" si="0"/>
        <v>4786641</v>
      </c>
      <c r="O5" s="106">
        <f t="shared" si="0"/>
        <v>755929</v>
      </c>
      <c r="P5" s="106">
        <f t="shared" si="0"/>
        <v>1076058</v>
      </c>
      <c r="Q5" s="106">
        <f t="shared" si="0"/>
        <v>1701214</v>
      </c>
      <c r="R5" s="106">
        <f t="shared" si="0"/>
        <v>3533201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13530613</v>
      </c>
      <c r="X5" s="106">
        <f t="shared" si="0"/>
        <v>19957763</v>
      </c>
      <c r="Y5" s="106">
        <f t="shared" si="0"/>
        <v>-6427150</v>
      </c>
      <c r="Z5" s="201">
        <f>+IF(X5&lt;&gt;0,+(Y5/X5)*100,0)</f>
        <v>-32.20375950952018</v>
      </c>
      <c r="AA5" s="199">
        <f>SUM(AA11:AA18)</f>
        <v>26610350</v>
      </c>
    </row>
    <row r="6" spans="1:27" ht="12.75">
      <c r="A6" s="291" t="s">
        <v>205</v>
      </c>
      <c r="B6" s="142"/>
      <c r="C6" s="62"/>
      <c r="D6" s="156"/>
      <c r="E6" s="60"/>
      <c r="F6" s="60">
        <v>10671324</v>
      </c>
      <c r="G6" s="60"/>
      <c r="H6" s="60">
        <v>1211335</v>
      </c>
      <c r="I6" s="60">
        <v>1898193</v>
      </c>
      <c r="J6" s="60">
        <v>3109528</v>
      </c>
      <c r="K6" s="60">
        <v>3212898</v>
      </c>
      <c r="L6" s="60"/>
      <c r="M6" s="60"/>
      <c r="N6" s="60">
        <v>3212898</v>
      </c>
      <c r="O6" s="60"/>
      <c r="P6" s="60">
        <v>803859</v>
      </c>
      <c r="Q6" s="60">
        <v>1485939</v>
      </c>
      <c r="R6" s="60">
        <v>2289798</v>
      </c>
      <c r="S6" s="60"/>
      <c r="T6" s="60"/>
      <c r="U6" s="60"/>
      <c r="V6" s="60"/>
      <c r="W6" s="60">
        <v>8612224</v>
      </c>
      <c r="X6" s="60">
        <v>8003493</v>
      </c>
      <c r="Y6" s="60">
        <v>608731</v>
      </c>
      <c r="Z6" s="140">
        <v>7.61</v>
      </c>
      <c r="AA6" s="155">
        <v>10671324</v>
      </c>
    </row>
    <row r="7" spans="1:27" ht="12.75">
      <c r="A7" s="291" t="s">
        <v>206</v>
      </c>
      <c r="B7" s="142"/>
      <c r="C7" s="62"/>
      <c r="D7" s="156"/>
      <c r="E7" s="60"/>
      <c r="F7" s="60">
        <v>5000000</v>
      </c>
      <c r="G7" s="60"/>
      <c r="H7" s="60"/>
      <c r="I7" s="60">
        <v>2019979</v>
      </c>
      <c r="J7" s="60">
        <v>2019979</v>
      </c>
      <c r="K7" s="60"/>
      <c r="L7" s="60">
        <v>1522472</v>
      </c>
      <c r="M7" s="60"/>
      <c r="N7" s="60">
        <v>1522472</v>
      </c>
      <c r="O7" s="60">
        <v>671160</v>
      </c>
      <c r="P7" s="60">
        <v>41974</v>
      </c>
      <c r="Q7" s="60"/>
      <c r="R7" s="60">
        <v>713134</v>
      </c>
      <c r="S7" s="60"/>
      <c r="T7" s="60"/>
      <c r="U7" s="60"/>
      <c r="V7" s="60"/>
      <c r="W7" s="60">
        <v>4255585</v>
      </c>
      <c r="X7" s="60">
        <v>3750000</v>
      </c>
      <c r="Y7" s="60">
        <v>505585</v>
      </c>
      <c r="Z7" s="140">
        <v>13.48</v>
      </c>
      <c r="AA7" s="155">
        <v>5000000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15671324</v>
      </c>
      <c r="G11" s="295">
        <f t="shared" si="1"/>
        <v>0</v>
      </c>
      <c r="H11" s="295">
        <f t="shared" si="1"/>
        <v>1211335</v>
      </c>
      <c r="I11" s="295">
        <f t="shared" si="1"/>
        <v>3918172</v>
      </c>
      <c r="J11" s="295">
        <f t="shared" si="1"/>
        <v>5129507</v>
      </c>
      <c r="K11" s="295">
        <f t="shared" si="1"/>
        <v>3212898</v>
      </c>
      <c r="L11" s="295">
        <f t="shared" si="1"/>
        <v>1522472</v>
      </c>
      <c r="M11" s="295">
        <f t="shared" si="1"/>
        <v>0</v>
      </c>
      <c r="N11" s="295">
        <f t="shared" si="1"/>
        <v>4735370</v>
      </c>
      <c r="O11" s="295">
        <f t="shared" si="1"/>
        <v>671160</v>
      </c>
      <c r="P11" s="295">
        <f t="shared" si="1"/>
        <v>845833</v>
      </c>
      <c r="Q11" s="295">
        <f t="shared" si="1"/>
        <v>1485939</v>
      </c>
      <c r="R11" s="295">
        <f t="shared" si="1"/>
        <v>3002932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12867809</v>
      </c>
      <c r="X11" s="295">
        <f t="shared" si="1"/>
        <v>11753493</v>
      </c>
      <c r="Y11" s="295">
        <f t="shared" si="1"/>
        <v>1114316</v>
      </c>
      <c r="Z11" s="296">
        <f>+IF(X11&lt;&gt;0,+(Y11/X11)*100,0)</f>
        <v>9.480722028762003</v>
      </c>
      <c r="AA11" s="297">
        <f>SUM(AA6:AA10)</f>
        <v>15671324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>
        <v>215275</v>
      </c>
      <c r="R12" s="60">
        <v>215275</v>
      </c>
      <c r="S12" s="60"/>
      <c r="T12" s="60"/>
      <c r="U12" s="60"/>
      <c r="V12" s="60"/>
      <c r="W12" s="60">
        <v>215275</v>
      </c>
      <c r="X12" s="60"/>
      <c r="Y12" s="60">
        <v>215275</v>
      </c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/>
      <c r="F15" s="60">
        <v>10939026</v>
      </c>
      <c r="G15" s="60"/>
      <c r="H15" s="60">
        <v>64378</v>
      </c>
      <c r="I15" s="60">
        <v>10395</v>
      </c>
      <c r="J15" s="60">
        <v>74773</v>
      </c>
      <c r="K15" s="60"/>
      <c r="L15" s="60">
        <v>38780</v>
      </c>
      <c r="M15" s="60"/>
      <c r="N15" s="60">
        <v>38780</v>
      </c>
      <c r="O15" s="60">
        <v>71993</v>
      </c>
      <c r="P15" s="60">
        <v>223751</v>
      </c>
      <c r="Q15" s="60"/>
      <c r="R15" s="60">
        <v>295744</v>
      </c>
      <c r="S15" s="60"/>
      <c r="T15" s="60"/>
      <c r="U15" s="60"/>
      <c r="V15" s="60"/>
      <c r="W15" s="60">
        <v>409297</v>
      </c>
      <c r="X15" s="60">
        <v>8204270</v>
      </c>
      <c r="Y15" s="60">
        <v>-7794973</v>
      </c>
      <c r="Z15" s="140">
        <v>-95.01</v>
      </c>
      <c r="AA15" s="155">
        <v>10939026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>
        <v>6491</v>
      </c>
      <c r="J18" s="82">
        <v>6491</v>
      </c>
      <c r="K18" s="82"/>
      <c r="L18" s="82">
        <v>12491</v>
      </c>
      <c r="M18" s="82"/>
      <c r="N18" s="82">
        <v>12491</v>
      </c>
      <c r="O18" s="82">
        <v>12776</v>
      </c>
      <c r="P18" s="82">
        <v>6474</v>
      </c>
      <c r="Q18" s="82"/>
      <c r="R18" s="82">
        <v>19250</v>
      </c>
      <c r="S18" s="82"/>
      <c r="T18" s="82"/>
      <c r="U18" s="82"/>
      <c r="V18" s="82"/>
      <c r="W18" s="82">
        <v>38232</v>
      </c>
      <c r="X18" s="82"/>
      <c r="Y18" s="82">
        <v>38232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10671324</v>
      </c>
      <c r="G36" s="60">
        <f t="shared" si="4"/>
        <v>0</v>
      </c>
      <c r="H36" s="60">
        <f t="shared" si="4"/>
        <v>1211335</v>
      </c>
      <c r="I36" s="60">
        <f t="shared" si="4"/>
        <v>1898193</v>
      </c>
      <c r="J36" s="60">
        <f t="shared" si="4"/>
        <v>3109528</v>
      </c>
      <c r="K36" s="60">
        <f t="shared" si="4"/>
        <v>3212898</v>
      </c>
      <c r="L36" s="60">
        <f t="shared" si="4"/>
        <v>0</v>
      </c>
      <c r="M36" s="60">
        <f t="shared" si="4"/>
        <v>0</v>
      </c>
      <c r="N36" s="60">
        <f t="shared" si="4"/>
        <v>3212898</v>
      </c>
      <c r="O36" s="60">
        <f t="shared" si="4"/>
        <v>0</v>
      </c>
      <c r="P36" s="60">
        <f t="shared" si="4"/>
        <v>803859</v>
      </c>
      <c r="Q36" s="60">
        <f t="shared" si="4"/>
        <v>1485939</v>
      </c>
      <c r="R36" s="60">
        <f t="shared" si="4"/>
        <v>2289798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8612224</v>
      </c>
      <c r="X36" s="60">
        <f t="shared" si="4"/>
        <v>8003493</v>
      </c>
      <c r="Y36" s="60">
        <f t="shared" si="4"/>
        <v>608731</v>
      </c>
      <c r="Z36" s="140">
        <f aca="true" t="shared" si="5" ref="Z36:Z49">+IF(X36&lt;&gt;0,+(Y36/X36)*100,0)</f>
        <v>7.605816610322518</v>
      </c>
      <c r="AA36" s="155">
        <f>AA6+AA21</f>
        <v>10671324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5000000</v>
      </c>
      <c r="G37" s="60">
        <f t="shared" si="4"/>
        <v>0</v>
      </c>
      <c r="H37" s="60">
        <f t="shared" si="4"/>
        <v>0</v>
      </c>
      <c r="I37" s="60">
        <f t="shared" si="4"/>
        <v>2019979</v>
      </c>
      <c r="J37" s="60">
        <f t="shared" si="4"/>
        <v>2019979</v>
      </c>
      <c r="K37" s="60">
        <f t="shared" si="4"/>
        <v>0</v>
      </c>
      <c r="L37" s="60">
        <f t="shared" si="4"/>
        <v>1522472</v>
      </c>
      <c r="M37" s="60">
        <f t="shared" si="4"/>
        <v>0</v>
      </c>
      <c r="N37" s="60">
        <f t="shared" si="4"/>
        <v>1522472</v>
      </c>
      <c r="O37" s="60">
        <f t="shared" si="4"/>
        <v>671160</v>
      </c>
      <c r="P37" s="60">
        <f t="shared" si="4"/>
        <v>41974</v>
      </c>
      <c r="Q37" s="60">
        <f t="shared" si="4"/>
        <v>0</v>
      </c>
      <c r="R37" s="60">
        <f t="shared" si="4"/>
        <v>713134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4255585</v>
      </c>
      <c r="X37" s="60">
        <f t="shared" si="4"/>
        <v>3750000</v>
      </c>
      <c r="Y37" s="60">
        <f t="shared" si="4"/>
        <v>505585</v>
      </c>
      <c r="Z37" s="140">
        <f t="shared" si="5"/>
        <v>13.482266666666668</v>
      </c>
      <c r="AA37" s="155">
        <f>AA7+AA22</f>
        <v>5000000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15671324</v>
      </c>
      <c r="G41" s="295">
        <f t="shared" si="6"/>
        <v>0</v>
      </c>
      <c r="H41" s="295">
        <f t="shared" si="6"/>
        <v>1211335</v>
      </c>
      <c r="I41" s="295">
        <f t="shared" si="6"/>
        <v>3918172</v>
      </c>
      <c r="J41" s="295">
        <f t="shared" si="6"/>
        <v>5129507</v>
      </c>
      <c r="K41" s="295">
        <f t="shared" si="6"/>
        <v>3212898</v>
      </c>
      <c r="L41" s="295">
        <f t="shared" si="6"/>
        <v>1522472</v>
      </c>
      <c r="M41" s="295">
        <f t="shared" si="6"/>
        <v>0</v>
      </c>
      <c r="N41" s="295">
        <f t="shared" si="6"/>
        <v>4735370</v>
      </c>
      <c r="O41" s="295">
        <f t="shared" si="6"/>
        <v>671160</v>
      </c>
      <c r="P41" s="295">
        <f t="shared" si="6"/>
        <v>845833</v>
      </c>
      <c r="Q41" s="295">
        <f t="shared" si="6"/>
        <v>1485939</v>
      </c>
      <c r="R41" s="295">
        <f t="shared" si="6"/>
        <v>3002932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12867809</v>
      </c>
      <c r="X41" s="295">
        <f t="shared" si="6"/>
        <v>11753493</v>
      </c>
      <c r="Y41" s="295">
        <f t="shared" si="6"/>
        <v>1114316</v>
      </c>
      <c r="Z41" s="296">
        <f t="shared" si="5"/>
        <v>9.480722028762003</v>
      </c>
      <c r="AA41" s="297">
        <f>SUM(AA36:AA40)</f>
        <v>15671324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215275</v>
      </c>
      <c r="R42" s="54">
        <f t="shared" si="7"/>
        <v>215275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215275</v>
      </c>
      <c r="X42" s="54">
        <f t="shared" si="7"/>
        <v>0</v>
      </c>
      <c r="Y42" s="54">
        <f t="shared" si="7"/>
        <v>215275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10939026</v>
      </c>
      <c r="G45" s="54">
        <f t="shared" si="7"/>
        <v>0</v>
      </c>
      <c r="H45" s="54">
        <f t="shared" si="7"/>
        <v>64378</v>
      </c>
      <c r="I45" s="54">
        <f t="shared" si="7"/>
        <v>10395</v>
      </c>
      <c r="J45" s="54">
        <f t="shared" si="7"/>
        <v>74773</v>
      </c>
      <c r="K45" s="54">
        <f t="shared" si="7"/>
        <v>0</v>
      </c>
      <c r="L45" s="54">
        <f t="shared" si="7"/>
        <v>38780</v>
      </c>
      <c r="M45" s="54">
        <f t="shared" si="7"/>
        <v>0</v>
      </c>
      <c r="N45" s="54">
        <f t="shared" si="7"/>
        <v>38780</v>
      </c>
      <c r="O45" s="54">
        <f t="shared" si="7"/>
        <v>71993</v>
      </c>
      <c r="P45" s="54">
        <f t="shared" si="7"/>
        <v>223751</v>
      </c>
      <c r="Q45" s="54">
        <f t="shared" si="7"/>
        <v>0</v>
      </c>
      <c r="R45" s="54">
        <f t="shared" si="7"/>
        <v>295744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409297</v>
      </c>
      <c r="X45" s="54">
        <f t="shared" si="7"/>
        <v>8204270</v>
      </c>
      <c r="Y45" s="54">
        <f t="shared" si="7"/>
        <v>-7794973</v>
      </c>
      <c r="Z45" s="184">
        <f t="shared" si="5"/>
        <v>-95.01117101216805</v>
      </c>
      <c r="AA45" s="130">
        <f t="shared" si="8"/>
        <v>10939026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6491</v>
      </c>
      <c r="J48" s="54">
        <f t="shared" si="7"/>
        <v>6491</v>
      </c>
      <c r="K48" s="54">
        <f t="shared" si="7"/>
        <v>0</v>
      </c>
      <c r="L48" s="54">
        <f t="shared" si="7"/>
        <v>12491</v>
      </c>
      <c r="M48" s="54">
        <f t="shared" si="7"/>
        <v>0</v>
      </c>
      <c r="N48" s="54">
        <f t="shared" si="7"/>
        <v>12491</v>
      </c>
      <c r="O48" s="54">
        <f t="shared" si="7"/>
        <v>12776</v>
      </c>
      <c r="P48" s="54">
        <f t="shared" si="7"/>
        <v>6474</v>
      </c>
      <c r="Q48" s="54">
        <f t="shared" si="7"/>
        <v>0</v>
      </c>
      <c r="R48" s="54">
        <f t="shared" si="7"/>
        <v>19250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38232</v>
      </c>
      <c r="X48" s="54">
        <f t="shared" si="7"/>
        <v>0</v>
      </c>
      <c r="Y48" s="54">
        <f t="shared" si="7"/>
        <v>38232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0</v>
      </c>
      <c r="F49" s="220">
        <f t="shared" si="9"/>
        <v>26610350</v>
      </c>
      <c r="G49" s="220">
        <f t="shared" si="9"/>
        <v>0</v>
      </c>
      <c r="H49" s="220">
        <f t="shared" si="9"/>
        <v>1275713</v>
      </c>
      <c r="I49" s="220">
        <f t="shared" si="9"/>
        <v>3935058</v>
      </c>
      <c r="J49" s="220">
        <f t="shared" si="9"/>
        <v>5210771</v>
      </c>
      <c r="K49" s="220">
        <f t="shared" si="9"/>
        <v>3212898</v>
      </c>
      <c r="L49" s="220">
        <f t="shared" si="9"/>
        <v>1573743</v>
      </c>
      <c r="M49" s="220">
        <f t="shared" si="9"/>
        <v>0</v>
      </c>
      <c r="N49" s="220">
        <f t="shared" si="9"/>
        <v>4786641</v>
      </c>
      <c r="O49" s="220">
        <f t="shared" si="9"/>
        <v>755929</v>
      </c>
      <c r="P49" s="220">
        <f t="shared" si="9"/>
        <v>1076058</v>
      </c>
      <c r="Q49" s="220">
        <f t="shared" si="9"/>
        <v>1701214</v>
      </c>
      <c r="R49" s="220">
        <f t="shared" si="9"/>
        <v>3533201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13530613</v>
      </c>
      <c r="X49" s="220">
        <f t="shared" si="9"/>
        <v>19957763</v>
      </c>
      <c r="Y49" s="220">
        <f t="shared" si="9"/>
        <v>-6427150</v>
      </c>
      <c r="Z49" s="221">
        <f t="shared" si="5"/>
        <v>-32.20375950952018</v>
      </c>
      <c r="AA49" s="222">
        <f>SUM(AA41:AA48)</f>
        <v>26610350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14914365</v>
      </c>
      <c r="G51" s="54">
        <f t="shared" si="10"/>
        <v>0</v>
      </c>
      <c r="H51" s="54">
        <f t="shared" si="10"/>
        <v>76299</v>
      </c>
      <c r="I51" s="54">
        <f t="shared" si="10"/>
        <v>214758</v>
      </c>
      <c r="J51" s="54">
        <f t="shared" si="10"/>
        <v>291057</v>
      </c>
      <c r="K51" s="54">
        <f t="shared" si="10"/>
        <v>184010</v>
      </c>
      <c r="L51" s="54">
        <f t="shared" si="10"/>
        <v>304045</v>
      </c>
      <c r="M51" s="54">
        <f t="shared" si="10"/>
        <v>221059</v>
      </c>
      <c r="N51" s="54">
        <f t="shared" si="10"/>
        <v>709114</v>
      </c>
      <c r="O51" s="54">
        <f t="shared" si="10"/>
        <v>441302</v>
      </c>
      <c r="P51" s="54">
        <f t="shared" si="10"/>
        <v>152463</v>
      </c>
      <c r="Q51" s="54">
        <f t="shared" si="10"/>
        <v>136211</v>
      </c>
      <c r="R51" s="54">
        <f t="shared" si="10"/>
        <v>729976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1730147</v>
      </c>
      <c r="X51" s="54">
        <f t="shared" si="10"/>
        <v>11185775</v>
      </c>
      <c r="Y51" s="54">
        <f t="shared" si="10"/>
        <v>-9455628</v>
      </c>
      <c r="Z51" s="184">
        <f>+IF(X51&lt;&gt;0,+(Y51/X51)*100,0)</f>
        <v>-84.53261396729329</v>
      </c>
      <c r="AA51" s="130">
        <f>SUM(AA57:AA61)</f>
        <v>14914365</v>
      </c>
    </row>
    <row r="52" spans="1:27" ht="12.75">
      <c r="A52" s="310" t="s">
        <v>205</v>
      </c>
      <c r="B52" s="142"/>
      <c r="C52" s="62"/>
      <c r="D52" s="156"/>
      <c r="E52" s="60"/>
      <c r="F52" s="60">
        <v>4361046</v>
      </c>
      <c r="G52" s="60"/>
      <c r="H52" s="60">
        <v>40453</v>
      </c>
      <c r="I52" s="60"/>
      <c r="J52" s="60">
        <v>40453</v>
      </c>
      <c r="K52" s="60">
        <v>120530</v>
      </c>
      <c r="L52" s="60"/>
      <c r="M52" s="60">
        <v>121086</v>
      </c>
      <c r="N52" s="60">
        <v>241616</v>
      </c>
      <c r="O52" s="60"/>
      <c r="P52" s="60">
        <v>27756</v>
      </c>
      <c r="Q52" s="60">
        <v>24098</v>
      </c>
      <c r="R52" s="60">
        <v>51854</v>
      </c>
      <c r="S52" s="60"/>
      <c r="T52" s="60"/>
      <c r="U52" s="60"/>
      <c r="V52" s="60"/>
      <c r="W52" s="60">
        <v>333923</v>
      </c>
      <c r="X52" s="60">
        <v>3270785</v>
      </c>
      <c r="Y52" s="60">
        <v>-2936862</v>
      </c>
      <c r="Z52" s="140">
        <v>-89.79</v>
      </c>
      <c r="AA52" s="155">
        <v>4361046</v>
      </c>
    </row>
    <row r="53" spans="1:27" ht="12.75">
      <c r="A53" s="310" t="s">
        <v>206</v>
      </c>
      <c r="B53" s="142"/>
      <c r="C53" s="62"/>
      <c r="D53" s="156"/>
      <c r="E53" s="60"/>
      <c r="F53" s="60">
        <v>7403461</v>
      </c>
      <c r="G53" s="60"/>
      <c r="H53" s="60">
        <v>30942</v>
      </c>
      <c r="I53" s="60">
        <v>76971</v>
      </c>
      <c r="J53" s="60">
        <v>107913</v>
      </c>
      <c r="K53" s="60"/>
      <c r="L53" s="60">
        <v>69823</v>
      </c>
      <c r="M53" s="60">
        <v>16420</v>
      </c>
      <c r="N53" s="60">
        <v>86243</v>
      </c>
      <c r="O53" s="60">
        <v>441302</v>
      </c>
      <c r="P53" s="60">
        <v>71967</v>
      </c>
      <c r="Q53" s="60">
        <v>13472</v>
      </c>
      <c r="R53" s="60">
        <v>526741</v>
      </c>
      <c r="S53" s="60"/>
      <c r="T53" s="60"/>
      <c r="U53" s="60"/>
      <c r="V53" s="60"/>
      <c r="W53" s="60">
        <v>720897</v>
      </c>
      <c r="X53" s="60">
        <v>5552596</v>
      </c>
      <c r="Y53" s="60">
        <v>-4831699</v>
      </c>
      <c r="Z53" s="140">
        <v>-87.02</v>
      </c>
      <c r="AA53" s="155">
        <v>7403461</v>
      </c>
    </row>
    <row r="54" spans="1:27" ht="12.75">
      <c r="A54" s="310" t="s">
        <v>207</v>
      </c>
      <c r="B54" s="142"/>
      <c r="C54" s="62"/>
      <c r="D54" s="156"/>
      <c r="E54" s="60"/>
      <c r="F54" s="60">
        <v>12364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9273</v>
      </c>
      <c r="Y54" s="60">
        <v>-9273</v>
      </c>
      <c r="Z54" s="140">
        <v>-100</v>
      </c>
      <c r="AA54" s="155">
        <v>12364</v>
      </c>
    </row>
    <row r="55" spans="1:27" ht="12.75">
      <c r="A55" s="310" t="s">
        <v>208</v>
      </c>
      <c r="B55" s="142"/>
      <c r="C55" s="62"/>
      <c r="D55" s="156"/>
      <c r="E55" s="60"/>
      <c r="F55" s="60">
        <v>2683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2012</v>
      </c>
      <c r="Y55" s="60">
        <v>-2012</v>
      </c>
      <c r="Z55" s="140">
        <v>-100</v>
      </c>
      <c r="AA55" s="155">
        <v>2683</v>
      </c>
    </row>
    <row r="56" spans="1:27" ht="12.75">
      <c r="A56" s="310" t="s">
        <v>209</v>
      </c>
      <c r="B56" s="142"/>
      <c r="C56" s="62"/>
      <c r="D56" s="156"/>
      <c r="E56" s="60"/>
      <c r="F56" s="60">
        <v>139965</v>
      </c>
      <c r="G56" s="60"/>
      <c r="H56" s="60"/>
      <c r="I56" s="60">
        <v>24084</v>
      </c>
      <c r="J56" s="60">
        <v>24084</v>
      </c>
      <c r="K56" s="60"/>
      <c r="L56" s="60"/>
      <c r="M56" s="60"/>
      <c r="N56" s="60"/>
      <c r="O56" s="60"/>
      <c r="P56" s="60"/>
      <c r="Q56" s="60">
        <v>23435</v>
      </c>
      <c r="R56" s="60">
        <v>23435</v>
      </c>
      <c r="S56" s="60"/>
      <c r="T56" s="60"/>
      <c r="U56" s="60"/>
      <c r="V56" s="60"/>
      <c r="W56" s="60">
        <v>47519</v>
      </c>
      <c r="X56" s="60">
        <v>104974</v>
      </c>
      <c r="Y56" s="60">
        <v>-57455</v>
      </c>
      <c r="Z56" s="140">
        <v>-54.73</v>
      </c>
      <c r="AA56" s="155">
        <v>139965</v>
      </c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11919519</v>
      </c>
      <c r="G57" s="295">
        <f t="shared" si="11"/>
        <v>0</v>
      </c>
      <c r="H57" s="295">
        <f t="shared" si="11"/>
        <v>71395</v>
      </c>
      <c r="I57" s="295">
        <f t="shared" si="11"/>
        <v>101055</v>
      </c>
      <c r="J57" s="295">
        <f t="shared" si="11"/>
        <v>172450</v>
      </c>
      <c r="K57" s="295">
        <f t="shared" si="11"/>
        <v>120530</v>
      </c>
      <c r="L57" s="295">
        <f t="shared" si="11"/>
        <v>69823</v>
      </c>
      <c r="M57" s="295">
        <f t="shared" si="11"/>
        <v>137506</v>
      </c>
      <c r="N57" s="295">
        <f t="shared" si="11"/>
        <v>327859</v>
      </c>
      <c r="O57" s="295">
        <f t="shared" si="11"/>
        <v>441302</v>
      </c>
      <c r="P57" s="295">
        <f t="shared" si="11"/>
        <v>99723</v>
      </c>
      <c r="Q57" s="295">
        <f t="shared" si="11"/>
        <v>61005</v>
      </c>
      <c r="R57" s="295">
        <f t="shared" si="11"/>
        <v>602030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1102339</v>
      </c>
      <c r="X57" s="295">
        <f t="shared" si="11"/>
        <v>8939640</v>
      </c>
      <c r="Y57" s="295">
        <f t="shared" si="11"/>
        <v>-7837301</v>
      </c>
      <c r="Z57" s="296">
        <f>+IF(X57&lt;&gt;0,+(Y57/X57)*100,0)</f>
        <v>-87.66908958302572</v>
      </c>
      <c r="AA57" s="297">
        <f>SUM(AA52:AA56)</f>
        <v>11919519</v>
      </c>
    </row>
    <row r="58" spans="1:27" ht="12.75">
      <c r="A58" s="311" t="s">
        <v>211</v>
      </c>
      <c r="B58" s="136"/>
      <c r="C58" s="62"/>
      <c r="D58" s="156"/>
      <c r="E58" s="60"/>
      <c r="F58" s="60">
        <v>42340</v>
      </c>
      <c r="G58" s="60"/>
      <c r="H58" s="60"/>
      <c r="I58" s="60">
        <v>1637</v>
      </c>
      <c r="J58" s="60">
        <v>1637</v>
      </c>
      <c r="K58" s="60"/>
      <c r="L58" s="60">
        <v>3285</v>
      </c>
      <c r="M58" s="60">
        <v>1637</v>
      </c>
      <c r="N58" s="60">
        <v>4922</v>
      </c>
      <c r="O58" s="60"/>
      <c r="P58" s="60">
        <v>61</v>
      </c>
      <c r="Q58" s="60"/>
      <c r="R58" s="60">
        <v>61</v>
      </c>
      <c r="S58" s="60"/>
      <c r="T58" s="60"/>
      <c r="U58" s="60"/>
      <c r="V58" s="60"/>
      <c r="W58" s="60">
        <v>6620</v>
      </c>
      <c r="X58" s="60">
        <v>31755</v>
      </c>
      <c r="Y58" s="60">
        <v>-25135</v>
      </c>
      <c r="Z58" s="140">
        <v>-79.15</v>
      </c>
      <c r="AA58" s="155">
        <v>42340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>
        <v>233274</v>
      </c>
      <c r="G60" s="60"/>
      <c r="H60" s="60"/>
      <c r="I60" s="60">
        <v>9754</v>
      </c>
      <c r="J60" s="60">
        <v>9754</v>
      </c>
      <c r="K60" s="60">
        <v>145</v>
      </c>
      <c r="L60" s="60">
        <v>679</v>
      </c>
      <c r="M60" s="60"/>
      <c r="N60" s="60">
        <v>824</v>
      </c>
      <c r="O60" s="60"/>
      <c r="P60" s="60"/>
      <c r="Q60" s="60">
        <v>7749</v>
      </c>
      <c r="R60" s="60">
        <v>7749</v>
      </c>
      <c r="S60" s="60"/>
      <c r="T60" s="60"/>
      <c r="U60" s="60"/>
      <c r="V60" s="60"/>
      <c r="W60" s="60">
        <v>18327</v>
      </c>
      <c r="X60" s="60">
        <v>174956</v>
      </c>
      <c r="Y60" s="60">
        <v>-156629</v>
      </c>
      <c r="Z60" s="140">
        <v>-89.52</v>
      </c>
      <c r="AA60" s="155">
        <v>233274</v>
      </c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>
        <v>2719232</v>
      </c>
      <c r="G61" s="60"/>
      <c r="H61" s="60">
        <v>4904</v>
      </c>
      <c r="I61" s="60">
        <v>102312</v>
      </c>
      <c r="J61" s="60">
        <v>107216</v>
      </c>
      <c r="K61" s="60">
        <v>63335</v>
      </c>
      <c r="L61" s="60">
        <v>230258</v>
      </c>
      <c r="M61" s="60">
        <v>81916</v>
      </c>
      <c r="N61" s="60">
        <v>375509</v>
      </c>
      <c r="O61" s="60"/>
      <c r="P61" s="60">
        <v>52679</v>
      </c>
      <c r="Q61" s="60">
        <v>67457</v>
      </c>
      <c r="R61" s="60">
        <v>120136</v>
      </c>
      <c r="S61" s="60"/>
      <c r="T61" s="60"/>
      <c r="U61" s="60"/>
      <c r="V61" s="60"/>
      <c r="W61" s="60">
        <v>602861</v>
      </c>
      <c r="X61" s="60">
        <v>2039424</v>
      </c>
      <c r="Y61" s="60">
        <v>-1436563</v>
      </c>
      <c r="Z61" s="140">
        <v>-70.44</v>
      </c>
      <c r="AA61" s="155">
        <v>2719232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2756630</v>
      </c>
      <c r="F65" s="60">
        <v>4046046</v>
      </c>
      <c r="G65" s="60"/>
      <c r="H65" s="60"/>
      <c r="I65" s="60"/>
      <c r="J65" s="60"/>
      <c r="K65" s="60"/>
      <c r="L65" s="60"/>
      <c r="M65" s="60"/>
      <c r="N65" s="60"/>
      <c r="O65" s="60"/>
      <c r="P65" s="60">
        <v>99723</v>
      </c>
      <c r="Q65" s="60"/>
      <c r="R65" s="60">
        <v>99723</v>
      </c>
      <c r="S65" s="60"/>
      <c r="T65" s="60"/>
      <c r="U65" s="60"/>
      <c r="V65" s="60"/>
      <c r="W65" s="60">
        <v>99723</v>
      </c>
      <c r="X65" s="60">
        <v>3034535</v>
      </c>
      <c r="Y65" s="60">
        <v>-2934812</v>
      </c>
      <c r="Z65" s="140">
        <v>-96.71</v>
      </c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7709208</v>
      </c>
      <c r="F68" s="60">
        <v>9160609</v>
      </c>
      <c r="G68" s="60"/>
      <c r="H68" s="60"/>
      <c r="I68" s="60"/>
      <c r="J68" s="60"/>
      <c r="K68" s="60"/>
      <c r="L68" s="60">
        <v>304045</v>
      </c>
      <c r="M68" s="60">
        <v>221059</v>
      </c>
      <c r="N68" s="60">
        <v>525104</v>
      </c>
      <c r="O68" s="60">
        <v>441302</v>
      </c>
      <c r="P68" s="60">
        <v>52740</v>
      </c>
      <c r="Q68" s="60">
        <v>136211</v>
      </c>
      <c r="R68" s="60">
        <v>630253</v>
      </c>
      <c r="S68" s="60"/>
      <c r="T68" s="60"/>
      <c r="U68" s="60"/>
      <c r="V68" s="60"/>
      <c r="W68" s="60">
        <v>1155357</v>
      </c>
      <c r="X68" s="60">
        <v>6870457</v>
      </c>
      <c r="Y68" s="60">
        <v>-5715100</v>
      </c>
      <c r="Z68" s="140">
        <v>-83.18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10465838</v>
      </c>
      <c r="F69" s="220">
        <f t="shared" si="12"/>
        <v>13206655</v>
      </c>
      <c r="G69" s="220">
        <f t="shared" si="12"/>
        <v>0</v>
      </c>
      <c r="H69" s="220">
        <f t="shared" si="12"/>
        <v>0</v>
      </c>
      <c r="I69" s="220">
        <f t="shared" si="12"/>
        <v>0</v>
      </c>
      <c r="J69" s="220">
        <f t="shared" si="12"/>
        <v>0</v>
      </c>
      <c r="K69" s="220">
        <f t="shared" si="12"/>
        <v>0</v>
      </c>
      <c r="L69" s="220">
        <f t="shared" si="12"/>
        <v>304045</v>
      </c>
      <c r="M69" s="220">
        <f t="shared" si="12"/>
        <v>221059</v>
      </c>
      <c r="N69" s="220">
        <f t="shared" si="12"/>
        <v>525104</v>
      </c>
      <c r="O69" s="220">
        <f t="shared" si="12"/>
        <v>441302</v>
      </c>
      <c r="P69" s="220">
        <f t="shared" si="12"/>
        <v>152463</v>
      </c>
      <c r="Q69" s="220">
        <f t="shared" si="12"/>
        <v>136211</v>
      </c>
      <c r="R69" s="220">
        <f t="shared" si="12"/>
        <v>729976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1255080</v>
      </c>
      <c r="X69" s="220">
        <f t="shared" si="12"/>
        <v>9904992</v>
      </c>
      <c r="Y69" s="220">
        <f t="shared" si="12"/>
        <v>-8649912</v>
      </c>
      <c r="Z69" s="221">
        <f>+IF(X69&lt;&gt;0,+(Y69/X69)*100,0)</f>
        <v>-87.32881359217654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15671324</v>
      </c>
      <c r="G5" s="358">
        <f t="shared" si="0"/>
        <v>0</v>
      </c>
      <c r="H5" s="356">
        <f t="shared" si="0"/>
        <v>1211335</v>
      </c>
      <c r="I5" s="356">
        <f t="shared" si="0"/>
        <v>3918172</v>
      </c>
      <c r="J5" s="358">
        <f t="shared" si="0"/>
        <v>5129507</v>
      </c>
      <c r="K5" s="358">
        <f t="shared" si="0"/>
        <v>3212898</v>
      </c>
      <c r="L5" s="356">
        <f t="shared" si="0"/>
        <v>1522472</v>
      </c>
      <c r="M5" s="356">
        <f t="shared" si="0"/>
        <v>0</v>
      </c>
      <c r="N5" s="358">
        <f t="shared" si="0"/>
        <v>4735370</v>
      </c>
      <c r="O5" s="358">
        <f t="shared" si="0"/>
        <v>671160</v>
      </c>
      <c r="P5" s="356">
        <f t="shared" si="0"/>
        <v>845833</v>
      </c>
      <c r="Q5" s="356">
        <f t="shared" si="0"/>
        <v>1485939</v>
      </c>
      <c r="R5" s="358">
        <f t="shared" si="0"/>
        <v>3002932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12867809</v>
      </c>
      <c r="X5" s="356">
        <f t="shared" si="0"/>
        <v>11753493</v>
      </c>
      <c r="Y5" s="358">
        <f t="shared" si="0"/>
        <v>1114316</v>
      </c>
      <c r="Z5" s="359">
        <f>+IF(X5&lt;&gt;0,+(Y5/X5)*100,0)</f>
        <v>9.480722028762003</v>
      </c>
      <c r="AA5" s="360">
        <f>+AA6+AA8+AA11+AA13+AA15</f>
        <v>15671324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10671324</v>
      </c>
      <c r="G6" s="59">
        <f t="shared" si="1"/>
        <v>0</v>
      </c>
      <c r="H6" s="60">
        <f t="shared" si="1"/>
        <v>1211335</v>
      </c>
      <c r="I6" s="60">
        <f t="shared" si="1"/>
        <v>1898193</v>
      </c>
      <c r="J6" s="59">
        <f t="shared" si="1"/>
        <v>3109528</v>
      </c>
      <c r="K6" s="59">
        <f t="shared" si="1"/>
        <v>3212898</v>
      </c>
      <c r="L6" s="60">
        <f t="shared" si="1"/>
        <v>0</v>
      </c>
      <c r="M6" s="60">
        <f t="shared" si="1"/>
        <v>0</v>
      </c>
      <c r="N6" s="59">
        <f t="shared" si="1"/>
        <v>3212898</v>
      </c>
      <c r="O6" s="59">
        <f t="shared" si="1"/>
        <v>0</v>
      </c>
      <c r="P6" s="60">
        <f t="shared" si="1"/>
        <v>803859</v>
      </c>
      <c r="Q6" s="60">
        <f t="shared" si="1"/>
        <v>1485939</v>
      </c>
      <c r="R6" s="59">
        <f t="shared" si="1"/>
        <v>2289798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8612224</v>
      </c>
      <c r="X6" s="60">
        <f t="shared" si="1"/>
        <v>8003493</v>
      </c>
      <c r="Y6" s="59">
        <f t="shared" si="1"/>
        <v>608731</v>
      </c>
      <c r="Z6" s="61">
        <f>+IF(X6&lt;&gt;0,+(Y6/X6)*100,0)</f>
        <v>7.605816610322518</v>
      </c>
      <c r="AA6" s="62">
        <f t="shared" si="1"/>
        <v>10671324</v>
      </c>
    </row>
    <row r="7" spans="1:27" ht="12.75">
      <c r="A7" s="291" t="s">
        <v>229</v>
      </c>
      <c r="B7" s="142"/>
      <c r="C7" s="60"/>
      <c r="D7" s="340"/>
      <c r="E7" s="60"/>
      <c r="F7" s="59">
        <v>10671324</v>
      </c>
      <c r="G7" s="59"/>
      <c r="H7" s="60">
        <v>1211335</v>
      </c>
      <c r="I7" s="60">
        <v>1898193</v>
      </c>
      <c r="J7" s="59">
        <v>3109528</v>
      </c>
      <c r="K7" s="59">
        <v>3212898</v>
      </c>
      <c r="L7" s="60"/>
      <c r="M7" s="60"/>
      <c r="N7" s="59">
        <v>3212898</v>
      </c>
      <c r="O7" s="59"/>
      <c r="P7" s="60">
        <v>803859</v>
      </c>
      <c r="Q7" s="60">
        <v>1485939</v>
      </c>
      <c r="R7" s="59">
        <v>2289798</v>
      </c>
      <c r="S7" s="59"/>
      <c r="T7" s="60"/>
      <c r="U7" s="60"/>
      <c r="V7" s="59"/>
      <c r="W7" s="59">
        <v>8612224</v>
      </c>
      <c r="X7" s="60">
        <v>8003493</v>
      </c>
      <c r="Y7" s="59">
        <v>608731</v>
      </c>
      <c r="Z7" s="61">
        <v>7.61</v>
      </c>
      <c r="AA7" s="62">
        <v>10671324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5000000</v>
      </c>
      <c r="G8" s="59">
        <f t="shared" si="2"/>
        <v>0</v>
      </c>
      <c r="H8" s="60">
        <f t="shared" si="2"/>
        <v>0</v>
      </c>
      <c r="I8" s="60">
        <f t="shared" si="2"/>
        <v>2019979</v>
      </c>
      <c r="J8" s="59">
        <f t="shared" si="2"/>
        <v>2019979</v>
      </c>
      <c r="K8" s="59">
        <f t="shared" si="2"/>
        <v>0</v>
      </c>
      <c r="L8" s="60">
        <f t="shared" si="2"/>
        <v>1522472</v>
      </c>
      <c r="M8" s="60">
        <f t="shared" si="2"/>
        <v>0</v>
      </c>
      <c r="N8" s="59">
        <f t="shared" si="2"/>
        <v>1522472</v>
      </c>
      <c r="O8" s="59">
        <f t="shared" si="2"/>
        <v>671160</v>
      </c>
      <c r="P8" s="60">
        <f t="shared" si="2"/>
        <v>41974</v>
      </c>
      <c r="Q8" s="60">
        <f t="shared" si="2"/>
        <v>0</v>
      </c>
      <c r="R8" s="59">
        <f t="shared" si="2"/>
        <v>713134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4255585</v>
      </c>
      <c r="X8" s="60">
        <f t="shared" si="2"/>
        <v>3750000</v>
      </c>
      <c r="Y8" s="59">
        <f t="shared" si="2"/>
        <v>505585</v>
      </c>
      <c r="Z8" s="61">
        <f>+IF(X8&lt;&gt;0,+(Y8/X8)*100,0)</f>
        <v>13.482266666666668</v>
      </c>
      <c r="AA8" s="62">
        <f>SUM(AA9:AA10)</f>
        <v>5000000</v>
      </c>
    </row>
    <row r="9" spans="1:27" ht="12.75">
      <c r="A9" s="291" t="s">
        <v>230</v>
      </c>
      <c r="B9" s="142"/>
      <c r="C9" s="60"/>
      <c r="D9" s="340"/>
      <c r="E9" s="60"/>
      <c r="F9" s="59">
        <v>5000000</v>
      </c>
      <c r="G9" s="59"/>
      <c r="H9" s="60"/>
      <c r="I9" s="60">
        <v>2019979</v>
      </c>
      <c r="J9" s="59">
        <v>2019979</v>
      </c>
      <c r="K9" s="59"/>
      <c r="L9" s="60">
        <v>1522472</v>
      </c>
      <c r="M9" s="60"/>
      <c r="N9" s="59">
        <v>1522472</v>
      </c>
      <c r="O9" s="59">
        <v>671160</v>
      </c>
      <c r="P9" s="60">
        <v>41974</v>
      </c>
      <c r="Q9" s="60"/>
      <c r="R9" s="59">
        <v>713134</v>
      </c>
      <c r="S9" s="59"/>
      <c r="T9" s="60"/>
      <c r="U9" s="60"/>
      <c r="V9" s="59"/>
      <c r="W9" s="59">
        <v>4255585</v>
      </c>
      <c r="X9" s="60">
        <v>3750000</v>
      </c>
      <c r="Y9" s="59">
        <v>505585</v>
      </c>
      <c r="Z9" s="61">
        <v>13.48</v>
      </c>
      <c r="AA9" s="62">
        <v>5000000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215275</v>
      </c>
      <c r="R22" s="345">
        <f t="shared" si="6"/>
        <v>215275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215275</v>
      </c>
      <c r="X22" s="343">
        <f t="shared" si="6"/>
        <v>0</v>
      </c>
      <c r="Y22" s="345">
        <f t="shared" si="6"/>
        <v>215275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>
        <v>215275</v>
      </c>
      <c r="R25" s="59">
        <v>215275</v>
      </c>
      <c r="S25" s="59"/>
      <c r="T25" s="60"/>
      <c r="U25" s="60"/>
      <c r="V25" s="59"/>
      <c r="W25" s="59">
        <v>215275</v>
      </c>
      <c r="X25" s="60"/>
      <c r="Y25" s="59">
        <v>215275</v>
      </c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10939026</v>
      </c>
      <c r="G40" s="345">
        <f t="shared" si="9"/>
        <v>0</v>
      </c>
      <c r="H40" s="343">
        <f t="shared" si="9"/>
        <v>64378</v>
      </c>
      <c r="I40" s="343">
        <f t="shared" si="9"/>
        <v>10395</v>
      </c>
      <c r="J40" s="345">
        <f t="shared" si="9"/>
        <v>74773</v>
      </c>
      <c r="K40" s="345">
        <f t="shared" si="9"/>
        <v>0</v>
      </c>
      <c r="L40" s="343">
        <f t="shared" si="9"/>
        <v>38780</v>
      </c>
      <c r="M40" s="343">
        <f t="shared" si="9"/>
        <v>0</v>
      </c>
      <c r="N40" s="345">
        <f t="shared" si="9"/>
        <v>38780</v>
      </c>
      <c r="O40" s="345">
        <f t="shared" si="9"/>
        <v>71993</v>
      </c>
      <c r="P40" s="343">
        <f t="shared" si="9"/>
        <v>223751</v>
      </c>
      <c r="Q40" s="343">
        <f t="shared" si="9"/>
        <v>0</v>
      </c>
      <c r="R40" s="345">
        <f t="shared" si="9"/>
        <v>295744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409297</v>
      </c>
      <c r="X40" s="343">
        <f t="shared" si="9"/>
        <v>8204270</v>
      </c>
      <c r="Y40" s="345">
        <f t="shared" si="9"/>
        <v>-7794973</v>
      </c>
      <c r="Z40" s="336">
        <f>+IF(X40&lt;&gt;0,+(Y40/X40)*100,0)</f>
        <v>-95.01117101216805</v>
      </c>
      <c r="AA40" s="350">
        <f>SUM(AA41:AA49)</f>
        <v>10939026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>
        <v>460000</v>
      </c>
      <c r="G43" s="370"/>
      <c r="H43" s="305"/>
      <c r="I43" s="305"/>
      <c r="J43" s="370"/>
      <c r="K43" s="370"/>
      <c r="L43" s="305">
        <v>18060</v>
      </c>
      <c r="M43" s="305"/>
      <c r="N43" s="370">
        <v>18060</v>
      </c>
      <c r="O43" s="370">
        <v>24737</v>
      </c>
      <c r="P43" s="305"/>
      <c r="Q43" s="305"/>
      <c r="R43" s="370">
        <v>24737</v>
      </c>
      <c r="S43" s="370"/>
      <c r="T43" s="305"/>
      <c r="U43" s="305"/>
      <c r="V43" s="370"/>
      <c r="W43" s="370">
        <v>42797</v>
      </c>
      <c r="X43" s="305">
        <v>345000</v>
      </c>
      <c r="Y43" s="370">
        <v>-302203</v>
      </c>
      <c r="Z43" s="371">
        <v>-87.6</v>
      </c>
      <c r="AA43" s="303">
        <v>460000</v>
      </c>
    </row>
    <row r="44" spans="1:27" ht="12.75">
      <c r="A44" s="361" t="s">
        <v>251</v>
      </c>
      <c r="B44" s="136"/>
      <c r="C44" s="60"/>
      <c r="D44" s="368"/>
      <c r="E44" s="54"/>
      <c r="F44" s="53">
        <v>160000</v>
      </c>
      <c r="G44" s="53"/>
      <c r="H44" s="54">
        <v>64378</v>
      </c>
      <c r="I44" s="54">
        <v>10395</v>
      </c>
      <c r="J44" s="53">
        <v>74773</v>
      </c>
      <c r="K44" s="53"/>
      <c r="L44" s="54">
        <v>20720</v>
      </c>
      <c r="M44" s="54"/>
      <c r="N44" s="53">
        <v>20720</v>
      </c>
      <c r="O44" s="53">
        <v>47256</v>
      </c>
      <c r="P44" s="54">
        <v>9432</v>
      </c>
      <c r="Q44" s="54"/>
      <c r="R44" s="53">
        <v>56688</v>
      </c>
      <c r="S44" s="53"/>
      <c r="T44" s="54"/>
      <c r="U44" s="54"/>
      <c r="V44" s="53"/>
      <c r="W44" s="53">
        <v>152181</v>
      </c>
      <c r="X44" s="54">
        <v>120000</v>
      </c>
      <c r="Y44" s="53">
        <v>32181</v>
      </c>
      <c r="Z44" s="94">
        <v>26.82</v>
      </c>
      <c r="AA44" s="95">
        <v>160000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>
        <v>10319026</v>
      </c>
      <c r="G47" s="53"/>
      <c r="H47" s="54"/>
      <c r="I47" s="54"/>
      <c r="J47" s="53"/>
      <c r="K47" s="53"/>
      <c r="L47" s="54"/>
      <c r="M47" s="54"/>
      <c r="N47" s="53"/>
      <c r="O47" s="53"/>
      <c r="P47" s="54">
        <v>214319</v>
      </c>
      <c r="Q47" s="54"/>
      <c r="R47" s="53">
        <v>214319</v>
      </c>
      <c r="S47" s="53"/>
      <c r="T47" s="54"/>
      <c r="U47" s="54"/>
      <c r="V47" s="53"/>
      <c r="W47" s="53">
        <v>214319</v>
      </c>
      <c r="X47" s="54">
        <v>7739270</v>
      </c>
      <c r="Y47" s="53">
        <v>-7524951</v>
      </c>
      <c r="Z47" s="94">
        <v>-97.23</v>
      </c>
      <c r="AA47" s="95">
        <v>10319026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6491</v>
      </c>
      <c r="J57" s="345">
        <f t="shared" si="13"/>
        <v>6491</v>
      </c>
      <c r="K57" s="345">
        <f t="shared" si="13"/>
        <v>0</v>
      </c>
      <c r="L57" s="343">
        <f t="shared" si="13"/>
        <v>12491</v>
      </c>
      <c r="M57" s="343">
        <f t="shared" si="13"/>
        <v>0</v>
      </c>
      <c r="N57" s="345">
        <f t="shared" si="13"/>
        <v>12491</v>
      </c>
      <c r="O57" s="345">
        <f t="shared" si="13"/>
        <v>12776</v>
      </c>
      <c r="P57" s="343">
        <f t="shared" si="13"/>
        <v>6474</v>
      </c>
      <c r="Q57" s="343">
        <f t="shared" si="13"/>
        <v>0</v>
      </c>
      <c r="R57" s="345">
        <f t="shared" si="13"/>
        <v>19250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38232</v>
      </c>
      <c r="X57" s="343">
        <f t="shared" si="13"/>
        <v>0</v>
      </c>
      <c r="Y57" s="345">
        <f t="shared" si="13"/>
        <v>38232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>
        <v>6491</v>
      </c>
      <c r="J58" s="59">
        <v>6491</v>
      </c>
      <c r="K58" s="59"/>
      <c r="L58" s="60">
        <v>12491</v>
      </c>
      <c r="M58" s="60"/>
      <c r="N58" s="59">
        <v>12491</v>
      </c>
      <c r="O58" s="59">
        <v>12776</v>
      </c>
      <c r="P58" s="60">
        <v>6474</v>
      </c>
      <c r="Q58" s="60"/>
      <c r="R58" s="59">
        <v>19250</v>
      </c>
      <c r="S58" s="59"/>
      <c r="T58" s="60"/>
      <c r="U58" s="60"/>
      <c r="V58" s="59"/>
      <c r="W58" s="59">
        <v>38232</v>
      </c>
      <c r="X58" s="60"/>
      <c r="Y58" s="59">
        <v>38232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26610350</v>
      </c>
      <c r="G60" s="264">
        <f t="shared" si="14"/>
        <v>0</v>
      </c>
      <c r="H60" s="219">
        <f t="shared" si="14"/>
        <v>1275713</v>
      </c>
      <c r="I60" s="219">
        <f t="shared" si="14"/>
        <v>3935058</v>
      </c>
      <c r="J60" s="264">
        <f t="shared" si="14"/>
        <v>5210771</v>
      </c>
      <c r="K60" s="264">
        <f t="shared" si="14"/>
        <v>3212898</v>
      </c>
      <c r="L60" s="219">
        <f t="shared" si="14"/>
        <v>1573743</v>
      </c>
      <c r="M60" s="219">
        <f t="shared" si="14"/>
        <v>0</v>
      </c>
      <c r="N60" s="264">
        <f t="shared" si="14"/>
        <v>4786641</v>
      </c>
      <c r="O60" s="264">
        <f t="shared" si="14"/>
        <v>755929</v>
      </c>
      <c r="P60" s="219">
        <f t="shared" si="14"/>
        <v>1076058</v>
      </c>
      <c r="Q60" s="219">
        <f t="shared" si="14"/>
        <v>1701214</v>
      </c>
      <c r="R60" s="264">
        <f t="shared" si="14"/>
        <v>3533201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13530613</v>
      </c>
      <c r="X60" s="219">
        <f t="shared" si="14"/>
        <v>19957763</v>
      </c>
      <c r="Y60" s="264">
        <f t="shared" si="14"/>
        <v>-6427150</v>
      </c>
      <c r="Z60" s="337">
        <f>+IF(X60&lt;&gt;0,+(Y60/X60)*100,0)</f>
        <v>-32.20375950952018</v>
      </c>
      <c r="AA60" s="232">
        <f>+AA57+AA54+AA51+AA40+AA37+AA34+AA22+AA5</f>
        <v>26610350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2017-05-05T12:12:06Z</dcterms:created>
  <dcterms:modified xsi:type="dcterms:W3CDTF">2017-05-05T12:12:09Z</dcterms:modified>
  <cp:category/>
  <cp:version/>
  <cp:contentType/>
  <cp:contentStatus/>
</cp:coreProperties>
</file>