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<sst xmlns="http://schemas.openxmlformats.org/spreadsheetml/2006/main" count="857" uniqueCount="303">
  <si>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Nyandeni(EC155)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</si>
  <si>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</si>
  <si>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</si>
  <si>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</si>
  <si>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</si>
  <si>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</si>
  <si>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</si>
  <si>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</si>
  <si>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</si>
  <si>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</si>
  <si>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</si>
  <si>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</si>
  <si>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</si>
  <si>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</si>
  <si>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</si>
  <si>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</si>
  <si>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</si>
  <si>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</si>
  <si>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</si>
  <si>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</si>
  <si>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</si>
  <si>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</si>
  <si>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</si>
  <si>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</si>
  <si>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</si>
  <si>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</si>
  <si>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</si>
  <si>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</si>
  <si>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</si>
  <si>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</si>
  <si>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</si>
  <si>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</si>
  <si>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</si>
  <si>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</si>
  <si>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</si>
  <si>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</si>
  <si>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</si>
  <si>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</si>
  <si>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</si>
  <si>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</si>
  <si>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</si>
  <si>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</si>
  <si>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</si>
  <si>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</si>
  <si>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</si>
  <si>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</si>
  <si>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</si>
  <si>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</si>
  <si>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</si>
  <si>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</si>
  <si>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</si>
  <si>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</si>
  <si>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</si>
  <si>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</si>
  <si>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</si>
  <si>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</si>
  <si>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</si>
  <si>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</si>
  <si>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</si>
  <si>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</si>
  <si>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</si>
  <si>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</si>
  <si>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</si>
  <si>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</si>
  <si>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</si>
  <si>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</si>
  <si>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</si>
  <si>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</si>
  <si>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</si>
  <si>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</si>
  <si>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Nyandeni(EC155)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</si>
  <si>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</si>
  <si>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</si>
  <si>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</si>
  <si>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</si>
  <si>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</si>
  <si>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</si>
  <si>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</si>
  <si>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</si>
  <si>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</si>
  <si>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</si>
  <si>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</si>
  <si>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</si>
  <si>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</si>
  <si>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</si>
  <si>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</si>
  <si>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</si>
  <si>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</si>
  <si>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</si>
  <si>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</si>
  <si>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</si>
  <si>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</si>
  <si>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</si>
  <si>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</si>
  <si>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</si>
  <si>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</si>
  <si>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</si>
  <si>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</si>
  <si>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</si>
  <si>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</si>
  <si>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Nyandeni(EC155)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</si>
  <si>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</si>
  <si>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</si>
  <si>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</si>
  <si>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</si>
  <si>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</si>
  <si>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</si>
  <si>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</si>
  <si>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</si>
  <si>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</si>
  <si>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</si>
  <si>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</si>
  <si>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</si>
  <si>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</si>
  <si>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</si>
  <si>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</si>
  <si>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</si>
  <si>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</si>
  <si>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</si>
  <si>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</si>
  <si>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</si>
  <si>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</si>
  <si>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</si>
  <si>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</si>
  <si>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</si>
  <si>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</si>
  <si>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</si>
  <si>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</si>
  <si>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</si>
  <si>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Nyandeni(EC155)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</si>
  <si>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</si>
  <si>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</si>
  <si>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</si>
  <si>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</si>
  <si>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</si>
  <si>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</si>
  <si>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</si>
  <si>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</si>
  <si>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</si>
  <si>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</si>
  <si>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Nyandeni(EC155)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</si>
  <si>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</si>
  <si>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</si>
  <si>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</si>
  <si>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</si>
  <si>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</si>
  <si>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</si>
  <si>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</si>
  <si>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</si>
  <si>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</si>
  <si>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</si>
  <si>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</si>
  <si>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</si>
  <si>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</si>
  <si>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</si>
  <si>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</si>
  <si>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</si>
  <si>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</si>
  <si>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</si>
  <si>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</si>
  <si>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</si>
  <si>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</si>
  <si>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</si>
  <si>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</si>
  <si>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</si>
  <si>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</si>
  <si>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</si>
  <si>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</si>
  <si>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</si>
  <si>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</si>
  <si>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</si>
  <si>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</si>
  <si>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</si>
  <si>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</si>
  <si>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Nyandeni(EC155)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</si>
  <si>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</si>
  <si>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</si>
  <si>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</si>
  <si>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</si>
  <si>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</si>
  <si>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</si>
  <si>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</si>
  <si>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</si>
  <si>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</si>
  <si>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</si>
  <si>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</si>
  <si>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</si>
  <si>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</si>
  <si>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</si>
  <si>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</si>
  <si>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</si>
  <si>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</si>
  <si>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</si>
  <si>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</si>
  <si>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</si>
  <si>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</si>
  <si>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</si>
  <si>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</si>
  <si>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</si>
  <si>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</si>
  <si>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</si>
  <si>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</si>
  <si>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Nyandeni(EC155)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</si>
  <si>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</si>
  <si>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</si>
  <si>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</si>
  <si>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</si>
  <si>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</si>
  <si>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</si>
  <si>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</si>
  <si>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</si>
  <si>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</si>
  <si>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</si>
  <si>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</si>
  <si>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</si>
  <si>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</si>
  <si>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</si>
  <si>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</si>
  <si>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</si>
  <si>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</si>
  <si>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</si>
  <si>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</si>
  <si>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</si>
  <si>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</si>
  <si>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</si>
  <si>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</si>
  <si>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</si>
  <si>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Nyandeni(EC155)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</si>
  <si>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</si>
  <si>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</si>
  <si>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</si>
  <si>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</si>
  <si>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</si>
  <si>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</si>
  <si>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</si>
  <si>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</si>
  <si>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</si>
  <si>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</si>
  <si>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</si>
  <si>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</si>
  <si>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</si>
  <si>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</si>
  <si>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</si>
  <si>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</si>
  <si>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</si>
  <si>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</si>
  <si>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</si>
  <si>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</si>
  <si>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</si>
  <si>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</si>
  <si>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</si>
  <si>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</si>
  <si>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</si>
  <si>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</si>
  <si>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</si>
  <si>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</si>
  <si>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</si>
  <si>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</si>
  <si>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</si>
  <si>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</si>
  <si>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</si>
  <si>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</si>
  <si>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</si>
  <si>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Nyandeni(EC155)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</si>
  <si>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</si>
  <si>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</si>
  <si>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Eastern Cape: Nyandeni(EC155)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</si>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</sst>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5604890</v>
      </c>
      <c r="C5" s="19">
        <v>0</v>
      </c>
      <c r="D5" s="59">
        <v>5689786</v>
      </c>
      <c r="E5" s="60">
        <v>5689786</v>
      </c>
      <c r="F5" s="60">
        <v>0</v>
      </c>
      <c r="G5" s="60">
        <v>6627207</v>
      </c>
      <c r="H5" s="60">
        <v>0</v>
      </c>
      <c r="I5" s="60">
        <v>6627207</v>
      </c>
      <c r="J5" s="60">
        <v>0</v>
      </c>
      <c r="K5" s="60">
        <v>-45</v>
      </c>
      <c r="L5" s="60">
        <v>0</v>
      </c>
      <c r="M5" s="60">
        <v>-45</v>
      </c>
      <c r="N5" s="60">
        <v>45</v>
      </c>
      <c r="O5" s="60">
        <v>0</v>
      </c>
      <c r="P5" s="60">
        <v>0</v>
      </c>
      <c r="Q5" s="60">
        <v>45</v>
      </c>
      <c r="R5" s="60">
        <v>0</v>
      </c>
      <c r="S5" s="60">
        <v>0</v>
      </c>
      <c r="T5" s="60">
        <v>0</v>
      </c>
      <c r="U5" s="60">
        <v>0</v>
      </c>
      <c r="V5" s="60">
        <v>6627207</v>
      </c>
      <c r="W5" s="60">
        <v>4267341</v>
      </c>
      <c r="X5" s="60">
        <v>2359866</v>
      </c>
      <c r="Y5" s="61">
        <v>55.3</v>
      </c>
      <c r="Z5" s="62">
        <v>5689786</v>
      </c>
    </row>
    <row r="6" spans="1:26" ht="12.75">
      <c r="A6" s="58" t="s">
        <v>32</v>
      </c>
      <c r="B6" s="19">
        <v>199794</v>
      </c>
      <c r="C6" s="19">
        <v>0</v>
      </c>
      <c r="D6" s="59">
        <v>244559</v>
      </c>
      <c r="E6" s="60">
        <v>244559</v>
      </c>
      <c r="F6" s="60">
        <v>0</v>
      </c>
      <c r="G6" s="60">
        <v>0</v>
      </c>
      <c r="H6" s="60">
        <v>16867</v>
      </c>
      <c r="I6" s="60">
        <v>16867</v>
      </c>
      <c r="J6" s="60">
        <v>16867</v>
      </c>
      <c r="K6" s="60">
        <v>16867</v>
      </c>
      <c r="L6" s="60">
        <v>0</v>
      </c>
      <c r="M6" s="60">
        <v>33734</v>
      </c>
      <c r="N6" s="60">
        <v>33733</v>
      </c>
      <c r="O6" s="60">
        <v>16867</v>
      </c>
      <c r="P6" s="60">
        <v>0</v>
      </c>
      <c r="Q6" s="60">
        <v>50600</v>
      </c>
      <c r="R6" s="60">
        <v>0</v>
      </c>
      <c r="S6" s="60">
        <v>0</v>
      </c>
      <c r="T6" s="60">
        <v>0</v>
      </c>
      <c r="U6" s="60">
        <v>0</v>
      </c>
      <c r="V6" s="60">
        <v>101201</v>
      </c>
      <c r="W6" s="60">
        <v>183420</v>
      </c>
      <c r="X6" s="60">
        <v>-82219</v>
      </c>
      <c r="Y6" s="61">
        <v>-44.83</v>
      </c>
      <c r="Z6" s="62">
        <v>244559</v>
      </c>
    </row>
    <row r="7" spans="1:26" ht="12.75">
      <c r="A7" s="58" t="s">
        <v>33</v>
      </c>
      <c r="B7" s="19">
        <v>7231406</v>
      </c>
      <c r="C7" s="19">
        <v>0</v>
      </c>
      <c r="D7" s="59">
        <v>5618000</v>
      </c>
      <c r="E7" s="60">
        <v>5618000</v>
      </c>
      <c r="F7" s="60">
        <v>0</v>
      </c>
      <c r="G7" s="60">
        <v>648289</v>
      </c>
      <c r="H7" s="60">
        <v>669306</v>
      </c>
      <c r="I7" s="60">
        <v>1317595</v>
      </c>
      <c r="J7" s="60">
        <v>895112</v>
      </c>
      <c r="K7" s="60">
        <v>106666</v>
      </c>
      <c r="L7" s="60">
        <v>711727</v>
      </c>
      <c r="M7" s="60">
        <v>1713505</v>
      </c>
      <c r="N7" s="60">
        <v>1003991</v>
      </c>
      <c r="O7" s="60">
        <v>134629</v>
      </c>
      <c r="P7" s="60">
        <v>280932</v>
      </c>
      <c r="Q7" s="60">
        <v>1419552</v>
      </c>
      <c r="R7" s="60">
        <v>0</v>
      </c>
      <c r="S7" s="60">
        <v>0</v>
      </c>
      <c r="T7" s="60">
        <v>0</v>
      </c>
      <c r="U7" s="60">
        <v>0</v>
      </c>
      <c r="V7" s="60">
        <v>4450652</v>
      </c>
      <c r="W7" s="60">
        <v>4213503</v>
      </c>
      <c r="X7" s="60">
        <v>237149</v>
      </c>
      <c r="Y7" s="61">
        <v>5.63</v>
      </c>
      <c r="Z7" s="62">
        <v>5618000</v>
      </c>
    </row>
    <row r="8" spans="1:26" ht="12.75">
      <c r="A8" s="58" t="s">
        <v>34</v>
      </c>
      <c r="B8" s="19">
        <v>245981325</v>
      </c>
      <c r="C8" s="19">
        <v>0</v>
      </c>
      <c r="D8" s="59">
        <v>226856000</v>
      </c>
      <c r="E8" s="60">
        <v>228473675</v>
      </c>
      <c r="F8" s="60">
        <v>88779000</v>
      </c>
      <c r="G8" s="60">
        <v>0</v>
      </c>
      <c r="H8" s="60">
        <v>0</v>
      </c>
      <c r="I8" s="60">
        <v>88779000</v>
      </c>
      <c r="J8" s="60">
        <v>0</v>
      </c>
      <c r="K8" s="60">
        <v>0</v>
      </c>
      <c r="L8" s="60">
        <v>71023000</v>
      </c>
      <c r="M8" s="60">
        <v>71023000</v>
      </c>
      <c r="N8" s="60">
        <v>0</v>
      </c>
      <c r="O8" s="60">
        <v>0</v>
      </c>
      <c r="P8" s="60">
        <v>53268000</v>
      </c>
      <c r="Q8" s="60">
        <v>53268000</v>
      </c>
      <c r="R8" s="60">
        <v>0</v>
      </c>
      <c r="S8" s="60">
        <v>0</v>
      </c>
      <c r="T8" s="60">
        <v>0</v>
      </c>
      <c r="U8" s="60">
        <v>0</v>
      </c>
      <c r="V8" s="60">
        <v>213070000</v>
      </c>
      <c r="W8" s="60">
        <v>225356001</v>
      </c>
      <c r="X8" s="60">
        <v>-12286001</v>
      </c>
      <c r="Y8" s="61">
        <v>-5.45</v>
      </c>
      <c r="Z8" s="62">
        <v>228473675</v>
      </c>
    </row>
    <row r="9" spans="1:26" ht="12.75">
      <c r="A9" s="58" t="s">
        <v>35</v>
      </c>
      <c r="B9" s="19">
        <v>15191156</v>
      </c>
      <c r="C9" s="19">
        <v>0</v>
      </c>
      <c r="D9" s="59">
        <v>48003488</v>
      </c>
      <c r="E9" s="60">
        <v>79003488</v>
      </c>
      <c r="F9" s="60">
        <v>1960994</v>
      </c>
      <c r="G9" s="60">
        <v>312831</v>
      </c>
      <c r="H9" s="60">
        <v>794448</v>
      </c>
      <c r="I9" s="60">
        <v>3068273</v>
      </c>
      <c r="J9" s="60">
        <v>1725137</v>
      </c>
      <c r="K9" s="60">
        <v>765062</v>
      </c>
      <c r="L9" s="60">
        <v>236443</v>
      </c>
      <c r="M9" s="60">
        <v>2726642</v>
      </c>
      <c r="N9" s="60">
        <v>268976</v>
      </c>
      <c r="O9" s="60">
        <v>300856</v>
      </c>
      <c r="P9" s="60">
        <v>164426</v>
      </c>
      <c r="Q9" s="60">
        <v>734258</v>
      </c>
      <c r="R9" s="60">
        <v>0</v>
      </c>
      <c r="S9" s="60">
        <v>0</v>
      </c>
      <c r="T9" s="60">
        <v>0</v>
      </c>
      <c r="U9" s="60">
        <v>0</v>
      </c>
      <c r="V9" s="60">
        <v>6529173</v>
      </c>
      <c r="W9" s="60">
        <v>33195474</v>
      </c>
      <c r="X9" s="60">
        <v>-26666301</v>
      </c>
      <c r="Y9" s="61">
        <v>-80.33</v>
      </c>
      <c r="Z9" s="62">
        <v>79003488</v>
      </c>
    </row>
    <row r="10" spans="1:26" ht="22.5">
      <c r="A10" s="63" t="s">
        <v>278</v>
      </c>
      <c r="B10" s="64">
        <f>SUM(B5:B9)</f>
        <v>274208571</v>
      </c>
      <c r="C10" s="64">
        <f>SUM(C5:C9)</f>
        <v>0</v>
      </c>
      <c r="D10" s="65">
        <f aca="true" t="shared" si="0" ref="D10:Z10">SUM(D5:D9)</f>
        <v>286411833</v>
      </c>
      <c r="E10" s="66">
        <f t="shared" si="0"/>
        <v>319029508</v>
      </c>
      <c r="F10" s="66">
        <f t="shared" si="0"/>
        <v>90739994</v>
      </c>
      <c r="G10" s="66">
        <f t="shared" si="0"/>
        <v>7588327</v>
      </c>
      <c r="H10" s="66">
        <f t="shared" si="0"/>
        <v>1480621</v>
      </c>
      <c r="I10" s="66">
        <f t="shared" si="0"/>
        <v>99808942</v>
      </c>
      <c r="J10" s="66">
        <f t="shared" si="0"/>
        <v>2637116</v>
      </c>
      <c r="K10" s="66">
        <f t="shared" si="0"/>
        <v>888550</v>
      </c>
      <c r="L10" s="66">
        <f t="shared" si="0"/>
        <v>71971170</v>
      </c>
      <c r="M10" s="66">
        <f t="shared" si="0"/>
        <v>75496836</v>
      </c>
      <c r="N10" s="66">
        <f t="shared" si="0"/>
        <v>1306745</v>
      </c>
      <c r="O10" s="66">
        <f t="shared" si="0"/>
        <v>452352</v>
      </c>
      <c r="P10" s="66">
        <f t="shared" si="0"/>
        <v>53713358</v>
      </c>
      <c r="Q10" s="66">
        <f t="shared" si="0"/>
        <v>55472455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230778233</v>
      </c>
      <c r="W10" s="66">
        <f t="shared" si="0"/>
        <v>267215739</v>
      </c>
      <c r="X10" s="66">
        <f t="shared" si="0"/>
        <v>-36437506</v>
      </c>
      <c r="Y10" s="67">
        <f>+IF(W10&lt;&gt;0,(X10/W10)*100,0)</f>
        <v>-13.635987961023508</v>
      </c>
      <c r="Z10" s="68">
        <f t="shared" si="0"/>
        <v>319029508</v>
      </c>
    </row>
    <row r="11" spans="1:26" ht="12.75">
      <c r="A11" s="58" t="s">
        <v>37</v>
      </c>
      <c r="B11" s="19">
        <v>104244177</v>
      </c>
      <c r="C11" s="19">
        <v>0</v>
      </c>
      <c r="D11" s="59">
        <v>116929698</v>
      </c>
      <c r="E11" s="60">
        <v>116929698</v>
      </c>
      <c r="F11" s="60">
        <v>8882074</v>
      </c>
      <c r="G11" s="60">
        <v>8582745</v>
      </c>
      <c r="H11" s="60">
        <v>8840919</v>
      </c>
      <c r="I11" s="60">
        <v>26305738</v>
      </c>
      <c r="J11" s="60">
        <v>9008288</v>
      </c>
      <c r="K11" s="60">
        <v>9260638</v>
      </c>
      <c r="L11" s="60">
        <v>9369537</v>
      </c>
      <c r="M11" s="60">
        <v>27638463</v>
      </c>
      <c r="N11" s="60">
        <v>9287333</v>
      </c>
      <c r="O11" s="60">
        <v>9168591</v>
      </c>
      <c r="P11" s="60">
        <v>9184187</v>
      </c>
      <c r="Q11" s="60">
        <v>27640111</v>
      </c>
      <c r="R11" s="60">
        <v>0</v>
      </c>
      <c r="S11" s="60">
        <v>0</v>
      </c>
      <c r="T11" s="60">
        <v>0</v>
      </c>
      <c r="U11" s="60">
        <v>0</v>
      </c>
      <c r="V11" s="60">
        <v>81584312</v>
      </c>
      <c r="W11" s="60">
        <v>84652407</v>
      </c>
      <c r="X11" s="60">
        <v>-3068095</v>
      </c>
      <c r="Y11" s="61">
        <v>-3.62</v>
      </c>
      <c r="Z11" s="62">
        <v>116929698</v>
      </c>
    </row>
    <row r="12" spans="1:26" ht="12.75">
      <c r="A12" s="58" t="s">
        <v>38</v>
      </c>
      <c r="B12" s="19">
        <v>18041471</v>
      </c>
      <c r="C12" s="19">
        <v>0</v>
      </c>
      <c r="D12" s="59">
        <v>19455545</v>
      </c>
      <c r="E12" s="60">
        <v>19455545</v>
      </c>
      <c r="F12" s="60">
        <v>1504093</v>
      </c>
      <c r="G12" s="60">
        <v>1543789</v>
      </c>
      <c r="H12" s="60">
        <v>1550446</v>
      </c>
      <c r="I12" s="60">
        <v>4598328</v>
      </c>
      <c r="J12" s="60">
        <v>1555789</v>
      </c>
      <c r="K12" s="60">
        <v>1589043</v>
      </c>
      <c r="L12" s="60">
        <v>1589831</v>
      </c>
      <c r="M12" s="60">
        <v>4734663</v>
      </c>
      <c r="N12" s="60">
        <v>1571504</v>
      </c>
      <c r="O12" s="60">
        <v>1820156</v>
      </c>
      <c r="P12" s="60">
        <v>1603101</v>
      </c>
      <c r="Q12" s="60">
        <v>4994761</v>
      </c>
      <c r="R12" s="60">
        <v>0</v>
      </c>
      <c r="S12" s="60">
        <v>0</v>
      </c>
      <c r="T12" s="60">
        <v>0</v>
      </c>
      <c r="U12" s="60">
        <v>0</v>
      </c>
      <c r="V12" s="60">
        <v>14327752</v>
      </c>
      <c r="W12" s="60">
        <v>14089104</v>
      </c>
      <c r="X12" s="60">
        <v>238648</v>
      </c>
      <c r="Y12" s="61">
        <v>1.69</v>
      </c>
      <c r="Z12" s="62">
        <v>19455545</v>
      </c>
    </row>
    <row r="13" spans="1:26" ht="12.75">
      <c r="A13" s="58" t="s">
        <v>279</v>
      </c>
      <c r="B13" s="19">
        <v>31783086</v>
      </c>
      <c r="C13" s="19">
        <v>0</v>
      </c>
      <c r="D13" s="59">
        <v>33752534</v>
      </c>
      <c r="E13" s="60">
        <v>33752534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25314399</v>
      </c>
      <c r="X13" s="60">
        <v>-25314399</v>
      </c>
      <c r="Y13" s="61">
        <v>-100</v>
      </c>
      <c r="Z13" s="62">
        <v>33752534</v>
      </c>
    </row>
    <row r="14" spans="1:26" ht="12.75">
      <c r="A14" s="58" t="s">
        <v>40</v>
      </c>
      <c r="B14" s="19">
        <v>140231</v>
      </c>
      <c r="C14" s="19">
        <v>0</v>
      </c>
      <c r="D14" s="59">
        <v>117087</v>
      </c>
      <c r="E14" s="60">
        <v>117087</v>
      </c>
      <c r="F14" s="60">
        <v>3703</v>
      </c>
      <c r="G14" s="60">
        <v>3234</v>
      </c>
      <c r="H14" s="60">
        <v>2679</v>
      </c>
      <c r="I14" s="60">
        <v>9616</v>
      </c>
      <c r="J14" s="60">
        <v>4365</v>
      </c>
      <c r="K14" s="60">
        <v>2750</v>
      </c>
      <c r="L14" s="60">
        <v>2940</v>
      </c>
      <c r="M14" s="60">
        <v>10055</v>
      </c>
      <c r="N14" s="60">
        <v>3303</v>
      </c>
      <c r="O14" s="60">
        <v>26681</v>
      </c>
      <c r="P14" s="60">
        <v>2461</v>
      </c>
      <c r="Q14" s="60">
        <v>32445</v>
      </c>
      <c r="R14" s="60">
        <v>0</v>
      </c>
      <c r="S14" s="60">
        <v>0</v>
      </c>
      <c r="T14" s="60">
        <v>0</v>
      </c>
      <c r="U14" s="60">
        <v>0</v>
      </c>
      <c r="V14" s="60">
        <v>52116</v>
      </c>
      <c r="W14" s="60">
        <v>87813</v>
      </c>
      <c r="X14" s="60">
        <v>-35697</v>
      </c>
      <c r="Y14" s="61">
        <v>-40.65</v>
      </c>
      <c r="Z14" s="62">
        <v>117087</v>
      </c>
    </row>
    <row r="15" spans="1:26" ht="12.75">
      <c r="A15" s="58" t="s">
        <v>41</v>
      </c>
      <c r="B15" s="19">
        <v>4964487</v>
      </c>
      <c r="C15" s="19">
        <v>0</v>
      </c>
      <c r="D15" s="59">
        <v>20506839</v>
      </c>
      <c r="E15" s="60">
        <v>27787333</v>
      </c>
      <c r="F15" s="60">
        <v>1517218</v>
      </c>
      <c r="G15" s="60">
        <v>2239339</v>
      </c>
      <c r="H15" s="60">
        <v>1451435</v>
      </c>
      <c r="I15" s="60">
        <v>5207992</v>
      </c>
      <c r="J15" s="60">
        <v>981913</v>
      </c>
      <c r="K15" s="60">
        <v>4683386</v>
      </c>
      <c r="L15" s="60">
        <v>4152080</v>
      </c>
      <c r="M15" s="60">
        <v>9817379</v>
      </c>
      <c r="N15" s="60">
        <v>1620222</v>
      </c>
      <c r="O15" s="60">
        <v>2224362</v>
      </c>
      <c r="P15" s="60">
        <v>1495140</v>
      </c>
      <c r="Q15" s="60">
        <v>5339724</v>
      </c>
      <c r="R15" s="60">
        <v>0</v>
      </c>
      <c r="S15" s="60">
        <v>0</v>
      </c>
      <c r="T15" s="60">
        <v>0</v>
      </c>
      <c r="U15" s="60">
        <v>0</v>
      </c>
      <c r="V15" s="60">
        <v>20365095</v>
      </c>
      <c r="W15" s="60">
        <v>14222250</v>
      </c>
      <c r="X15" s="60">
        <v>6142845</v>
      </c>
      <c r="Y15" s="61">
        <v>43.19</v>
      </c>
      <c r="Z15" s="62">
        <v>27787333</v>
      </c>
    </row>
    <row r="16" spans="1:26" ht="12.75">
      <c r="A16" s="69" t="s">
        <v>42</v>
      </c>
      <c r="B16" s="19">
        <v>0</v>
      </c>
      <c r="C16" s="19">
        <v>0</v>
      </c>
      <c r="D16" s="59">
        <v>5300000</v>
      </c>
      <c r="E16" s="60">
        <v>5300000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3975003</v>
      </c>
      <c r="X16" s="60">
        <v>-3975003</v>
      </c>
      <c r="Y16" s="61">
        <v>-100</v>
      </c>
      <c r="Z16" s="62">
        <v>5300000</v>
      </c>
    </row>
    <row r="17" spans="1:26" ht="12.75">
      <c r="A17" s="58" t="s">
        <v>43</v>
      </c>
      <c r="B17" s="19">
        <v>93199592</v>
      </c>
      <c r="C17" s="19">
        <v>0</v>
      </c>
      <c r="D17" s="59">
        <v>89253238</v>
      </c>
      <c r="E17" s="60">
        <v>99454124</v>
      </c>
      <c r="F17" s="60">
        <v>5782325</v>
      </c>
      <c r="G17" s="60">
        <v>5305219</v>
      </c>
      <c r="H17" s="60">
        <v>5131876</v>
      </c>
      <c r="I17" s="60">
        <v>16219420</v>
      </c>
      <c r="J17" s="60">
        <v>6740860</v>
      </c>
      <c r="K17" s="60">
        <v>6034685</v>
      </c>
      <c r="L17" s="60">
        <v>4854914</v>
      </c>
      <c r="M17" s="60">
        <v>17630459</v>
      </c>
      <c r="N17" s="60">
        <v>4865246</v>
      </c>
      <c r="O17" s="60">
        <v>5993949</v>
      </c>
      <c r="P17" s="60">
        <v>6282130</v>
      </c>
      <c r="Q17" s="60">
        <v>17141325</v>
      </c>
      <c r="R17" s="60">
        <v>0</v>
      </c>
      <c r="S17" s="60">
        <v>0</v>
      </c>
      <c r="T17" s="60">
        <v>0</v>
      </c>
      <c r="U17" s="60">
        <v>0</v>
      </c>
      <c r="V17" s="60">
        <v>50991204</v>
      </c>
      <c r="W17" s="60">
        <v>66939930</v>
      </c>
      <c r="X17" s="60">
        <v>-15948726</v>
      </c>
      <c r="Y17" s="61">
        <v>-23.83</v>
      </c>
      <c r="Z17" s="62">
        <v>99454124</v>
      </c>
    </row>
    <row r="18" spans="1:26" ht="12.75">
      <c r="A18" s="70" t="s">
        <v>44</v>
      </c>
      <c r="B18" s="71">
        <f>SUM(B11:B17)</f>
        <v>252373044</v>
      </c>
      <c r="C18" s="71">
        <f>SUM(C11:C17)</f>
        <v>0</v>
      </c>
      <c r="D18" s="72">
        <f aca="true" t="shared" si="1" ref="D18:Z18">SUM(D11:D17)</f>
        <v>285314941</v>
      </c>
      <c r="E18" s="73">
        <f t="shared" si="1"/>
        <v>302796321</v>
      </c>
      <c r="F18" s="73">
        <f t="shared" si="1"/>
        <v>17689413</v>
      </c>
      <c r="G18" s="73">
        <f t="shared" si="1"/>
        <v>17674326</v>
      </c>
      <c r="H18" s="73">
        <f t="shared" si="1"/>
        <v>16977355</v>
      </c>
      <c r="I18" s="73">
        <f t="shared" si="1"/>
        <v>52341094</v>
      </c>
      <c r="J18" s="73">
        <f t="shared" si="1"/>
        <v>18291215</v>
      </c>
      <c r="K18" s="73">
        <f t="shared" si="1"/>
        <v>21570502</v>
      </c>
      <c r="L18" s="73">
        <f t="shared" si="1"/>
        <v>19969302</v>
      </c>
      <c r="M18" s="73">
        <f t="shared" si="1"/>
        <v>59831019</v>
      </c>
      <c r="N18" s="73">
        <f t="shared" si="1"/>
        <v>17347608</v>
      </c>
      <c r="O18" s="73">
        <f t="shared" si="1"/>
        <v>19233739</v>
      </c>
      <c r="P18" s="73">
        <f t="shared" si="1"/>
        <v>18567019</v>
      </c>
      <c r="Q18" s="73">
        <f t="shared" si="1"/>
        <v>55148366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167320479</v>
      </c>
      <c r="W18" s="73">
        <f t="shared" si="1"/>
        <v>209280906</v>
      </c>
      <c r="X18" s="73">
        <f t="shared" si="1"/>
        <v>-41960427</v>
      </c>
      <c r="Y18" s="67">
        <f>+IF(W18&lt;&gt;0,(X18/W18)*100,0)</f>
        <v>-20.049811424268206</v>
      </c>
      <c r="Z18" s="74">
        <f t="shared" si="1"/>
        <v>302796321</v>
      </c>
    </row>
    <row r="19" spans="1:26" ht="12.75">
      <c r="A19" s="70" t="s">
        <v>45</v>
      </c>
      <c r="B19" s="75">
        <f>+B10-B18</f>
        <v>21835527</v>
      </c>
      <c r="C19" s="75">
        <f>+C10-C18</f>
        <v>0</v>
      </c>
      <c r="D19" s="76">
        <f aca="true" t="shared" si="2" ref="D19:Z19">+D10-D18</f>
        <v>1096892</v>
      </c>
      <c r="E19" s="77">
        <f t="shared" si="2"/>
        <v>16233187</v>
      </c>
      <c r="F19" s="77">
        <f t="shared" si="2"/>
        <v>73050581</v>
      </c>
      <c r="G19" s="77">
        <f t="shared" si="2"/>
        <v>-10085999</v>
      </c>
      <c r="H19" s="77">
        <f t="shared" si="2"/>
        <v>-15496734</v>
      </c>
      <c r="I19" s="77">
        <f t="shared" si="2"/>
        <v>47467848</v>
      </c>
      <c r="J19" s="77">
        <f t="shared" si="2"/>
        <v>-15654099</v>
      </c>
      <c r="K19" s="77">
        <f t="shared" si="2"/>
        <v>-20681952</v>
      </c>
      <c r="L19" s="77">
        <f t="shared" si="2"/>
        <v>52001868</v>
      </c>
      <c r="M19" s="77">
        <f t="shared" si="2"/>
        <v>15665817</v>
      </c>
      <c r="N19" s="77">
        <f t="shared" si="2"/>
        <v>-16040863</v>
      </c>
      <c r="O19" s="77">
        <f t="shared" si="2"/>
        <v>-18781387</v>
      </c>
      <c r="P19" s="77">
        <f t="shared" si="2"/>
        <v>35146339</v>
      </c>
      <c r="Q19" s="77">
        <f t="shared" si="2"/>
        <v>324089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63457754</v>
      </c>
      <c r="W19" s="77">
        <f>IF(E10=E18,0,W10-W18)</f>
        <v>57934833</v>
      </c>
      <c r="X19" s="77">
        <f t="shared" si="2"/>
        <v>5522921</v>
      </c>
      <c r="Y19" s="78">
        <f>+IF(W19&lt;&gt;0,(X19/W19)*100,0)</f>
        <v>9.532988556297383</v>
      </c>
      <c r="Z19" s="79">
        <f t="shared" si="2"/>
        <v>16233187</v>
      </c>
    </row>
    <row r="20" spans="1:26" ht="12.75">
      <c r="A20" s="58" t="s">
        <v>46</v>
      </c>
      <c r="B20" s="19">
        <v>58809000</v>
      </c>
      <c r="C20" s="19">
        <v>0</v>
      </c>
      <c r="D20" s="59">
        <v>58050000</v>
      </c>
      <c r="E20" s="60">
        <v>58050000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58050000</v>
      </c>
      <c r="X20" s="60">
        <v>-58050000</v>
      </c>
      <c r="Y20" s="61">
        <v>-100</v>
      </c>
      <c r="Z20" s="62">
        <v>58050000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80644527</v>
      </c>
      <c r="C22" s="86">
        <f>SUM(C19:C21)</f>
        <v>0</v>
      </c>
      <c r="D22" s="87">
        <f aca="true" t="shared" si="3" ref="D22:Z22">SUM(D19:D21)</f>
        <v>59146892</v>
      </c>
      <c r="E22" s="88">
        <f t="shared" si="3"/>
        <v>74283187</v>
      </c>
      <c r="F22" s="88">
        <f t="shared" si="3"/>
        <v>73050581</v>
      </c>
      <c r="G22" s="88">
        <f t="shared" si="3"/>
        <v>-10085999</v>
      </c>
      <c r="H22" s="88">
        <f t="shared" si="3"/>
        <v>-15496734</v>
      </c>
      <c r="I22" s="88">
        <f t="shared" si="3"/>
        <v>47467848</v>
      </c>
      <c r="J22" s="88">
        <f t="shared" si="3"/>
        <v>-15654099</v>
      </c>
      <c r="K22" s="88">
        <f t="shared" si="3"/>
        <v>-20681952</v>
      </c>
      <c r="L22" s="88">
        <f t="shared" si="3"/>
        <v>52001868</v>
      </c>
      <c r="M22" s="88">
        <f t="shared" si="3"/>
        <v>15665817</v>
      </c>
      <c r="N22" s="88">
        <f t="shared" si="3"/>
        <v>-16040863</v>
      </c>
      <c r="O22" s="88">
        <f t="shared" si="3"/>
        <v>-18781387</v>
      </c>
      <c r="P22" s="88">
        <f t="shared" si="3"/>
        <v>35146339</v>
      </c>
      <c r="Q22" s="88">
        <f t="shared" si="3"/>
        <v>324089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63457754</v>
      </c>
      <c r="W22" s="88">
        <f t="shared" si="3"/>
        <v>115984833</v>
      </c>
      <c r="X22" s="88">
        <f t="shared" si="3"/>
        <v>-52527079</v>
      </c>
      <c r="Y22" s="89">
        <f>+IF(W22&lt;&gt;0,(X22/W22)*100,0)</f>
        <v>-45.28788604627296</v>
      </c>
      <c r="Z22" s="90">
        <f t="shared" si="3"/>
        <v>74283187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80644527</v>
      </c>
      <c r="C24" s="75">
        <f>SUM(C22:C23)</f>
        <v>0</v>
      </c>
      <c r="D24" s="76">
        <f aca="true" t="shared" si="4" ref="D24:Z24">SUM(D22:D23)</f>
        <v>59146892</v>
      </c>
      <c r="E24" s="77">
        <f t="shared" si="4"/>
        <v>74283187</v>
      </c>
      <c r="F24" s="77">
        <f t="shared" si="4"/>
        <v>73050581</v>
      </c>
      <c r="G24" s="77">
        <f t="shared" si="4"/>
        <v>-10085999</v>
      </c>
      <c r="H24" s="77">
        <f t="shared" si="4"/>
        <v>-15496734</v>
      </c>
      <c r="I24" s="77">
        <f t="shared" si="4"/>
        <v>47467848</v>
      </c>
      <c r="J24" s="77">
        <f t="shared" si="4"/>
        <v>-15654099</v>
      </c>
      <c r="K24" s="77">
        <f t="shared" si="4"/>
        <v>-20681952</v>
      </c>
      <c r="L24" s="77">
        <f t="shared" si="4"/>
        <v>52001868</v>
      </c>
      <c r="M24" s="77">
        <f t="shared" si="4"/>
        <v>15665817</v>
      </c>
      <c r="N24" s="77">
        <f t="shared" si="4"/>
        <v>-16040863</v>
      </c>
      <c r="O24" s="77">
        <f t="shared" si="4"/>
        <v>-18781387</v>
      </c>
      <c r="P24" s="77">
        <f t="shared" si="4"/>
        <v>35146339</v>
      </c>
      <c r="Q24" s="77">
        <f t="shared" si="4"/>
        <v>324089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63457754</v>
      </c>
      <c r="W24" s="77">
        <f t="shared" si="4"/>
        <v>115984833</v>
      </c>
      <c r="X24" s="77">
        <f t="shared" si="4"/>
        <v>-52527079</v>
      </c>
      <c r="Y24" s="78">
        <f>+IF(W24&lt;&gt;0,(X24/W24)*100,0)</f>
        <v>-45.28788604627296</v>
      </c>
      <c r="Z24" s="79">
        <f t="shared" si="4"/>
        <v>74283187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82942201</v>
      </c>
      <c r="C27" s="22">
        <v>0</v>
      </c>
      <c r="D27" s="99">
        <v>59146893</v>
      </c>
      <c r="E27" s="100">
        <v>74282708</v>
      </c>
      <c r="F27" s="100">
        <v>2775820</v>
      </c>
      <c r="G27" s="100">
        <v>2861709</v>
      </c>
      <c r="H27" s="100">
        <v>772110</v>
      </c>
      <c r="I27" s="100">
        <v>6409639</v>
      </c>
      <c r="J27" s="100">
        <v>824894</v>
      </c>
      <c r="K27" s="100">
        <v>8042539</v>
      </c>
      <c r="L27" s="100">
        <v>6221045</v>
      </c>
      <c r="M27" s="100">
        <v>15088478</v>
      </c>
      <c r="N27" s="100">
        <v>4068849</v>
      </c>
      <c r="O27" s="100">
        <v>2053761</v>
      </c>
      <c r="P27" s="100">
        <v>7949416</v>
      </c>
      <c r="Q27" s="100">
        <v>14072026</v>
      </c>
      <c r="R27" s="100">
        <v>0</v>
      </c>
      <c r="S27" s="100">
        <v>0</v>
      </c>
      <c r="T27" s="100">
        <v>0</v>
      </c>
      <c r="U27" s="100">
        <v>0</v>
      </c>
      <c r="V27" s="100">
        <v>35570143</v>
      </c>
      <c r="W27" s="100">
        <v>55712031</v>
      </c>
      <c r="X27" s="100">
        <v>-20141888</v>
      </c>
      <c r="Y27" s="101">
        <v>-36.15</v>
      </c>
      <c r="Z27" s="102">
        <v>74282708</v>
      </c>
    </row>
    <row r="28" spans="1:26" ht="12.75">
      <c r="A28" s="103" t="s">
        <v>46</v>
      </c>
      <c r="B28" s="19">
        <v>77318499</v>
      </c>
      <c r="C28" s="19">
        <v>0</v>
      </c>
      <c r="D28" s="59">
        <v>59146893</v>
      </c>
      <c r="E28" s="60">
        <v>58050000</v>
      </c>
      <c r="F28" s="60">
        <v>2775820</v>
      </c>
      <c r="G28" s="60">
        <v>0</v>
      </c>
      <c r="H28" s="60">
        <v>772110</v>
      </c>
      <c r="I28" s="60">
        <v>3547930</v>
      </c>
      <c r="J28" s="60">
        <v>824894</v>
      </c>
      <c r="K28" s="60">
        <v>8014569</v>
      </c>
      <c r="L28" s="60">
        <v>5423740</v>
      </c>
      <c r="M28" s="60">
        <v>14263203</v>
      </c>
      <c r="N28" s="60">
        <v>4042753</v>
      </c>
      <c r="O28" s="60">
        <v>2036803</v>
      </c>
      <c r="P28" s="60">
        <v>5559060</v>
      </c>
      <c r="Q28" s="60">
        <v>11638616</v>
      </c>
      <c r="R28" s="60">
        <v>0</v>
      </c>
      <c r="S28" s="60">
        <v>0</v>
      </c>
      <c r="T28" s="60">
        <v>0</v>
      </c>
      <c r="U28" s="60">
        <v>0</v>
      </c>
      <c r="V28" s="60">
        <v>29449749</v>
      </c>
      <c r="W28" s="60">
        <v>43537500</v>
      </c>
      <c r="X28" s="60">
        <v>-14087751</v>
      </c>
      <c r="Y28" s="61">
        <v>-32.36</v>
      </c>
      <c r="Z28" s="62">
        <v>58050000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2861709</v>
      </c>
      <c r="H29" s="60">
        <v>0</v>
      </c>
      <c r="I29" s="60">
        <v>2861709</v>
      </c>
      <c r="J29" s="60">
        <v>0</v>
      </c>
      <c r="K29" s="60">
        <v>27970</v>
      </c>
      <c r="L29" s="60">
        <v>797305</v>
      </c>
      <c r="M29" s="60">
        <v>825275</v>
      </c>
      <c r="N29" s="60">
        <v>26096</v>
      </c>
      <c r="O29" s="60">
        <v>16958</v>
      </c>
      <c r="P29" s="60">
        <v>0</v>
      </c>
      <c r="Q29" s="60">
        <v>43054</v>
      </c>
      <c r="R29" s="60">
        <v>0</v>
      </c>
      <c r="S29" s="60">
        <v>0</v>
      </c>
      <c r="T29" s="60">
        <v>0</v>
      </c>
      <c r="U29" s="60">
        <v>0</v>
      </c>
      <c r="V29" s="60">
        <v>3730038</v>
      </c>
      <c r="W29" s="60"/>
      <c r="X29" s="60">
        <v>3730038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5623702</v>
      </c>
      <c r="C31" s="19">
        <v>0</v>
      </c>
      <c r="D31" s="59">
        <v>0</v>
      </c>
      <c r="E31" s="60">
        <v>16232708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2390356</v>
      </c>
      <c r="Q31" s="60">
        <v>2390356</v>
      </c>
      <c r="R31" s="60">
        <v>0</v>
      </c>
      <c r="S31" s="60">
        <v>0</v>
      </c>
      <c r="T31" s="60">
        <v>0</v>
      </c>
      <c r="U31" s="60">
        <v>0</v>
      </c>
      <c r="V31" s="60">
        <v>2390356</v>
      </c>
      <c r="W31" s="60">
        <v>12174531</v>
      </c>
      <c r="X31" s="60">
        <v>-9784175</v>
      </c>
      <c r="Y31" s="61">
        <v>-80.37</v>
      </c>
      <c r="Z31" s="62">
        <v>16232708</v>
      </c>
    </row>
    <row r="32" spans="1:26" ht="12.75">
      <c r="A32" s="70" t="s">
        <v>54</v>
      </c>
      <c r="B32" s="22">
        <f>SUM(B28:B31)</f>
        <v>82942201</v>
      </c>
      <c r="C32" s="22">
        <f>SUM(C28:C31)</f>
        <v>0</v>
      </c>
      <c r="D32" s="99">
        <f aca="true" t="shared" si="5" ref="D32:Z32">SUM(D28:D31)</f>
        <v>59146893</v>
      </c>
      <c r="E32" s="100">
        <f t="shared" si="5"/>
        <v>74282708</v>
      </c>
      <c r="F32" s="100">
        <f t="shared" si="5"/>
        <v>2775820</v>
      </c>
      <c r="G32" s="100">
        <f t="shared" si="5"/>
        <v>2861709</v>
      </c>
      <c r="H32" s="100">
        <f t="shared" si="5"/>
        <v>772110</v>
      </c>
      <c r="I32" s="100">
        <f t="shared" si="5"/>
        <v>6409639</v>
      </c>
      <c r="J32" s="100">
        <f t="shared" si="5"/>
        <v>824894</v>
      </c>
      <c r="K32" s="100">
        <f t="shared" si="5"/>
        <v>8042539</v>
      </c>
      <c r="L32" s="100">
        <f t="shared" si="5"/>
        <v>6221045</v>
      </c>
      <c r="M32" s="100">
        <f t="shared" si="5"/>
        <v>15088478</v>
      </c>
      <c r="N32" s="100">
        <f t="shared" si="5"/>
        <v>4068849</v>
      </c>
      <c r="O32" s="100">
        <f t="shared" si="5"/>
        <v>2053761</v>
      </c>
      <c r="P32" s="100">
        <f t="shared" si="5"/>
        <v>7949416</v>
      </c>
      <c r="Q32" s="100">
        <f t="shared" si="5"/>
        <v>14072026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35570143</v>
      </c>
      <c r="W32" s="100">
        <f t="shared" si="5"/>
        <v>55712031</v>
      </c>
      <c r="X32" s="100">
        <f t="shared" si="5"/>
        <v>-20141888</v>
      </c>
      <c r="Y32" s="101">
        <f>+IF(W32&lt;&gt;0,(X32/W32)*100,0)</f>
        <v>-36.15356977382497</v>
      </c>
      <c r="Z32" s="102">
        <f t="shared" si="5"/>
        <v>74282708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109071445</v>
      </c>
      <c r="C35" s="19">
        <v>0</v>
      </c>
      <c r="D35" s="59">
        <v>75685129</v>
      </c>
      <c r="E35" s="60">
        <v>75684535</v>
      </c>
      <c r="F35" s="60">
        <v>210307787</v>
      </c>
      <c r="G35" s="60">
        <v>202802466</v>
      </c>
      <c r="H35" s="60">
        <v>189548739</v>
      </c>
      <c r="I35" s="60">
        <v>189548739</v>
      </c>
      <c r="J35" s="60">
        <v>174335190</v>
      </c>
      <c r="K35" s="60">
        <v>153237934</v>
      </c>
      <c r="L35" s="60">
        <v>216582352</v>
      </c>
      <c r="M35" s="60">
        <v>216582352</v>
      </c>
      <c r="N35" s="60">
        <v>195707335</v>
      </c>
      <c r="O35" s="60">
        <v>172201711</v>
      </c>
      <c r="P35" s="60">
        <v>212945969</v>
      </c>
      <c r="Q35" s="60">
        <v>212945969</v>
      </c>
      <c r="R35" s="60">
        <v>0</v>
      </c>
      <c r="S35" s="60">
        <v>0</v>
      </c>
      <c r="T35" s="60">
        <v>0</v>
      </c>
      <c r="U35" s="60">
        <v>0</v>
      </c>
      <c r="V35" s="60">
        <v>212945969</v>
      </c>
      <c r="W35" s="60">
        <v>56763401</v>
      </c>
      <c r="X35" s="60">
        <v>156182568</v>
      </c>
      <c r="Y35" s="61">
        <v>275.15</v>
      </c>
      <c r="Z35" s="62">
        <v>75684535</v>
      </c>
    </row>
    <row r="36" spans="1:26" ht="12.75">
      <c r="A36" s="58" t="s">
        <v>57</v>
      </c>
      <c r="B36" s="19">
        <v>406634834</v>
      </c>
      <c r="C36" s="19">
        <v>0</v>
      </c>
      <c r="D36" s="59">
        <v>416440716</v>
      </c>
      <c r="E36" s="60">
        <v>416440716</v>
      </c>
      <c r="F36" s="60">
        <v>264704698</v>
      </c>
      <c r="G36" s="60">
        <v>283153011</v>
      </c>
      <c r="H36" s="60">
        <v>283153011</v>
      </c>
      <c r="I36" s="60">
        <v>283153011</v>
      </c>
      <c r="J36" s="60">
        <v>283153011</v>
      </c>
      <c r="K36" s="60">
        <v>315425965</v>
      </c>
      <c r="L36" s="60">
        <v>283153011</v>
      </c>
      <c r="M36" s="60">
        <v>283153011</v>
      </c>
      <c r="N36" s="60">
        <v>283153011</v>
      </c>
      <c r="O36" s="60">
        <v>283153011</v>
      </c>
      <c r="P36" s="60">
        <v>282346835</v>
      </c>
      <c r="Q36" s="60">
        <v>282346835</v>
      </c>
      <c r="R36" s="60">
        <v>0</v>
      </c>
      <c r="S36" s="60">
        <v>0</v>
      </c>
      <c r="T36" s="60">
        <v>0</v>
      </c>
      <c r="U36" s="60">
        <v>0</v>
      </c>
      <c r="V36" s="60">
        <v>282346835</v>
      </c>
      <c r="W36" s="60">
        <v>312330537</v>
      </c>
      <c r="X36" s="60">
        <v>-29983702</v>
      </c>
      <c r="Y36" s="61">
        <v>-9.6</v>
      </c>
      <c r="Z36" s="62">
        <v>416440716</v>
      </c>
    </row>
    <row r="37" spans="1:26" ht="12.75">
      <c r="A37" s="58" t="s">
        <v>58</v>
      </c>
      <c r="B37" s="19">
        <v>20739637</v>
      </c>
      <c r="C37" s="19">
        <v>0</v>
      </c>
      <c r="D37" s="59">
        <v>17395615</v>
      </c>
      <c r="E37" s="60">
        <v>17395615</v>
      </c>
      <c r="F37" s="60">
        <v>44271382</v>
      </c>
      <c r="G37" s="60">
        <v>49260525</v>
      </c>
      <c r="H37" s="60">
        <v>45313363</v>
      </c>
      <c r="I37" s="60">
        <v>45313363</v>
      </c>
      <c r="J37" s="60">
        <v>41520544</v>
      </c>
      <c r="K37" s="60">
        <v>52696242</v>
      </c>
      <c r="L37" s="60">
        <v>63816421</v>
      </c>
      <c r="M37" s="60">
        <v>63816421</v>
      </c>
      <c r="N37" s="60">
        <v>62256237</v>
      </c>
      <c r="O37" s="60">
        <v>42063114</v>
      </c>
      <c r="P37" s="60">
        <v>32991876</v>
      </c>
      <c r="Q37" s="60">
        <v>32991876</v>
      </c>
      <c r="R37" s="60">
        <v>0</v>
      </c>
      <c r="S37" s="60">
        <v>0</v>
      </c>
      <c r="T37" s="60">
        <v>0</v>
      </c>
      <c r="U37" s="60">
        <v>0</v>
      </c>
      <c r="V37" s="60">
        <v>32991876</v>
      </c>
      <c r="W37" s="60">
        <v>13046711</v>
      </c>
      <c r="X37" s="60">
        <v>19945165</v>
      </c>
      <c r="Y37" s="61">
        <v>152.88</v>
      </c>
      <c r="Z37" s="62">
        <v>17395615</v>
      </c>
    </row>
    <row r="38" spans="1:26" ht="12.75">
      <c r="A38" s="58" t="s">
        <v>59</v>
      </c>
      <c r="B38" s="19">
        <v>4710534</v>
      </c>
      <c r="C38" s="19">
        <v>0</v>
      </c>
      <c r="D38" s="59">
        <v>4469953</v>
      </c>
      <c r="E38" s="60">
        <v>4469953</v>
      </c>
      <c r="F38" s="60">
        <v>3661728</v>
      </c>
      <c r="G38" s="60">
        <v>3661728</v>
      </c>
      <c r="H38" s="60">
        <v>3661728</v>
      </c>
      <c r="I38" s="60">
        <v>3661728</v>
      </c>
      <c r="J38" s="60">
        <v>3661728</v>
      </c>
      <c r="K38" s="60">
        <v>3661728</v>
      </c>
      <c r="L38" s="60">
        <v>3661728</v>
      </c>
      <c r="M38" s="60">
        <v>3661728</v>
      </c>
      <c r="N38" s="60">
        <v>3661728</v>
      </c>
      <c r="O38" s="60">
        <v>3661728</v>
      </c>
      <c r="P38" s="60">
        <v>3661728</v>
      </c>
      <c r="Q38" s="60">
        <v>3661728</v>
      </c>
      <c r="R38" s="60">
        <v>0</v>
      </c>
      <c r="S38" s="60">
        <v>0</v>
      </c>
      <c r="T38" s="60">
        <v>0</v>
      </c>
      <c r="U38" s="60">
        <v>0</v>
      </c>
      <c r="V38" s="60">
        <v>3661728</v>
      </c>
      <c r="W38" s="60">
        <v>3352465</v>
      </c>
      <c r="X38" s="60">
        <v>309263</v>
      </c>
      <c r="Y38" s="61">
        <v>9.22</v>
      </c>
      <c r="Z38" s="62">
        <v>4469953</v>
      </c>
    </row>
    <row r="39" spans="1:26" ht="12.75">
      <c r="A39" s="58" t="s">
        <v>60</v>
      </c>
      <c r="B39" s="19">
        <v>490256108</v>
      </c>
      <c r="C39" s="19">
        <v>0</v>
      </c>
      <c r="D39" s="59">
        <v>470260277</v>
      </c>
      <c r="E39" s="60">
        <v>470259683</v>
      </c>
      <c r="F39" s="60">
        <v>427079375</v>
      </c>
      <c r="G39" s="60">
        <v>433033224</v>
      </c>
      <c r="H39" s="60">
        <v>423726659</v>
      </c>
      <c r="I39" s="60">
        <v>423726659</v>
      </c>
      <c r="J39" s="60">
        <v>412305929</v>
      </c>
      <c r="K39" s="60">
        <v>412305929</v>
      </c>
      <c r="L39" s="60">
        <v>432257214</v>
      </c>
      <c r="M39" s="60">
        <v>432257214</v>
      </c>
      <c r="N39" s="60">
        <v>412942381</v>
      </c>
      <c r="O39" s="60">
        <v>409629880</v>
      </c>
      <c r="P39" s="60">
        <v>458639200</v>
      </c>
      <c r="Q39" s="60">
        <v>458639200</v>
      </c>
      <c r="R39" s="60">
        <v>0</v>
      </c>
      <c r="S39" s="60">
        <v>0</v>
      </c>
      <c r="T39" s="60">
        <v>0</v>
      </c>
      <c r="U39" s="60">
        <v>0</v>
      </c>
      <c r="V39" s="60">
        <v>458639200</v>
      </c>
      <c r="W39" s="60">
        <v>352694762</v>
      </c>
      <c r="X39" s="60">
        <v>105944438</v>
      </c>
      <c r="Y39" s="61">
        <v>30.04</v>
      </c>
      <c r="Z39" s="62">
        <v>470259683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106774643</v>
      </c>
      <c r="C42" s="19">
        <v>0</v>
      </c>
      <c r="D42" s="59">
        <v>95266713</v>
      </c>
      <c r="E42" s="60">
        <v>95266648</v>
      </c>
      <c r="F42" s="60">
        <v>95377713</v>
      </c>
      <c r="G42" s="60">
        <v>-14868106</v>
      </c>
      <c r="H42" s="60">
        <v>-11666138</v>
      </c>
      <c r="I42" s="60">
        <v>68843469</v>
      </c>
      <c r="J42" s="60">
        <v>-14442680</v>
      </c>
      <c r="K42" s="60">
        <v>-21365274</v>
      </c>
      <c r="L42" s="60">
        <v>77489134</v>
      </c>
      <c r="M42" s="60">
        <v>41681180</v>
      </c>
      <c r="N42" s="60">
        <v>-17692431</v>
      </c>
      <c r="O42" s="60">
        <v>-14925424</v>
      </c>
      <c r="P42" s="60">
        <v>55481061</v>
      </c>
      <c r="Q42" s="60">
        <v>22863206</v>
      </c>
      <c r="R42" s="60">
        <v>0</v>
      </c>
      <c r="S42" s="60">
        <v>0</v>
      </c>
      <c r="T42" s="60">
        <v>0</v>
      </c>
      <c r="U42" s="60">
        <v>0</v>
      </c>
      <c r="V42" s="60">
        <v>133387855</v>
      </c>
      <c r="W42" s="60">
        <v>149044237</v>
      </c>
      <c r="X42" s="60">
        <v>-15656382</v>
      </c>
      <c r="Y42" s="61">
        <v>-10.5</v>
      </c>
      <c r="Z42" s="62">
        <v>95266648</v>
      </c>
    </row>
    <row r="43" spans="1:26" ht="12.75">
      <c r="A43" s="58" t="s">
        <v>63</v>
      </c>
      <c r="B43" s="19">
        <v>-71558718</v>
      </c>
      <c r="C43" s="19">
        <v>0</v>
      </c>
      <c r="D43" s="59">
        <v>-59146896</v>
      </c>
      <c r="E43" s="60">
        <v>-74282961</v>
      </c>
      <c r="F43" s="60">
        <v>-3061345</v>
      </c>
      <c r="G43" s="60">
        <v>-26174732</v>
      </c>
      <c r="H43" s="60">
        <v>-2706897</v>
      </c>
      <c r="I43" s="60">
        <v>-31942974</v>
      </c>
      <c r="J43" s="60">
        <v>3869965</v>
      </c>
      <c r="K43" s="60">
        <v>12110770</v>
      </c>
      <c r="L43" s="60">
        <v>-1199509</v>
      </c>
      <c r="M43" s="60">
        <v>14781226</v>
      </c>
      <c r="N43" s="60">
        <v>-20688530</v>
      </c>
      <c r="O43" s="60">
        <v>22607884</v>
      </c>
      <c r="P43" s="60">
        <v>-23136133</v>
      </c>
      <c r="Q43" s="60">
        <v>-21216779</v>
      </c>
      <c r="R43" s="60">
        <v>0</v>
      </c>
      <c r="S43" s="60">
        <v>0</v>
      </c>
      <c r="T43" s="60">
        <v>0</v>
      </c>
      <c r="U43" s="60">
        <v>0</v>
      </c>
      <c r="V43" s="60">
        <v>-38378527</v>
      </c>
      <c r="W43" s="60">
        <v>-41698461</v>
      </c>
      <c r="X43" s="60">
        <v>3319934</v>
      </c>
      <c r="Y43" s="61">
        <v>-7.96</v>
      </c>
      <c r="Z43" s="62">
        <v>-74282961</v>
      </c>
    </row>
    <row r="44" spans="1:26" ht="12.75">
      <c r="A44" s="58" t="s">
        <v>64</v>
      </c>
      <c r="B44" s="19">
        <v>1036714</v>
      </c>
      <c r="C44" s="19">
        <v>0</v>
      </c>
      <c r="D44" s="59">
        <v>0</v>
      </c>
      <c r="E44" s="60">
        <v>0</v>
      </c>
      <c r="F44" s="60">
        <v>-676102</v>
      </c>
      <c r="G44" s="60">
        <v>4826788</v>
      </c>
      <c r="H44" s="60">
        <v>-3935197</v>
      </c>
      <c r="I44" s="60">
        <v>215489</v>
      </c>
      <c r="J44" s="60">
        <v>-956573</v>
      </c>
      <c r="K44" s="60">
        <v>8244244</v>
      </c>
      <c r="L44" s="60">
        <v>-8386545</v>
      </c>
      <c r="M44" s="60">
        <v>-1098874</v>
      </c>
      <c r="N44" s="60">
        <v>8505</v>
      </c>
      <c r="O44" s="60">
        <v>4275180</v>
      </c>
      <c r="P44" s="60">
        <v>-3166143</v>
      </c>
      <c r="Q44" s="60">
        <v>1117542</v>
      </c>
      <c r="R44" s="60">
        <v>0</v>
      </c>
      <c r="S44" s="60">
        <v>0</v>
      </c>
      <c r="T44" s="60">
        <v>0</v>
      </c>
      <c r="U44" s="60">
        <v>0</v>
      </c>
      <c r="V44" s="60">
        <v>234157</v>
      </c>
      <c r="W44" s="60"/>
      <c r="X44" s="60">
        <v>234157</v>
      </c>
      <c r="Y44" s="61">
        <v>0</v>
      </c>
      <c r="Z44" s="62">
        <v>0</v>
      </c>
    </row>
    <row r="45" spans="1:26" ht="12.75">
      <c r="A45" s="70" t="s">
        <v>65</v>
      </c>
      <c r="B45" s="22">
        <v>101946880</v>
      </c>
      <c r="C45" s="22">
        <v>0</v>
      </c>
      <c r="D45" s="99">
        <v>111559817</v>
      </c>
      <c r="E45" s="100">
        <v>96423687</v>
      </c>
      <c r="F45" s="100">
        <v>127687795</v>
      </c>
      <c r="G45" s="100">
        <v>91471745</v>
      </c>
      <c r="H45" s="100">
        <v>73163513</v>
      </c>
      <c r="I45" s="100">
        <v>73163513</v>
      </c>
      <c r="J45" s="100">
        <v>61634225</v>
      </c>
      <c r="K45" s="100">
        <v>60623965</v>
      </c>
      <c r="L45" s="100">
        <v>128527045</v>
      </c>
      <c r="M45" s="100">
        <v>128527045</v>
      </c>
      <c r="N45" s="100">
        <v>90154589</v>
      </c>
      <c r="O45" s="100">
        <v>102112229</v>
      </c>
      <c r="P45" s="100">
        <v>131291014</v>
      </c>
      <c r="Q45" s="100">
        <v>131291014</v>
      </c>
      <c r="R45" s="100">
        <v>0</v>
      </c>
      <c r="S45" s="100">
        <v>0</v>
      </c>
      <c r="T45" s="100">
        <v>0</v>
      </c>
      <c r="U45" s="100">
        <v>0</v>
      </c>
      <c r="V45" s="100">
        <v>131291014</v>
      </c>
      <c r="W45" s="100">
        <v>182785776</v>
      </c>
      <c r="X45" s="100">
        <v>-51494762</v>
      </c>
      <c r="Y45" s="101">
        <v>-28.17</v>
      </c>
      <c r="Z45" s="102">
        <v>96423687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-77118</v>
      </c>
      <c r="C49" s="52">
        <v>0</v>
      </c>
      <c r="D49" s="129">
        <v>1565444</v>
      </c>
      <c r="E49" s="54">
        <v>3787992</v>
      </c>
      <c r="F49" s="54">
        <v>0</v>
      </c>
      <c r="G49" s="54">
        <v>0</v>
      </c>
      <c r="H49" s="54">
        <v>0</v>
      </c>
      <c r="I49" s="54">
        <v>118398</v>
      </c>
      <c r="J49" s="54">
        <v>0</v>
      </c>
      <c r="K49" s="54">
        <v>0</v>
      </c>
      <c r="L49" s="54">
        <v>0</v>
      </c>
      <c r="M49" s="54">
        <v>117358</v>
      </c>
      <c r="N49" s="54">
        <v>0</v>
      </c>
      <c r="O49" s="54">
        <v>0</v>
      </c>
      <c r="P49" s="54">
        <v>0</v>
      </c>
      <c r="Q49" s="54">
        <v>23329</v>
      </c>
      <c r="R49" s="54">
        <v>0</v>
      </c>
      <c r="S49" s="54">
        <v>0</v>
      </c>
      <c r="T49" s="54">
        <v>0</v>
      </c>
      <c r="U49" s="54">
        <v>0</v>
      </c>
      <c r="V49" s="54">
        <v>8191646</v>
      </c>
      <c r="W49" s="54">
        <v>486639</v>
      </c>
      <c r="X49" s="54">
        <v>14213688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4500</v>
      </c>
      <c r="X51" s="54">
        <v>4500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96.60706826106133</v>
      </c>
      <c r="C58" s="5">
        <f>IF(C67=0,0,+(C76/C67)*100)</f>
        <v>0</v>
      </c>
      <c r="D58" s="6">
        <f aca="true" t="shared" si="6" ref="D58:Z58">IF(D67=0,0,+(D76/D67)*100)</f>
        <v>85.00011374465085</v>
      </c>
      <c r="E58" s="7">
        <f t="shared" si="6"/>
        <v>85.00006319147269</v>
      </c>
      <c r="F58" s="7">
        <f t="shared" si="6"/>
        <v>0</v>
      </c>
      <c r="G58" s="7">
        <f t="shared" si="6"/>
        <v>1.6817944573030537</v>
      </c>
      <c r="H58" s="7">
        <f t="shared" si="6"/>
        <v>84.6225816152638</v>
      </c>
      <c r="I58" s="7">
        <f t="shared" si="6"/>
        <v>5.0277793628643614</v>
      </c>
      <c r="J58" s="7">
        <f t="shared" si="6"/>
        <v>178.49573702594483</v>
      </c>
      <c r="K58" s="7">
        <f t="shared" si="6"/>
        <v>60.99458838428347</v>
      </c>
      <c r="L58" s="7">
        <f t="shared" si="6"/>
        <v>0</v>
      </c>
      <c r="M58" s="7">
        <f t="shared" si="6"/>
        <v>142.79552099207933</v>
      </c>
      <c r="N58" s="7">
        <f t="shared" si="6"/>
        <v>39.40355107152471</v>
      </c>
      <c r="O58" s="7">
        <f t="shared" si="6"/>
        <v>861.2853722914492</v>
      </c>
      <c r="P58" s="7">
        <f t="shared" si="6"/>
        <v>0</v>
      </c>
      <c r="Q58" s="7">
        <f t="shared" si="6"/>
        <v>546.5606885606741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40.77989378597043</v>
      </c>
      <c r="W58" s="7">
        <f t="shared" si="6"/>
        <v>65.38275139914276</v>
      </c>
      <c r="X58" s="7">
        <f t="shared" si="6"/>
        <v>0</v>
      </c>
      <c r="Y58" s="7">
        <f t="shared" si="6"/>
        <v>0</v>
      </c>
      <c r="Z58" s="8">
        <f t="shared" si="6"/>
        <v>85.00006319147269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85.00010369458535</v>
      </c>
      <c r="E59" s="10">
        <f t="shared" si="7"/>
        <v>85.000050968525</v>
      </c>
      <c r="F59" s="10">
        <f t="shared" si="7"/>
        <v>0</v>
      </c>
      <c r="G59" s="10">
        <f t="shared" si="7"/>
        <v>1.445812693039466</v>
      </c>
      <c r="H59" s="10">
        <f t="shared" si="7"/>
        <v>0</v>
      </c>
      <c r="I59" s="10">
        <f t="shared" si="7"/>
        <v>4.624572614074074</v>
      </c>
      <c r="J59" s="10">
        <f t="shared" si="7"/>
        <v>0</v>
      </c>
      <c r="K59" s="10">
        <f t="shared" si="7"/>
        <v>-183108.8888888889</v>
      </c>
      <c r="L59" s="10">
        <f t="shared" si="7"/>
        <v>0</v>
      </c>
      <c r="M59" s="10">
        <f t="shared" si="7"/>
        <v>-893926.6666666666</v>
      </c>
      <c r="N59" s="10">
        <f t="shared" si="7"/>
        <v>131726.66666666666</v>
      </c>
      <c r="O59" s="10">
        <f t="shared" si="7"/>
        <v>0</v>
      </c>
      <c r="P59" s="10">
        <f t="shared" si="7"/>
        <v>0</v>
      </c>
      <c r="Q59" s="10">
        <f t="shared" si="7"/>
        <v>4937733.333333334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44.22265669383799</v>
      </c>
      <c r="W59" s="10">
        <f t="shared" si="7"/>
        <v>64.97099716193291</v>
      </c>
      <c r="X59" s="10">
        <f t="shared" si="7"/>
        <v>0</v>
      </c>
      <c r="Y59" s="10">
        <f t="shared" si="7"/>
        <v>0</v>
      </c>
      <c r="Z59" s="11">
        <f t="shared" si="7"/>
        <v>85.000050968525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85.0003475643914</v>
      </c>
      <c r="E60" s="13">
        <f t="shared" si="7"/>
        <v>85.0003475643914</v>
      </c>
      <c r="F60" s="13">
        <f t="shared" si="7"/>
        <v>0</v>
      </c>
      <c r="G60" s="13">
        <f t="shared" si="7"/>
        <v>0</v>
      </c>
      <c r="H60" s="13">
        <f t="shared" si="7"/>
        <v>59.00278650619553</v>
      </c>
      <c r="I60" s="13">
        <f t="shared" si="7"/>
        <v>194.10683583328392</v>
      </c>
      <c r="J60" s="13">
        <f t="shared" si="7"/>
        <v>118.47394320270351</v>
      </c>
      <c r="K60" s="13">
        <f t="shared" si="7"/>
        <v>65.44139443884508</v>
      </c>
      <c r="L60" s="13">
        <f t="shared" si="7"/>
        <v>0</v>
      </c>
      <c r="M60" s="13">
        <f t="shared" si="7"/>
        <v>101.90312444418095</v>
      </c>
      <c r="N60" s="13">
        <f t="shared" si="7"/>
        <v>23.878694453502504</v>
      </c>
      <c r="O60" s="13">
        <f t="shared" si="7"/>
        <v>185.5457402027628</v>
      </c>
      <c r="P60" s="13">
        <f t="shared" si="7"/>
        <v>0</v>
      </c>
      <c r="Q60" s="13">
        <f t="shared" si="7"/>
        <v>94.02173913043478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113.3299078072351</v>
      </c>
      <c r="W60" s="13">
        <f t="shared" si="7"/>
        <v>74.96238141969252</v>
      </c>
      <c r="X60" s="13">
        <f t="shared" si="7"/>
        <v>0</v>
      </c>
      <c r="Y60" s="13">
        <f t="shared" si="7"/>
        <v>0</v>
      </c>
      <c r="Z60" s="14">
        <f t="shared" si="7"/>
        <v>85.0003475643914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85.0003475643914</v>
      </c>
      <c r="E64" s="13">
        <f t="shared" si="7"/>
        <v>85.0003475643914</v>
      </c>
      <c r="F64" s="13">
        <f t="shared" si="7"/>
        <v>0</v>
      </c>
      <c r="G64" s="13">
        <f t="shared" si="7"/>
        <v>0</v>
      </c>
      <c r="H64" s="13">
        <f t="shared" si="7"/>
        <v>59.00278650619553</v>
      </c>
      <c r="I64" s="13">
        <f t="shared" si="7"/>
        <v>194.10683583328392</v>
      </c>
      <c r="J64" s="13">
        <f t="shared" si="7"/>
        <v>118.47394320270351</v>
      </c>
      <c r="K64" s="13">
        <f t="shared" si="7"/>
        <v>65.44139443884508</v>
      </c>
      <c r="L64" s="13">
        <f t="shared" si="7"/>
        <v>0</v>
      </c>
      <c r="M64" s="13">
        <f t="shared" si="7"/>
        <v>101.90312444418095</v>
      </c>
      <c r="N64" s="13">
        <f t="shared" si="7"/>
        <v>23.878694453502504</v>
      </c>
      <c r="O64" s="13">
        <f t="shared" si="7"/>
        <v>185.5457402027628</v>
      </c>
      <c r="P64" s="13">
        <f t="shared" si="7"/>
        <v>0</v>
      </c>
      <c r="Q64" s="13">
        <f t="shared" si="7"/>
        <v>94.02173913043478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113.3299078072351</v>
      </c>
      <c r="W64" s="13">
        <f t="shared" si="7"/>
        <v>74.96238141969252</v>
      </c>
      <c r="X64" s="13">
        <f t="shared" si="7"/>
        <v>0</v>
      </c>
      <c r="Y64" s="13">
        <f t="shared" si="7"/>
        <v>0</v>
      </c>
      <c r="Z64" s="14">
        <f t="shared" si="7"/>
        <v>85.0003475643914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6008550</v>
      </c>
      <c r="C67" s="24"/>
      <c r="D67" s="25">
        <v>5934345</v>
      </c>
      <c r="E67" s="26">
        <v>5934345</v>
      </c>
      <c r="F67" s="26"/>
      <c r="G67" s="26">
        <v>6627207</v>
      </c>
      <c r="H67" s="26">
        <v>119708</v>
      </c>
      <c r="I67" s="26">
        <v>6746915</v>
      </c>
      <c r="J67" s="26">
        <v>152593</v>
      </c>
      <c r="K67" s="26">
        <v>153189</v>
      </c>
      <c r="L67" s="26"/>
      <c r="M67" s="26">
        <v>305782</v>
      </c>
      <c r="N67" s="26">
        <v>170878</v>
      </c>
      <c r="O67" s="26">
        <v>244365</v>
      </c>
      <c r="P67" s="26"/>
      <c r="Q67" s="26">
        <v>415243</v>
      </c>
      <c r="R67" s="26"/>
      <c r="S67" s="26"/>
      <c r="T67" s="26"/>
      <c r="U67" s="26"/>
      <c r="V67" s="26">
        <v>7467940</v>
      </c>
      <c r="W67" s="26">
        <v>4450761</v>
      </c>
      <c r="X67" s="26"/>
      <c r="Y67" s="25"/>
      <c r="Z67" s="27">
        <v>5934345</v>
      </c>
    </row>
    <row r="68" spans="1:26" ht="12.75" hidden="1">
      <c r="A68" s="37" t="s">
        <v>31</v>
      </c>
      <c r="B68" s="19">
        <v>5604890</v>
      </c>
      <c r="C68" s="19"/>
      <c r="D68" s="20">
        <v>5689786</v>
      </c>
      <c r="E68" s="21">
        <v>5689786</v>
      </c>
      <c r="F68" s="21"/>
      <c r="G68" s="21">
        <v>6627207</v>
      </c>
      <c r="H68" s="21"/>
      <c r="I68" s="21">
        <v>6627207</v>
      </c>
      <c r="J68" s="21"/>
      <c r="K68" s="21">
        <v>-45</v>
      </c>
      <c r="L68" s="21"/>
      <c r="M68" s="21">
        <v>-45</v>
      </c>
      <c r="N68" s="21">
        <v>45</v>
      </c>
      <c r="O68" s="21"/>
      <c r="P68" s="21"/>
      <c r="Q68" s="21">
        <v>45</v>
      </c>
      <c r="R68" s="21"/>
      <c r="S68" s="21"/>
      <c r="T68" s="21"/>
      <c r="U68" s="21"/>
      <c r="V68" s="21">
        <v>6627207</v>
      </c>
      <c r="W68" s="21">
        <v>4267341</v>
      </c>
      <c r="X68" s="21"/>
      <c r="Y68" s="20"/>
      <c r="Z68" s="23">
        <v>5689786</v>
      </c>
    </row>
    <row r="69" spans="1:26" ht="12.75" hidden="1">
      <c r="A69" s="38" t="s">
        <v>32</v>
      </c>
      <c r="B69" s="19">
        <v>199794</v>
      </c>
      <c r="C69" s="19"/>
      <c r="D69" s="20">
        <v>244559</v>
      </c>
      <c r="E69" s="21">
        <v>244559</v>
      </c>
      <c r="F69" s="21"/>
      <c r="G69" s="21"/>
      <c r="H69" s="21">
        <v>16867</v>
      </c>
      <c r="I69" s="21">
        <v>16867</v>
      </c>
      <c r="J69" s="21">
        <v>16867</v>
      </c>
      <c r="K69" s="21">
        <v>16867</v>
      </c>
      <c r="L69" s="21"/>
      <c r="M69" s="21">
        <v>33734</v>
      </c>
      <c r="N69" s="21">
        <v>33733</v>
      </c>
      <c r="O69" s="21">
        <v>16867</v>
      </c>
      <c r="P69" s="21"/>
      <c r="Q69" s="21">
        <v>50600</v>
      </c>
      <c r="R69" s="21"/>
      <c r="S69" s="21"/>
      <c r="T69" s="21"/>
      <c r="U69" s="21"/>
      <c r="V69" s="21">
        <v>101201</v>
      </c>
      <c r="W69" s="21">
        <v>183420</v>
      </c>
      <c r="X69" s="21"/>
      <c r="Y69" s="20"/>
      <c r="Z69" s="23">
        <v>244559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199794</v>
      </c>
      <c r="C73" s="19"/>
      <c r="D73" s="20">
        <v>244559</v>
      </c>
      <c r="E73" s="21">
        <v>244559</v>
      </c>
      <c r="F73" s="21"/>
      <c r="G73" s="21"/>
      <c r="H73" s="21">
        <v>16867</v>
      </c>
      <c r="I73" s="21">
        <v>16867</v>
      </c>
      <c r="J73" s="21">
        <v>16867</v>
      </c>
      <c r="K73" s="21">
        <v>16867</v>
      </c>
      <c r="L73" s="21"/>
      <c r="M73" s="21">
        <v>33734</v>
      </c>
      <c r="N73" s="21">
        <v>33733</v>
      </c>
      <c r="O73" s="21">
        <v>16867</v>
      </c>
      <c r="P73" s="21"/>
      <c r="Q73" s="21">
        <v>50600</v>
      </c>
      <c r="R73" s="21"/>
      <c r="S73" s="21"/>
      <c r="T73" s="21"/>
      <c r="U73" s="21"/>
      <c r="V73" s="21">
        <v>101201</v>
      </c>
      <c r="W73" s="21">
        <v>183420</v>
      </c>
      <c r="X73" s="21"/>
      <c r="Y73" s="20"/>
      <c r="Z73" s="23">
        <v>244559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203866</v>
      </c>
      <c r="C75" s="28"/>
      <c r="D75" s="29"/>
      <c r="E75" s="30"/>
      <c r="F75" s="30"/>
      <c r="G75" s="30"/>
      <c r="H75" s="30">
        <v>102841</v>
      </c>
      <c r="I75" s="30">
        <v>102841</v>
      </c>
      <c r="J75" s="30">
        <v>135726</v>
      </c>
      <c r="K75" s="30">
        <v>136367</v>
      </c>
      <c r="L75" s="30"/>
      <c r="M75" s="30">
        <v>272093</v>
      </c>
      <c r="N75" s="30">
        <v>137100</v>
      </c>
      <c r="O75" s="30">
        <v>227498</v>
      </c>
      <c r="P75" s="30"/>
      <c r="Q75" s="30">
        <v>364598</v>
      </c>
      <c r="R75" s="30"/>
      <c r="S75" s="30"/>
      <c r="T75" s="30"/>
      <c r="U75" s="30"/>
      <c r="V75" s="30">
        <v>739532</v>
      </c>
      <c r="W75" s="30"/>
      <c r="X75" s="30"/>
      <c r="Y75" s="29"/>
      <c r="Z75" s="31"/>
    </row>
    <row r="76" spans="1:26" ht="12.75" hidden="1">
      <c r="A76" s="42" t="s">
        <v>287</v>
      </c>
      <c r="B76" s="32">
        <v>5804684</v>
      </c>
      <c r="C76" s="32"/>
      <c r="D76" s="33">
        <v>5044200</v>
      </c>
      <c r="E76" s="34">
        <v>5044197</v>
      </c>
      <c r="F76" s="34">
        <v>126464</v>
      </c>
      <c r="G76" s="34">
        <v>111456</v>
      </c>
      <c r="H76" s="34">
        <v>101300</v>
      </c>
      <c r="I76" s="34">
        <v>339220</v>
      </c>
      <c r="J76" s="34">
        <v>272372</v>
      </c>
      <c r="K76" s="34">
        <v>93437</v>
      </c>
      <c r="L76" s="34">
        <v>70834</v>
      </c>
      <c r="M76" s="34">
        <v>436643</v>
      </c>
      <c r="N76" s="34">
        <v>67332</v>
      </c>
      <c r="O76" s="34">
        <v>2104680</v>
      </c>
      <c r="P76" s="34">
        <v>97543</v>
      </c>
      <c r="Q76" s="34">
        <v>2269555</v>
      </c>
      <c r="R76" s="34"/>
      <c r="S76" s="34"/>
      <c r="T76" s="34"/>
      <c r="U76" s="34"/>
      <c r="V76" s="34">
        <v>3045418</v>
      </c>
      <c r="W76" s="34">
        <v>2910030</v>
      </c>
      <c r="X76" s="34"/>
      <c r="Y76" s="33"/>
      <c r="Z76" s="35">
        <v>5044197</v>
      </c>
    </row>
    <row r="77" spans="1:26" ht="12.75" hidden="1">
      <c r="A77" s="37" t="s">
        <v>31</v>
      </c>
      <c r="B77" s="19">
        <v>5604890</v>
      </c>
      <c r="C77" s="19"/>
      <c r="D77" s="20">
        <v>4836324</v>
      </c>
      <c r="E77" s="21">
        <v>4836321</v>
      </c>
      <c r="F77" s="21">
        <v>119315</v>
      </c>
      <c r="G77" s="21">
        <v>95817</v>
      </c>
      <c r="H77" s="21">
        <v>91348</v>
      </c>
      <c r="I77" s="21">
        <v>306480</v>
      </c>
      <c r="J77" s="21">
        <v>252389</v>
      </c>
      <c r="K77" s="21">
        <v>82399</v>
      </c>
      <c r="L77" s="21">
        <v>67479</v>
      </c>
      <c r="M77" s="21">
        <v>402267</v>
      </c>
      <c r="N77" s="21">
        <v>59277</v>
      </c>
      <c r="O77" s="21">
        <v>2073384</v>
      </c>
      <c r="P77" s="21">
        <v>89319</v>
      </c>
      <c r="Q77" s="21">
        <v>2221980</v>
      </c>
      <c r="R77" s="21"/>
      <c r="S77" s="21"/>
      <c r="T77" s="21"/>
      <c r="U77" s="21"/>
      <c r="V77" s="21">
        <v>2930727</v>
      </c>
      <c r="W77" s="21">
        <v>2772534</v>
      </c>
      <c r="X77" s="21"/>
      <c r="Y77" s="20"/>
      <c r="Z77" s="23">
        <v>4836321</v>
      </c>
    </row>
    <row r="78" spans="1:26" ht="12.75" hidden="1">
      <c r="A78" s="38" t="s">
        <v>32</v>
      </c>
      <c r="B78" s="19">
        <v>199794</v>
      </c>
      <c r="C78" s="19"/>
      <c r="D78" s="20">
        <v>207876</v>
      </c>
      <c r="E78" s="21">
        <v>207876</v>
      </c>
      <c r="F78" s="21">
        <v>7149</v>
      </c>
      <c r="G78" s="21">
        <v>15639</v>
      </c>
      <c r="H78" s="21">
        <v>9952</v>
      </c>
      <c r="I78" s="21">
        <v>32740</v>
      </c>
      <c r="J78" s="21">
        <v>19983</v>
      </c>
      <c r="K78" s="21">
        <v>11038</v>
      </c>
      <c r="L78" s="21">
        <v>3355</v>
      </c>
      <c r="M78" s="21">
        <v>34376</v>
      </c>
      <c r="N78" s="21">
        <v>8055</v>
      </c>
      <c r="O78" s="21">
        <v>31296</v>
      </c>
      <c r="P78" s="21">
        <v>8224</v>
      </c>
      <c r="Q78" s="21">
        <v>47575</v>
      </c>
      <c r="R78" s="21"/>
      <c r="S78" s="21"/>
      <c r="T78" s="21"/>
      <c r="U78" s="21"/>
      <c r="V78" s="21">
        <v>114691</v>
      </c>
      <c r="W78" s="21">
        <v>137496</v>
      </c>
      <c r="X78" s="21"/>
      <c r="Y78" s="20"/>
      <c r="Z78" s="23">
        <v>207876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199794</v>
      </c>
      <c r="C82" s="19"/>
      <c r="D82" s="20">
        <v>207876</v>
      </c>
      <c r="E82" s="21">
        <v>207876</v>
      </c>
      <c r="F82" s="21">
        <v>7149</v>
      </c>
      <c r="G82" s="21">
        <v>15639</v>
      </c>
      <c r="H82" s="21">
        <v>9952</v>
      </c>
      <c r="I82" s="21">
        <v>32740</v>
      </c>
      <c r="J82" s="21">
        <v>19983</v>
      </c>
      <c r="K82" s="21">
        <v>11038</v>
      </c>
      <c r="L82" s="21">
        <v>3355</v>
      </c>
      <c r="M82" s="21">
        <v>34376</v>
      </c>
      <c r="N82" s="21">
        <v>8055</v>
      </c>
      <c r="O82" s="21">
        <v>31296</v>
      </c>
      <c r="P82" s="21">
        <v>8224</v>
      </c>
      <c r="Q82" s="21">
        <v>47575</v>
      </c>
      <c r="R82" s="21"/>
      <c r="S82" s="21"/>
      <c r="T82" s="21"/>
      <c r="U82" s="21"/>
      <c r="V82" s="21">
        <v>114691</v>
      </c>
      <c r="W82" s="21">
        <v>137496</v>
      </c>
      <c r="X82" s="21"/>
      <c r="Y82" s="20"/>
      <c r="Z82" s="23">
        <v>207876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4964487</v>
      </c>
      <c r="D5" s="357">
        <f t="shared" si="0"/>
        <v>0</v>
      </c>
      <c r="E5" s="356">
        <f t="shared" si="0"/>
        <v>18458000</v>
      </c>
      <c r="F5" s="358">
        <f t="shared" si="0"/>
        <v>25638029</v>
      </c>
      <c r="G5" s="358">
        <f t="shared" si="0"/>
        <v>1488752</v>
      </c>
      <c r="H5" s="356">
        <f t="shared" si="0"/>
        <v>2181656</v>
      </c>
      <c r="I5" s="356">
        <f t="shared" si="0"/>
        <v>1417374</v>
      </c>
      <c r="J5" s="358">
        <f t="shared" si="0"/>
        <v>5087782</v>
      </c>
      <c r="K5" s="358">
        <f t="shared" si="0"/>
        <v>905801</v>
      </c>
      <c r="L5" s="356">
        <f t="shared" si="0"/>
        <v>4415589</v>
      </c>
      <c r="M5" s="356">
        <f t="shared" si="0"/>
        <v>3926942</v>
      </c>
      <c r="N5" s="358">
        <f t="shared" si="0"/>
        <v>9248332</v>
      </c>
      <c r="O5" s="358">
        <f t="shared" si="0"/>
        <v>1569188</v>
      </c>
      <c r="P5" s="356">
        <f t="shared" si="0"/>
        <v>2116296</v>
      </c>
      <c r="Q5" s="356">
        <f t="shared" si="0"/>
        <v>1347557</v>
      </c>
      <c r="R5" s="358">
        <f t="shared" si="0"/>
        <v>5033041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19369155</v>
      </c>
      <c r="X5" s="356">
        <f t="shared" si="0"/>
        <v>19228522</v>
      </c>
      <c r="Y5" s="358">
        <f t="shared" si="0"/>
        <v>140633</v>
      </c>
      <c r="Z5" s="359">
        <f>+IF(X5&lt;&gt;0,+(Y5/X5)*100,0)</f>
        <v>0.7313770657984009</v>
      </c>
      <c r="AA5" s="360">
        <f>+AA6+AA8+AA11+AA13+AA15</f>
        <v>25638029</v>
      </c>
    </row>
    <row r="6" spans="1:27" ht="12.75">
      <c r="A6" s="361" t="s">
        <v>205</v>
      </c>
      <c r="B6" s="142"/>
      <c r="C6" s="60">
        <f>+C7</f>
        <v>4964487</v>
      </c>
      <c r="D6" s="340">
        <f aca="true" t="shared" si="1" ref="D6:AA6">+D7</f>
        <v>0</v>
      </c>
      <c r="E6" s="60">
        <f t="shared" si="1"/>
        <v>17693000</v>
      </c>
      <c r="F6" s="59">
        <f t="shared" si="1"/>
        <v>24825029</v>
      </c>
      <c r="G6" s="59">
        <f t="shared" si="1"/>
        <v>1488752</v>
      </c>
      <c r="H6" s="60">
        <f t="shared" si="1"/>
        <v>2181656</v>
      </c>
      <c r="I6" s="60">
        <f t="shared" si="1"/>
        <v>1417374</v>
      </c>
      <c r="J6" s="59">
        <f t="shared" si="1"/>
        <v>5087782</v>
      </c>
      <c r="K6" s="59">
        <f t="shared" si="1"/>
        <v>905801</v>
      </c>
      <c r="L6" s="60">
        <f t="shared" si="1"/>
        <v>4365853</v>
      </c>
      <c r="M6" s="60">
        <f t="shared" si="1"/>
        <v>3898006</v>
      </c>
      <c r="N6" s="59">
        <f t="shared" si="1"/>
        <v>9169660</v>
      </c>
      <c r="O6" s="59">
        <f t="shared" si="1"/>
        <v>1471063</v>
      </c>
      <c r="P6" s="60">
        <f t="shared" si="1"/>
        <v>1934636</v>
      </c>
      <c r="Q6" s="60">
        <f t="shared" si="1"/>
        <v>1139917</v>
      </c>
      <c r="R6" s="59">
        <f t="shared" si="1"/>
        <v>4545616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18803058</v>
      </c>
      <c r="X6" s="60">
        <f t="shared" si="1"/>
        <v>18618772</v>
      </c>
      <c r="Y6" s="59">
        <f t="shared" si="1"/>
        <v>184286</v>
      </c>
      <c r="Z6" s="61">
        <f>+IF(X6&lt;&gt;0,+(Y6/X6)*100,0)</f>
        <v>0.9897860073693368</v>
      </c>
      <c r="AA6" s="62">
        <f t="shared" si="1"/>
        <v>24825029</v>
      </c>
    </row>
    <row r="7" spans="1:27" ht="12.75">
      <c r="A7" s="291" t="s">
        <v>229</v>
      </c>
      <c r="B7" s="142"/>
      <c r="C7" s="60">
        <v>4964487</v>
      </c>
      <c r="D7" s="340"/>
      <c r="E7" s="60">
        <v>17693000</v>
      </c>
      <c r="F7" s="59">
        <v>24825029</v>
      </c>
      <c r="G7" s="59">
        <v>1488752</v>
      </c>
      <c r="H7" s="60">
        <v>2181656</v>
      </c>
      <c r="I7" s="60">
        <v>1417374</v>
      </c>
      <c r="J7" s="59">
        <v>5087782</v>
      </c>
      <c r="K7" s="59">
        <v>905801</v>
      </c>
      <c r="L7" s="60">
        <v>4365853</v>
      </c>
      <c r="M7" s="60">
        <v>3898006</v>
      </c>
      <c r="N7" s="59">
        <v>9169660</v>
      </c>
      <c r="O7" s="59">
        <v>1471063</v>
      </c>
      <c r="P7" s="60">
        <v>1934636</v>
      </c>
      <c r="Q7" s="60">
        <v>1139917</v>
      </c>
      <c r="R7" s="59">
        <v>4545616</v>
      </c>
      <c r="S7" s="59"/>
      <c r="T7" s="60"/>
      <c r="U7" s="60"/>
      <c r="V7" s="59"/>
      <c r="W7" s="59">
        <v>18803058</v>
      </c>
      <c r="X7" s="60">
        <v>18618772</v>
      </c>
      <c r="Y7" s="59">
        <v>184286</v>
      </c>
      <c r="Z7" s="61">
        <v>0.99</v>
      </c>
      <c r="AA7" s="62">
        <v>24825029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765000</v>
      </c>
      <c r="F8" s="59">
        <f t="shared" si="2"/>
        <v>813000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49736</v>
      </c>
      <c r="M8" s="60">
        <f t="shared" si="2"/>
        <v>28936</v>
      </c>
      <c r="N8" s="59">
        <f t="shared" si="2"/>
        <v>78672</v>
      </c>
      <c r="O8" s="59">
        <f t="shared" si="2"/>
        <v>98125</v>
      </c>
      <c r="P8" s="60">
        <f t="shared" si="2"/>
        <v>181660</v>
      </c>
      <c r="Q8" s="60">
        <f t="shared" si="2"/>
        <v>207640</v>
      </c>
      <c r="R8" s="59">
        <f t="shared" si="2"/>
        <v>487425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566097</v>
      </c>
      <c r="X8" s="60">
        <f t="shared" si="2"/>
        <v>609750</v>
      </c>
      <c r="Y8" s="59">
        <f t="shared" si="2"/>
        <v>-43653</v>
      </c>
      <c r="Z8" s="61">
        <f>+IF(X8&lt;&gt;0,+(Y8/X8)*100,0)</f>
        <v>-7.159163591635917</v>
      </c>
      <c r="AA8" s="62">
        <f>SUM(AA9:AA10)</f>
        <v>813000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>
        <v>765000</v>
      </c>
      <c r="F10" s="59">
        <v>813000</v>
      </c>
      <c r="G10" s="59"/>
      <c r="H10" s="60"/>
      <c r="I10" s="60"/>
      <c r="J10" s="59"/>
      <c r="K10" s="59"/>
      <c r="L10" s="60">
        <v>49736</v>
      </c>
      <c r="M10" s="60">
        <v>28936</v>
      </c>
      <c r="N10" s="59">
        <v>78672</v>
      </c>
      <c r="O10" s="59">
        <v>98125</v>
      </c>
      <c r="P10" s="60">
        <v>181660</v>
      </c>
      <c r="Q10" s="60">
        <v>207640</v>
      </c>
      <c r="R10" s="59">
        <v>487425</v>
      </c>
      <c r="S10" s="59"/>
      <c r="T10" s="60"/>
      <c r="U10" s="60"/>
      <c r="V10" s="59"/>
      <c r="W10" s="59">
        <v>566097</v>
      </c>
      <c r="X10" s="60">
        <v>609750</v>
      </c>
      <c r="Y10" s="59">
        <v>-43653</v>
      </c>
      <c r="Z10" s="61">
        <v>-7.16</v>
      </c>
      <c r="AA10" s="62">
        <v>813000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134000</v>
      </c>
      <c r="F22" s="345">
        <f t="shared" si="6"/>
        <v>134435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100826</v>
      </c>
      <c r="Y22" s="345">
        <f t="shared" si="6"/>
        <v>-100826</v>
      </c>
      <c r="Z22" s="336">
        <f>+IF(X22&lt;&gt;0,+(Y22/X22)*100,0)</f>
        <v>-100</v>
      </c>
      <c r="AA22" s="350">
        <f>SUM(AA23:AA32)</f>
        <v>134435</v>
      </c>
    </row>
    <row r="23" spans="1:27" ht="12.75">
      <c r="A23" s="361" t="s">
        <v>237</v>
      </c>
      <c r="B23" s="142"/>
      <c r="C23" s="60"/>
      <c r="D23" s="340"/>
      <c r="E23" s="60">
        <v>134000</v>
      </c>
      <c r="F23" s="59">
        <v>134435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100826</v>
      </c>
      <c r="Y23" s="59">
        <v>-100826</v>
      </c>
      <c r="Z23" s="61">
        <v>-100</v>
      </c>
      <c r="AA23" s="62">
        <v>134435</v>
      </c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1914000</v>
      </c>
      <c r="F40" s="345">
        <f t="shared" si="9"/>
        <v>2014549</v>
      </c>
      <c r="G40" s="345">
        <f t="shared" si="9"/>
        <v>28466</v>
      </c>
      <c r="H40" s="343">
        <f t="shared" si="9"/>
        <v>57683</v>
      </c>
      <c r="I40" s="343">
        <f t="shared" si="9"/>
        <v>34060</v>
      </c>
      <c r="J40" s="345">
        <f t="shared" si="9"/>
        <v>120209</v>
      </c>
      <c r="K40" s="345">
        <f t="shared" si="9"/>
        <v>76111</v>
      </c>
      <c r="L40" s="343">
        <f t="shared" si="9"/>
        <v>267798</v>
      </c>
      <c r="M40" s="343">
        <f t="shared" si="9"/>
        <v>225139</v>
      </c>
      <c r="N40" s="345">
        <f t="shared" si="9"/>
        <v>569048</v>
      </c>
      <c r="O40" s="345">
        <f t="shared" si="9"/>
        <v>51035</v>
      </c>
      <c r="P40" s="343">
        <f t="shared" si="9"/>
        <v>108066</v>
      </c>
      <c r="Q40" s="343">
        <f t="shared" si="9"/>
        <v>147585</v>
      </c>
      <c r="R40" s="345">
        <f t="shared" si="9"/>
        <v>306686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995943</v>
      </c>
      <c r="X40" s="343">
        <f t="shared" si="9"/>
        <v>1510912</v>
      </c>
      <c r="Y40" s="345">
        <f t="shared" si="9"/>
        <v>-514969</v>
      </c>
      <c r="Z40" s="336">
        <f>+IF(X40&lt;&gt;0,+(Y40/X40)*100,0)</f>
        <v>-34.08332186123348</v>
      </c>
      <c r="AA40" s="350">
        <f>SUM(AA41:AA49)</f>
        <v>2014549</v>
      </c>
    </row>
    <row r="41" spans="1:27" ht="12.75">
      <c r="A41" s="361" t="s">
        <v>248</v>
      </c>
      <c r="B41" s="142"/>
      <c r="C41" s="362"/>
      <c r="D41" s="363"/>
      <c r="E41" s="362">
        <v>111000</v>
      </c>
      <c r="F41" s="364">
        <v>111088</v>
      </c>
      <c r="G41" s="364"/>
      <c r="H41" s="362">
        <v>3480</v>
      </c>
      <c r="I41" s="362"/>
      <c r="J41" s="364">
        <v>3480</v>
      </c>
      <c r="K41" s="364">
        <v>20000</v>
      </c>
      <c r="L41" s="362">
        <v>3523</v>
      </c>
      <c r="M41" s="362"/>
      <c r="N41" s="364">
        <v>23523</v>
      </c>
      <c r="O41" s="364"/>
      <c r="P41" s="362"/>
      <c r="Q41" s="362"/>
      <c r="R41" s="364"/>
      <c r="S41" s="364"/>
      <c r="T41" s="362"/>
      <c r="U41" s="362"/>
      <c r="V41" s="364"/>
      <c r="W41" s="364">
        <v>27003</v>
      </c>
      <c r="X41" s="362">
        <v>83316</v>
      </c>
      <c r="Y41" s="364">
        <v>-56313</v>
      </c>
      <c r="Z41" s="365">
        <v>-67.59</v>
      </c>
      <c r="AA41" s="366">
        <v>111088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848000</v>
      </c>
      <c r="F43" s="370">
        <v>948000</v>
      </c>
      <c r="G43" s="370">
        <v>11861</v>
      </c>
      <c r="H43" s="305">
        <v>24019</v>
      </c>
      <c r="I43" s="305">
        <v>12852</v>
      </c>
      <c r="J43" s="370">
        <v>48732</v>
      </c>
      <c r="K43" s="370">
        <v>53381</v>
      </c>
      <c r="L43" s="305">
        <v>250452</v>
      </c>
      <c r="M43" s="305">
        <v>13602</v>
      </c>
      <c r="N43" s="370">
        <v>317435</v>
      </c>
      <c r="O43" s="370">
        <v>11419</v>
      </c>
      <c r="P43" s="305">
        <v>75319</v>
      </c>
      <c r="Q43" s="305">
        <v>61229</v>
      </c>
      <c r="R43" s="370">
        <v>147967</v>
      </c>
      <c r="S43" s="370"/>
      <c r="T43" s="305"/>
      <c r="U43" s="305"/>
      <c r="V43" s="370"/>
      <c r="W43" s="370">
        <v>514134</v>
      </c>
      <c r="X43" s="305">
        <v>711000</v>
      </c>
      <c r="Y43" s="370">
        <v>-196866</v>
      </c>
      <c r="Z43" s="371">
        <v>-27.69</v>
      </c>
      <c r="AA43" s="303">
        <v>948000</v>
      </c>
    </row>
    <row r="44" spans="1:27" ht="12.75">
      <c r="A44" s="361" t="s">
        <v>251</v>
      </c>
      <c r="B44" s="136"/>
      <c r="C44" s="60"/>
      <c r="D44" s="368"/>
      <c r="E44" s="54">
        <v>344000</v>
      </c>
      <c r="F44" s="53">
        <v>344373</v>
      </c>
      <c r="G44" s="53">
        <v>11760</v>
      </c>
      <c r="H44" s="54">
        <v>3984</v>
      </c>
      <c r="I44" s="54">
        <v>298</v>
      </c>
      <c r="J44" s="53">
        <v>16042</v>
      </c>
      <c r="K44" s="53"/>
      <c r="L44" s="54">
        <v>3523</v>
      </c>
      <c r="M44" s="54"/>
      <c r="N44" s="53">
        <v>3523</v>
      </c>
      <c r="O44" s="53">
        <v>5131</v>
      </c>
      <c r="P44" s="54">
        <v>32450</v>
      </c>
      <c r="Q44" s="54">
        <v>11161</v>
      </c>
      <c r="R44" s="53">
        <v>48742</v>
      </c>
      <c r="S44" s="53"/>
      <c r="T44" s="54"/>
      <c r="U44" s="54"/>
      <c r="V44" s="53"/>
      <c r="W44" s="53">
        <v>68307</v>
      </c>
      <c r="X44" s="54">
        <v>258280</v>
      </c>
      <c r="Y44" s="53">
        <v>-189973</v>
      </c>
      <c r="Z44" s="94">
        <v>-73.55</v>
      </c>
      <c r="AA44" s="95">
        <v>344373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500000</v>
      </c>
      <c r="F48" s="53">
        <v>508000</v>
      </c>
      <c r="G48" s="53">
        <v>4845</v>
      </c>
      <c r="H48" s="54">
        <v>26200</v>
      </c>
      <c r="I48" s="54">
        <v>5910</v>
      </c>
      <c r="J48" s="53">
        <v>36955</v>
      </c>
      <c r="K48" s="53">
        <v>2730</v>
      </c>
      <c r="L48" s="54">
        <v>10300</v>
      </c>
      <c r="M48" s="54">
        <v>211537</v>
      </c>
      <c r="N48" s="53">
        <v>224567</v>
      </c>
      <c r="O48" s="53">
        <v>34485</v>
      </c>
      <c r="P48" s="54">
        <v>297</v>
      </c>
      <c r="Q48" s="54">
        <v>75195</v>
      </c>
      <c r="R48" s="53">
        <v>109977</v>
      </c>
      <c r="S48" s="53"/>
      <c r="T48" s="54"/>
      <c r="U48" s="54"/>
      <c r="V48" s="53"/>
      <c r="W48" s="53">
        <v>371499</v>
      </c>
      <c r="X48" s="54">
        <v>381000</v>
      </c>
      <c r="Y48" s="53">
        <v>-9501</v>
      </c>
      <c r="Z48" s="94">
        <v>-2.49</v>
      </c>
      <c r="AA48" s="95">
        <v>508000</v>
      </c>
    </row>
    <row r="49" spans="1:27" ht="12.75">
      <c r="A49" s="361" t="s">
        <v>93</v>
      </c>
      <c r="B49" s="136"/>
      <c r="C49" s="54"/>
      <c r="D49" s="368"/>
      <c r="E49" s="54">
        <v>111000</v>
      </c>
      <c r="F49" s="53">
        <v>103088</v>
      </c>
      <c r="G49" s="53"/>
      <c r="H49" s="54"/>
      <c r="I49" s="54">
        <v>15000</v>
      </c>
      <c r="J49" s="53">
        <v>15000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15000</v>
      </c>
      <c r="X49" s="54">
        <v>77316</v>
      </c>
      <c r="Y49" s="53">
        <v>-62316</v>
      </c>
      <c r="Z49" s="94">
        <v>-80.6</v>
      </c>
      <c r="AA49" s="95">
        <v>103088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4964487</v>
      </c>
      <c r="D60" s="346">
        <f t="shared" si="14"/>
        <v>0</v>
      </c>
      <c r="E60" s="219">
        <f t="shared" si="14"/>
        <v>20506000</v>
      </c>
      <c r="F60" s="264">
        <f t="shared" si="14"/>
        <v>27787013</v>
      </c>
      <c r="G60" s="264">
        <f t="shared" si="14"/>
        <v>1517218</v>
      </c>
      <c r="H60" s="219">
        <f t="shared" si="14"/>
        <v>2239339</v>
      </c>
      <c r="I60" s="219">
        <f t="shared" si="14"/>
        <v>1451434</v>
      </c>
      <c r="J60" s="264">
        <f t="shared" si="14"/>
        <v>5207991</v>
      </c>
      <c r="K60" s="264">
        <f t="shared" si="14"/>
        <v>981912</v>
      </c>
      <c r="L60" s="219">
        <f t="shared" si="14"/>
        <v>4683387</v>
      </c>
      <c r="M60" s="219">
        <f t="shared" si="14"/>
        <v>4152081</v>
      </c>
      <c r="N60" s="264">
        <f t="shared" si="14"/>
        <v>9817380</v>
      </c>
      <c r="O60" s="264">
        <f t="shared" si="14"/>
        <v>1620223</v>
      </c>
      <c r="P60" s="219">
        <f t="shared" si="14"/>
        <v>2224362</v>
      </c>
      <c r="Q60" s="219">
        <f t="shared" si="14"/>
        <v>1495142</v>
      </c>
      <c r="R60" s="264">
        <f t="shared" si="14"/>
        <v>5339727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20365098</v>
      </c>
      <c r="X60" s="219">
        <f t="shared" si="14"/>
        <v>20840260</v>
      </c>
      <c r="Y60" s="264">
        <f t="shared" si="14"/>
        <v>-475162</v>
      </c>
      <c r="Z60" s="337">
        <f>+IF(X60&lt;&gt;0,+(Y60/X60)*100,0)</f>
        <v>-2.280019539103639</v>
      </c>
      <c r="AA60" s="232">
        <f>+AA57+AA54+AA51+AA40+AA37+AA34+AA22+AA5</f>
        <v>27787013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244701549</v>
      </c>
      <c r="D5" s="153">
        <f>SUM(D6:D8)</f>
        <v>0</v>
      </c>
      <c r="E5" s="154">
        <f t="shared" si="0"/>
        <v>267586700</v>
      </c>
      <c r="F5" s="100">
        <f t="shared" si="0"/>
        <v>298586700</v>
      </c>
      <c r="G5" s="100">
        <f t="shared" si="0"/>
        <v>90508239</v>
      </c>
      <c r="H5" s="100">
        <f t="shared" si="0"/>
        <v>7417176</v>
      </c>
      <c r="I5" s="100">
        <f t="shared" si="0"/>
        <v>814441</v>
      </c>
      <c r="J5" s="100">
        <f t="shared" si="0"/>
        <v>98739856</v>
      </c>
      <c r="K5" s="100">
        <f t="shared" si="0"/>
        <v>2232814</v>
      </c>
      <c r="L5" s="100">
        <f t="shared" si="0"/>
        <v>620500</v>
      </c>
      <c r="M5" s="100">
        <f t="shared" si="0"/>
        <v>71774992</v>
      </c>
      <c r="N5" s="100">
        <f t="shared" si="0"/>
        <v>74628306</v>
      </c>
      <c r="O5" s="100">
        <f t="shared" si="0"/>
        <v>1246693</v>
      </c>
      <c r="P5" s="100">
        <f t="shared" si="0"/>
        <v>387274</v>
      </c>
      <c r="Q5" s="100">
        <f t="shared" si="0"/>
        <v>53659556</v>
      </c>
      <c r="R5" s="100">
        <f t="shared" si="0"/>
        <v>55293523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228661685</v>
      </c>
      <c r="X5" s="100">
        <f t="shared" si="0"/>
        <v>251601750</v>
      </c>
      <c r="Y5" s="100">
        <f t="shared" si="0"/>
        <v>-22940065</v>
      </c>
      <c r="Z5" s="137">
        <f>+IF(X5&lt;&gt;0,+(Y5/X5)*100,0)</f>
        <v>-9.117609476086711</v>
      </c>
      <c r="AA5" s="153">
        <f>SUM(AA6:AA8)</f>
        <v>298586700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244260199</v>
      </c>
      <c r="D7" s="157"/>
      <c r="E7" s="158">
        <v>266791700</v>
      </c>
      <c r="F7" s="159">
        <v>297791700</v>
      </c>
      <c r="G7" s="159">
        <v>90508239</v>
      </c>
      <c r="H7" s="159">
        <v>7300437</v>
      </c>
      <c r="I7" s="159">
        <v>814441</v>
      </c>
      <c r="J7" s="159">
        <v>98623117</v>
      </c>
      <c r="K7" s="159">
        <v>2075076</v>
      </c>
      <c r="L7" s="159">
        <v>496300</v>
      </c>
      <c r="M7" s="159">
        <v>71774992</v>
      </c>
      <c r="N7" s="159">
        <v>74346368</v>
      </c>
      <c r="O7" s="159">
        <v>1176136</v>
      </c>
      <c r="P7" s="159">
        <v>387274</v>
      </c>
      <c r="Q7" s="159">
        <v>53659556</v>
      </c>
      <c r="R7" s="159">
        <v>55222966</v>
      </c>
      <c r="S7" s="159"/>
      <c r="T7" s="159"/>
      <c r="U7" s="159"/>
      <c r="V7" s="159"/>
      <c r="W7" s="159">
        <v>228192451</v>
      </c>
      <c r="X7" s="159">
        <v>251005500</v>
      </c>
      <c r="Y7" s="159">
        <v>-22813049</v>
      </c>
      <c r="Z7" s="141">
        <v>-9.09</v>
      </c>
      <c r="AA7" s="157">
        <v>297791700</v>
      </c>
    </row>
    <row r="8" spans="1:27" ht="12.75">
      <c r="A8" s="138" t="s">
        <v>77</v>
      </c>
      <c r="B8" s="136"/>
      <c r="C8" s="155">
        <v>441350</v>
      </c>
      <c r="D8" s="155"/>
      <c r="E8" s="156">
        <v>795000</v>
      </c>
      <c r="F8" s="60">
        <v>795000</v>
      </c>
      <c r="G8" s="60"/>
      <c r="H8" s="60">
        <v>116739</v>
      </c>
      <c r="I8" s="60"/>
      <c r="J8" s="60">
        <v>116739</v>
      </c>
      <c r="K8" s="60">
        <v>157738</v>
      </c>
      <c r="L8" s="60">
        <v>124200</v>
      </c>
      <c r="M8" s="60"/>
      <c r="N8" s="60">
        <v>281938</v>
      </c>
      <c r="O8" s="60">
        <v>70557</v>
      </c>
      <c r="P8" s="60"/>
      <c r="Q8" s="60"/>
      <c r="R8" s="60">
        <v>70557</v>
      </c>
      <c r="S8" s="60"/>
      <c r="T8" s="60"/>
      <c r="U8" s="60"/>
      <c r="V8" s="60"/>
      <c r="W8" s="60">
        <v>469234</v>
      </c>
      <c r="X8" s="60">
        <v>596250</v>
      </c>
      <c r="Y8" s="60">
        <v>-127016</v>
      </c>
      <c r="Z8" s="140">
        <v>-21.3</v>
      </c>
      <c r="AA8" s="155">
        <v>795000</v>
      </c>
    </row>
    <row r="9" spans="1:27" ht="12.75">
      <c r="A9" s="135" t="s">
        <v>78</v>
      </c>
      <c r="B9" s="136"/>
      <c r="C9" s="153">
        <f aca="true" t="shared" si="1" ref="C9:Y9">SUM(C10:C14)</f>
        <v>2800903</v>
      </c>
      <c r="D9" s="153">
        <f>SUM(D10:D14)</f>
        <v>0</v>
      </c>
      <c r="E9" s="154">
        <f t="shared" si="1"/>
        <v>6780248</v>
      </c>
      <c r="F9" s="100">
        <f t="shared" si="1"/>
        <v>6780248</v>
      </c>
      <c r="G9" s="100">
        <f t="shared" si="1"/>
        <v>222754</v>
      </c>
      <c r="H9" s="100">
        <f t="shared" si="1"/>
        <v>169355</v>
      </c>
      <c r="I9" s="100">
        <f t="shared" si="1"/>
        <v>601366</v>
      </c>
      <c r="J9" s="100">
        <f t="shared" si="1"/>
        <v>993475</v>
      </c>
      <c r="K9" s="100">
        <f t="shared" si="1"/>
        <v>384561</v>
      </c>
      <c r="L9" s="100">
        <f t="shared" si="1"/>
        <v>250661</v>
      </c>
      <c r="M9" s="100">
        <f t="shared" si="1"/>
        <v>196074</v>
      </c>
      <c r="N9" s="100">
        <f t="shared" si="1"/>
        <v>831296</v>
      </c>
      <c r="O9" s="100">
        <f t="shared" si="1"/>
        <v>24448</v>
      </c>
      <c r="P9" s="100">
        <f t="shared" si="1"/>
        <v>46252</v>
      </c>
      <c r="Q9" s="100">
        <f t="shared" si="1"/>
        <v>39128</v>
      </c>
      <c r="R9" s="100">
        <f t="shared" si="1"/>
        <v>109828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1934599</v>
      </c>
      <c r="X9" s="100">
        <f t="shared" si="1"/>
        <v>5140129</v>
      </c>
      <c r="Y9" s="100">
        <f t="shared" si="1"/>
        <v>-3205530</v>
      </c>
      <c r="Z9" s="137">
        <f>+IF(X9&lt;&gt;0,+(Y9/X9)*100,0)</f>
        <v>-62.36283174994246</v>
      </c>
      <c r="AA9" s="153">
        <f>SUM(AA10:AA14)</f>
        <v>6780248</v>
      </c>
    </row>
    <row r="10" spans="1:27" ht="12.75">
      <c r="A10" s="138" t="s">
        <v>79</v>
      </c>
      <c r="B10" s="136"/>
      <c r="C10" s="155">
        <v>344000</v>
      </c>
      <c r="D10" s="155"/>
      <c r="E10" s="156">
        <v>606068</v>
      </c>
      <c r="F10" s="60">
        <v>606068</v>
      </c>
      <c r="G10" s="60">
        <v>2705</v>
      </c>
      <c r="H10" s="60">
        <v>2887</v>
      </c>
      <c r="I10" s="60">
        <v>402218</v>
      </c>
      <c r="J10" s="60">
        <v>407810</v>
      </c>
      <c r="K10" s="60">
        <v>14752</v>
      </c>
      <c r="L10" s="60">
        <v>6892</v>
      </c>
      <c r="M10" s="60">
        <v>818</v>
      </c>
      <c r="N10" s="60">
        <v>22462</v>
      </c>
      <c r="O10" s="60">
        <v>3472</v>
      </c>
      <c r="P10" s="60">
        <v>2937</v>
      </c>
      <c r="Q10" s="60">
        <v>3937</v>
      </c>
      <c r="R10" s="60">
        <v>10346</v>
      </c>
      <c r="S10" s="60"/>
      <c r="T10" s="60"/>
      <c r="U10" s="60"/>
      <c r="V10" s="60"/>
      <c r="W10" s="60">
        <v>440618</v>
      </c>
      <c r="X10" s="60">
        <v>509494</v>
      </c>
      <c r="Y10" s="60">
        <v>-68876</v>
      </c>
      <c r="Z10" s="140">
        <v>-13.52</v>
      </c>
      <c r="AA10" s="155">
        <v>606068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2456903</v>
      </c>
      <c r="D12" s="155"/>
      <c r="E12" s="156">
        <v>6174180</v>
      </c>
      <c r="F12" s="60">
        <v>6174180</v>
      </c>
      <c r="G12" s="60">
        <v>220049</v>
      </c>
      <c r="H12" s="60">
        <v>166468</v>
      </c>
      <c r="I12" s="60">
        <v>199148</v>
      </c>
      <c r="J12" s="60">
        <v>585665</v>
      </c>
      <c r="K12" s="60">
        <v>369809</v>
      </c>
      <c r="L12" s="60">
        <v>243769</v>
      </c>
      <c r="M12" s="60">
        <v>195256</v>
      </c>
      <c r="N12" s="60">
        <v>808834</v>
      </c>
      <c r="O12" s="60">
        <v>20976</v>
      </c>
      <c r="P12" s="60">
        <v>43315</v>
      </c>
      <c r="Q12" s="60">
        <v>35191</v>
      </c>
      <c r="R12" s="60">
        <v>99482</v>
      </c>
      <c r="S12" s="60"/>
      <c r="T12" s="60"/>
      <c r="U12" s="60"/>
      <c r="V12" s="60"/>
      <c r="W12" s="60">
        <v>1493981</v>
      </c>
      <c r="X12" s="60">
        <v>4630635</v>
      </c>
      <c r="Y12" s="60">
        <v>-3136654</v>
      </c>
      <c r="Z12" s="140">
        <v>-67.74</v>
      </c>
      <c r="AA12" s="155">
        <v>6174180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60133000</v>
      </c>
      <c r="D15" s="153">
        <f>SUM(D16:D18)</f>
        <v>0</v>
      </c>
      <c r="E15" s="154">
        <f t="shared" si="2"/>
        <v>60350326</v>
      </c>
      <c r="F15" s="100">
        <f t="shared" si="2"/>
        <v>60350326</v>
      </c>
      <c r="G15" s="100">
        <f t="shared" si="2"/>
        <v>9001</v>
      </c>
      <c r="H15" s="100">
        <f t="shared" si="2"/>
        <v>1796</v>
      </c>
      <c r="I15" s="100">
        <f t="shared" si="2"/>
        <v>47947</v>
      </c>
      <c r="J15" s="100">
        <f t="shared" si="2"/>
        <v>58744</v>
      </c>
      <c r="K15" s="100">
        <f t="shared" si="2"/>
        <v>2874</v>
      </c>
      <c r="L15" s="100">
        <f t="shared" si="2"/>
        <v>522</v>
      </c>
      <c r="M15" s="100">
        <f t="shared" si="2"/>
        <v>104</v>
      </c>
      <c r="N15" s="100">
        <f t="shared" si="2"/>
        <v>3500</v>
      </c>
      <c r="O15" s="100">
        <f t="shared" si="2"/>
        <v>1871</v>
      </c>
      <c r="P15" s="100">
        <f t="shared" si="2"/>
        <v>1959</v>
      </c>
      <c r="Q15" s="100">
        <f t="shared" si="2"/>
        <v>14674</v>
      </c>
      <c r="R15" s="100">
        <f t="shared" si="2"/>
        <v>18504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80748</v>
      </c>
      <c r="X15" s="100">
        <f t="shared" si="2"/>
        <v>60340249</v>
      </c>
      <c r="Y15" s="100">
        <f t="shared" si="2"/>
        <v>-60259501</v>
      </c>
      <c r="Z15" s="137">
        <f>+IF(X15&lt;&gt;0,+(Y15/X15)*100,0)</f>
        <v>-99.86617887506563</v>
      </c>
      <c r="AA15" s="153">
        <f>SUM(AA16:AA18)</f>
        <v>60350326</v>
      </c>
    </row>
    <row r="16" spans="1:27" ht="12.75">
      <c r="A16" s="138" t="s">
        <v>85</v>
      </c>
      <c r="B16" s="136"/>
      <c r="C16" s="155">
        <v>105000</v>
      </c>
      <c r="D16" s="155"/>
      <c r="E16" s="156">
        <v>39326</v>
      </c>
      <c r="F16" s="60">
        <v>39326</v>
      </c>
      <c r="G16" s="60">
        <v>9001</v>
      </c>
      <c r="H16" s="60">
        <v>1796</v>
      </c>
      <c r="I16" s="60">
        <v>47947</v>
      </c>
      <c r="J16" s="60">
        <v>58744</v>
      </c>
      <c r="K16" s="60">
        <v>2874</v>
      </c>
      <c r="L16" s="60">
        <v>522</v>
      </c>
      <c r="M16" s="60">
        <v>104</v>
      </c>
      <c r="N16" s="60">
        <v>3500</v>
      </c>
      <c r="O16" s="60">
        <v>1871</v>
      </c>
      <c r="P16" s="60">
        <v>1959</v>
      </c>
      <c r="Q16" s="60">
        <v>14674</v>
      </c>
      <c r="R16" s="60">
        <v>18504</v>
      </c>
      <c r="S16" s="60"/>
      <c r="T16" s="60"/>
      <c r="U16" s="60"/>
      <c r="V16" s="60"/>
      <c r="W16" s="60">
        <v>80748</v>
      </c>
      <c r="X16" s="60">
        <v>29250</v>
      </c>
      <c r="Y16" s="60">
        <v>51498</v>
      </c>
      <c r="Z16" s="140">
        <v>176.06</v>
      </c>
      <c r="AA16" s="155">
        <v>39326</v>
      </c>
    </row>
    <row r="17" spans="1:27" ht="12.75">
      <c r="A17" s="138" t="s">
        <v>86</v>
      </c>
      <c r="B17" s="136"/>
      <c r="C17" s="155">
        <v>60028000</v>
      </c>
      <c r="D17" s="155"/>
      <c r="E17" s="156">
        <v>60311000</v>
      </c>
      <c r="F17" s="60">
        <v>60311000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60310999</v>
      </c>
      <c r="Y17" s="60">
        <v>-60310999</v>
      </c>
      <c r="Z17" s="140">
        <v>-100</v>
      </c>
      <c r="AA17" s="155">
        <v>60311000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25382119</v>
      </c>
      <c r="D19" s="153">
        <f>SUM(D20:D23)</f>
        <v>0</v>
      </c>
      <c r="E19" s="154">
        <f t="shared" si="3"/>
        <v>9744559</v>
      </c>
      <c r="F19" s="100">
        <f t="shared" si="3"/>
        <v>11362234</v>
      </c>
      <c r="G19" s="100">
        <f t="shared" si="3"/>
        <v>0</v>
      </c>
      <c r="H19" s="100">
        <f t="shared" si="3"/>
        <v>0</v>
      </c>
      <c r="I19" s="100">
        <f t="shared" si="3"/>
        <v>16867</v>
      </c>
      <c r="J19" s="100">
        <f t="shared" si="3"/>
        <v>16867</v>
      </c>
      <c r="K19" s="100">
        <f t="shared" si="3"/>
        <v>16867</v>
      </c>
      <c r="L19" s="100">
        <f t="shared" si="3"/>
        <v>16867</v>
      </c>
      <c r="M19" s="100">
        <f t="shared" si="3"/>
        <v>0</v>
      </c>
      <c r="N19" s="100">
        <f t="shared" si="3"/>
        <v>33734</v>
      </c>
      <c r="O19" s="100">
        <f t="shared" si="3"/>
        <v>33733</v>
      </c>
      <c r="P19" s="100">
        <f t="shared" si="3"/>
        <v>16867</v>
      </c>
      <c r="Q19" s="100">
        <f t="shared" si="3"/>
        <v>0</v>
      </c>
      <c r="R19" s="100">
        <f t="shared" si="3"/>
        <v>50600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101201</v>
      </c>
      <c r="X19" s="100">
        <f t="shared" si="3"/>
        <v>9183420</v>
      </c>
      <c r="Y19" s="100">
        <f t="shared" si="3"/>
        <v>-9082219</v>
      </c>
      <c r="Z19" s="137">
        <f>+IF(X19&lt;&gt;0,+(Y19/X19)*100,0)</f>
        <v>-98.89800314044224</v>
      </c>
      <c r="AA19" s="153">
        <f>SUM(AA20:AA23)</f>
        <v>11362234</v>
      </c>
    </row>
    <row r="20" spans="1:27" ht="12.75">
      <c r="A20" s="138" t="s">
        <v>89</v>
      </c>
      <c r="B20" s="136"/>
      <c r="C20" s="155">
        <v>25000000</v>
      </c>
      <c r="D20" s="155"/>
      <c r="E20" s="156">
        <v>9000000</v>
      </c>
      <c r="F20" s="60">
        <v>9000000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9000000</v>
      </c>
      <c r="Y20" s="60">
        <v>-9000000</v>
      </c>
      <c r="Z20" s="140">
        <v>-100</v>
      </c>
      <c r="AA20" s="155">
        <v>9000000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382119</v>
      </c>
      <c r="D23" s="155"/>
      <c r="E23" s="156">
        <v>744559</v>
      </c>
      <c r="F23" s="60">
        <v>2362234</v>
      </c>
      <c r="G23" s="60"/>
      <c r="H23" s="60"/>
      <c r="I23" s="60">
        <v>16867</v>
      </c>
      <c r="J23" s="60">
        <v>16867</v>
      </c>
      <c r="K23" s="60">
        <v>16867</v>
      </c>
      <c r="L23" s="60">
        <v>16867</v>
      </c>
      <c r="M23" s="60"/>
      <c r="N23" s="60">
        <v>33734</v>
      </c>
      <c r="O23" s="60">
        <v>33733</v>
      </c>
      <c r="P23" s="60">
        <v>16867</v>
      </c>
      <c r="Q23" s="60"/>
      <c r="R23" s="60">
        <v>50600</v>
      </c>
      <c r="S23" s="60"/>
      <c r="T23" s="60"/>
      <c r="U23" s="60"/>
      <c r="V23" s="60"/>
      <c r="W23" s="60">
        <v>101201</v>
      </c>
      <c r="X23" s="60">
        <v>183420</v>
      </c>
      <c r="Y23" s="60">
        <v>-82219</v>
      </c>
      <c r="Z23" s="140">
        <v>-44.83</v>
      </c>
      <c r="AA23" s="155">
        <v>2362234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333017571</v>
      </c>
      <c r="D25" s="168">
        <f>+D5+D9+D15+D19+D24</f>
        <v>0</v>
      </c>
      <c r="E25" s="169">
        <f t="shared" si="4"/>
        <v>344461833</v>
      </c>
      <c r="F25" s="73">
        <f t="shared" si="4"/>
        <v>377079508</v>
      </c>
      <c r="G25" s="73">
        <f t="shared" si="4"/>
        <v>90739994</v>
      </c>
      <c r="H25" s="73">
        <f t="shared" si="4"/>
        <v>7588327</v>
      </c>
      <c r="I25" s="73">
        <f t="shared" si="4"/>
        <v>1480621</v>
      </c>
      <c r="J25" s="73">
        <f t="shared" si="4"/>
        <v>99808942</v>
      </c>
      <c r="K25" s="73">
        <f t="shared" si="4"/>
        <v>2637116</v>
      </c>
      <c r="L25" s="73">
        <f t="shared" si="4"/>
        <v>888550</v>
      </c>
      <c r="M25" s="73">
        <f t="shared" si="4"/>
        <v>71971170</v>
      </c>
      <c r="N25" s="73">
        <f t="shared" si="4"/>
        <v>75496836</v>
      </c>
      <c r="O25" s="73">
        <f t="shared" si="4"/>
        <v>1306745</v>
      </c>
      <c r="P25" s="73">
        <f t="shared" si="4"/>
        <v>452352</v>
      </c>
      <c r="Q25" s="73">
        <f t="shared" si="4"/>
        <v>53713358</v>
      </c>
      <c r="R25" s="73">
        <f t="shared" si="4"/>
        <v>55472455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230778233</v>
      </c>
      <c r="X25" s="73">
        <f t="shared" si="4"/>
        <v>326265548</v>
      </c>
      <c r="Y25" s="73">
        <f t="shared" si="4"/>
        <v>-95487315</v>
      </c>
      <c r="Z25" s="170">
        <f>+IF(X25&lt;&gt;0,+(Y25/X25)*100,0)</f>
        <v>-29.266747771971314</v>
      </c>
      <c r="AA25" s="168">
        <f>+AA5+AA9+AA15+AA19+AA24</f>
        <v>377079508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225201471</v>
      </c>
      <c r="D28" s="153">
        <f>SUM(D29:D31)</f>
        <v>0</v>
      </c>
      <c r="E28" s="154">
        <f t="shared" si="5"/>
        <v>166596270</v>
      </c>
      <c r="F28" s="100">
        <f t="shared" si="5"/>
        <v>170019270</v>
      </c>
      <c r="G28" s="100">
        <f t="shared" si="5"/>
        <v>10124728</v>
      </c>
      <c r="H28" s="100">
        <f t="shared" si="5"/>
        <v>10496285</v>
      </c>
      <c r="I28" s="100">
        <f t="shared" si="5"/>
        <v>9280166</v>
      </c>
      <c r="J28" s="100">
        <f t="shared" si="5"/>
        <v>29901179</v>
      </c>
      <c r="K28" s="100">
        <f t="shared" si="5"/>
        <v>8970727</v>
      </c>
      <c r="L28" s="100">
        <f t="shared" si="5"/>
        <v>10862657</v>
      </c>
      <c r="M28" s="100">
        <f t="shared" si="5"/>
        <v>10561337</v>
      </c>
      <c r="N28" s="100">
        <f t="shared" si="5"/>
        <v>30394721</v>
      </c>
      <c r="O28" s="100">
        <f t="shared" si="5"/>
        <v>9427767</v>
      </c>
      <c r="P28" s="100">
        <f t="shared" si="5"/>
        <v>10067191</v>
      </c>
      <c r="Q28" s="100">
        <f t="shared" si="5"/>
        <v>9530482</v>
      </c>
      <c r="R28" s="100">
        <f t="shared" si="5"/>
        <v>29025440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89321340</v>
      </c>
      <c r="X28" s="100">
        <f t="shared" si="5"/>
        <v>123455538</v>
      </c>
      <c r="Y28" s="100">
        <f t="shared" si="5"/>
        <v>-34134198</v>
      </c>
      <c r="Z28" s="137">
        <f>+IF(X28&lt;&gt;0,+(Y28/X28)*100,0)</f>
        <v>-27.648980801493085</v>
      </c>
      <c r="AA28" s="153">
        <f>SUM(AA29:AA31)</f>
        <v>170019270</v>
      </c>
    </row>
    <row r="29" spans="1:27" ht="12.75">
      <c r="A29" s="138" t="s">
        <v>75</v>
      </c>
      <c r="B29" s="136"/>
      <c r="C29" s="155">
        <v>18041471</v>
      </c>
      <c r="D29" s="155"/>
      <c r="E29" s="156">
        <v>62898878</v>
      </c>
      <c r="F29" s="60">
        <v>62898878</v>
      </c>
      <c r="G29" s="60">
        <v>5360495</v>
      </c>
      <c r="H29" s="60">
        <v>5071966</v>
      </c>
      <c r="I29" s="60">
        <v>4195448</v>
      </c>
      <c r="J29" s="60">
        <v>14627909</v>
      </c>
      <c r="K29" s="60">
        <v>4424735</v>
      </c>
      <c r="L29" s="60">
        <v>4411058</v>
      </c>
      <c r="M29" s="60">
        <v>4600952</v>
      </c>
      <c r="N29" s="60">
        <v>13436745</v>
      </c>
      <c r="O29" s="60">
        <v>3897652</v>
      </c>
      <c r="P29" s="60">
        <v>5097350</v>
      </c>
      <c r="Q29" s="60">
        <v>4727900</v>
      </c>
      <c r="R29" s="60">
        <v>13722902</v>
      </c>
      <c r="S29" s="60"/>
      <c r="T29" s="60"/>
      <c r="U29" s="60"/>
      <c r="V29" s="60"/>
      <c r="W29" s="60">
        <v>41787556</v>
      </c>
      <c r="X29" s="60">
        <v>46318149</v>
      </c>
      <c r="Y29" s="60">
        <v>-4530593</v>
      </c>
      <c r="Z29" s="140">
        <v>-9.78</v>
      </c>
      <c r="AA29" s="155">
        <v>62898878</v>
      </c>
    </row>
    <row r="30" spans="1:27" ht="12.75">
      <c r="A30" s="138" t="s">
        <v>76</v>
      </c>
      <c r="B30" s="136"/>
      <c r="C30" s="157">
        <v>102915823</v>
      </c>
      <c r="D30" s="157"/>
      <c r="E30" s="158">
        <v>73107733</v>
      </c>
      <c r="F30" s="159">
        <v>76630733</v>
      </c>
      <c r="G30" s="159">
        <v>2531081</v>
      </c>
      <c r="H30" s="159">
        <v>2925332</v>
      </c>
      <c r="I30" s="159">
        <v>2150337</v>
      </c>
      <c r="J30" s="159">
        <v>7606750</v>
      </c>
      <c r="K30" s="159">
        <v>2320483</v>
      </c>
      <c r="L30" s="159">
        <v>3112877</v>
      </c>
      <c r="M30" s="159">
        <v>3211014</v>
      </c>
      <c r="N30" s="159">
        <v>8644374</v>
      </c>
      <c r="O30" s="159">
        <v>2373175</v>
      </c>
      <c r="P30" s="159">
        <v>2120499</v>
      </c>
      <c r="Q30" s="159">
        <v>1990347</v>
      </c>
      <c r="R30" s="159">
        <v>6484021</v>
      </c>
      <c r="S30" s="159"/>
      <c r="T30" s="159"/>
      <c r="U30" s="159"/>
      <c r="V30" s="159"/>
      <c r="W30" s="159">
        <v>22735145</v>
      </c>
      <c r="X30" s="159">
        <v>53938818</v>
      </c>
      <c r="Y30" s="159">
        <v>-31203673</v>
      </c>
      <c r="Z30" s="141">
        <v>-57.85</v>
      </c>
      <c r="AA30" s="157">
        <v>76630733</v>
      </c>
    </row>
    <row r="31" spans="1:27" ht="12.75">
      <c r="A31" s="138" t="s">
        <v>77</v>
      </c>
      <c r="B31" s="136"/>
      <c r="C31" s="155">
        <v>104244177</v>
      </c>
      <c r="D31" s="155"/>
      <c r="E31" s="156">
        <v>30589659</v>
      </c>
      <c r="F31" s="60">
        <v>30489659</v>
      </c>
      <c r="G31" s="60">
        <v>2233152</v>
      </c>
      <c r="H31" s="60">
        <v>2498987</v>
      </c>
      <c r="I31" s="60">
        <v>2934381</v>
      </c>
      <c r="J31" s="60">
        <v>7666520</v>
      </c>
      <c r="K31" s="60">
        <v>2225509</v>
      </c>
      <c r="L31" s="60">
        <v>3338722</v>
      </c>
      <c r="M31" s="60">
        <v>2749371</v>
      </c>
      <c r="N31" s="60">
        <v>8313602</v>
      </c>
      <c r="O31" s="60">
        <v>3156940</v>
      </c>
      <c r="P31" s="60">
        <v>2849342</v>
      </c>
      <c r="Q31" s="60">
        <v>2812235</v>
      </c>
      <c r="R31" s="60">
        <v>8818517</v>
      </c>
      <c r="S31" s="60"/>
      <c r="T31" s="60"/>
      <c r="U31" s="60"/>
      <c r="V31" s="60"/>
      <c r="W31" s="60">
        <v>24798639</v>
      </c>
      <c r="X31" s="60">
        <v>23198571</v>
      </c>
      <c r="Y31" s="60">
        <v>1600068</v>
      </c>
      <c r="Z31" s="140">
        <v>6.9</v>
      </c>
      <c r="AA31" s="155">
        <v>30489659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56115249</v>
      </c>
      <c r="F32" s="100">
        <f t="shared" si="6"/>
        <v>56005249</v>
      </c>
      <c r="G32" s="100">
        <f t="shared" si="6"/>
        <v>2953719</v>
      </c>
      <c r="H32" s="100">
        <f t="shared" si="6"/>
        <v>2621028</v>
      </c>
      <c r="I32" s="100">
        <f t="shared" si="6"/>
        <v>2815033</v>
      </c>
      <c r="J32" s="100">
        <f t="shared" si="6"/>
        <v>8389780</v>
      </c>
      <c r="K32" s="100">
        <f t="shared" si="6"/>
        <v>3025415</v>
      </c>
      <c r="L32" s="100">
        <f t="shared" si="6"/>
        <v>2739522</v>
      </c>
      <c r="M32" s="100">
        <f t="shared" si="6"/>
        <v>2649245</v>
      </c>
      <c r="N32" s="100">
        <f t="shared" si="6"/>
        <v>8414182</v>
      </c>
      <c r="O32" s="100">
        <f t="shared" si="6"/>
        <v>2682846</v>
      </c>
      <c r="P32" s="100">
        <f t="shared" si="6"/>
        <v>3041563</v>
      </c>
      <c r="Q32" s="100">
        <f t="shared" si="6"/>
        <v>2968412</v>
      </c>
      <c r="R32" s="100">
        <f t="shared" si="6"/>
        <v>8692821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25496783</v>
      </c>
      <c r="X32" s="100">
        <f t="shared" si="6"/>
        <v>41419683</v>
      </c>
      <c r="Y32" s="100">
        <f t="shared" si="6"/>
        <v>-15922900</v>
      </c>
      <c r="Z32" s="137">
        <f>+IF(X32&lt;&gt;0,+(Y32/X32)*100,0)</f>
        <v>-38.442834050661375</v>
      </c>
      <c r="AA32" s="153">
        <f>SUM(AA33:AA37)</f>
        <v>56005249</v>
      </c>
    </row>
    <row r="33" spans="1:27" ht="12.75">
      <c r="A33" s="138" t="s">
        <v>79</v>
      </c>
      <c r="B33" s="136"/>
      <c r="C33" s="155"/>
      <c r="D33" s="155"/>
      <c r="E33" s="156">
        <v>52844961</v>
      </c>
      <c r="F33" s="60">
        <v>52834961</v>
      </c>
      <c r="G33" s="60">
        <v>1203034</v>
      </c>
      <c r="H33" s="60">
        <v>936178</v>
      </c>
      <c r="I33" s="60">
        <v>1067547</v>
      </c>
      <c r="J33" s="60">
        <v>3206759</v>
      </c>
      <c r="K33" s="60">
        <v>1301610</v>
      </c>
      <c r="L33" s="60">
        <v>973190</v>
      </c>
      <c r="M33" s="60">
        <v>918543</v>
      </c>
      <c r="N33" s="60">
        <v>3193343</v>
      </c>
      <c r="O33" s="60">
        <v>893444</v>
      </c>
      <c r="P33" s="60">
        <v>1039807</v>
      </c>
      <c r="Q33" s="60">
        <v>1216027</v>
      </c>
      <c r="R33" s="60">
        <v>3149278</v>
      </c>
      <c r="S33" s="60"/>
      <c r="T33" s="60"/>
      <c r="U33" s="60"/>
      <c r="V33" s="60"/>
      <c r="W33" s="60">
        <v>9549380</v>
      </c>
      <c r="X33" s="60">
        <v>38966967</v>
      </c>
      <c r="Y33" s="60">
        <v>-29417587</v>
      </c>
      <c r="Z33" s="140">
        <v>-75.49</v>
      </c>
      <c r="AA33" s="155">
        <v>52834961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1624107</v>
      </c>
      <c r="F35" s="60">
        <v>1624107</v>
      </c>
      <c r="G35" s="60">
        <v>1553963</v>
      </c>
      <c r="H35" s="60">
        <v>1480301</v>
      </c>
      <c r="I35" s="60">
        <v>1554874</v>
      </c>
      <c r="J35" s="60">
        <v>4589138</v>
      </c>
      <c r="K35" s="60">
        <v>1504607</v>
      </c>
      <c r="L35" s="60">
        <v>1536980</v>
      </c>
      <c r="M35" s="60">
        <v>1533776</v>
      </c>
      <c r="N35" s="60">
        <v>4575363</v>
      </c>
      <c r="O35" s="60">
        <v>1601322</v>
      </c>
      <c r="P35" s="60">
        <v>1820617</v>
      </c>
      <c r="Q35" s="60">
        <v>1576815</v>
      </c>
      <c r="R35" s="60">
        <v>4998754</v>
      </c>
      <c r="S35" s="60"/>
      <c r="T35" s="60"/>
      <c r="U35" s="60"/>
      <c r="V35" s="60"/>
      <c r="W35" s="60">
        <v>14163255</v>
      </c>
      <c r="X35" s="60">
        <v>1218078</v>
      </c>
      <c r="Y35" s="60">
        <v>12945177</v>
      </c>
      <c r="Z35" s="140">
        <v>1062.75</v>
      </c>
      <c r="AA35" s="155">
        <v>1624107</v>
      </c>
    </row>
    <row r="36" spans="1:27" ht="12.75">
      <c r="A36" s="138" t="s">
        <v>82</v>
      </c>
      <c r="B36" s="136"/>
      <c r="C36" s="155"/>
      <c r="D36" s="155"/>
      <c r="E36" s="156">
        <v>1646181</v>
      </c>
      <c r="F36" s="60">
        <v>1546181</v>
      </c>
      <c r="G36" s="60">
        <v>196722</v>
      </c>
      <c r="H36" s="60">
        <v>204549</v>
      </c>
      <c r="I36" s="60">
        <v>192612</v>
      </c>
      <c r="J36" s="60">
        <v>593883</v>
      </c>
      <c r="K36" s="60">
        <v>219198</v>
      </c>
      <c r="L36" s="60">
        <v>229352</v>
      </c>
      <c r="M36" s="60">
        <v>196926</v>
      </c>
      <c r="N36" s="60">
        <v>645476</v>
      </c>
      <c r="O36" s="60">
        <v>188080</v>
      </c>
      <c r="P36" s="60">
        <v>181139</v>
      </c>
      <c r="Q36" s="60">
        <v>175570</v>
      </c>
      <c r="R36" s="60">
        <v>544789</v>
      </c>
      <c r="S36" s="60"/>
      <c r="T36" s="60"/>
      <c r="U36" s="60"/>
      <c r="V36" s="60"/>
      <c r="W36" s="60">
        <v>1784148</v>
      </c>
      <c r="X36" s="60">
        <v>1234638</v>
      </c>
      <c r="Y36" s="60">
        <v>549510</v>
      </c>
      <c r="Z36" s="140">
        <v>44.51</v>
      </c>
      <c r="AA36" s="155">
        <v>1546181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4964487</v>
      </c>
      <c r="D38" s="153">
        <f>SUM(D39:D41)</f>
        <v>0</v>
      </c>
      <c r="E38" s="154">
        <f t="shared" si="7"/>
        <v>51877115</v>
      </c>
      <c r="F38" s="100">
        <f t="shared" si="7"/>
        <v>59104609</v>
      </c>
      <c r="G38" s="100">
        <f t="shared" si="7"/>
        <v>3526214</v>
      </c>
      <c r="H38" s="100">
        <f t="shared" si="7"/>
        <v>3506119</v>
      </c>
      <c r="I38" s="100">
        <f t="shared" si="7"/>
        <v>3771909</v>
      </c>
      <c r="J38" s="100">
        <f t="shared" si="7"/>
        <v>10804242</v>
      </c>
      <c r="K38" s="100">
        <f t="shared" si="7"/>
        <v>5085552</v>
      </c>
      <c r="L38" s="100">
        <f t="shared" si="7"/>
        <v>6764273</v>
      </c>
      <c r="M38" s="100">
        <f t="shared" si="7"/>
        <v>5635218</v>
      </c>
      <c r="N38" s="100">
        <f t="shared" si="7"/>
        <v>17485043</v>
      </c>
      <c r="O38" s="100">
        <f t="shared" si="7"/>
        <v>4076597</v>
      </c>
      <c r="P38" s="100">
        <f t="shared" si="7"/>
        <v>4928199</v>
      </c>
      <c r="Q38" s="100">
        <f t="shared" si="7"/>
        <v>4959943</v>
      </c>
      <c r="R38" s="100">
        <f t="shared" si="7"/>
        <v>13964739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42254024</v>
      </c>
      <c r="X38" s="100">
        <f t="shared" si="7"/>
        <v>38908512</v>
      </c>
      <c r="Y38" s="100">
        <f t="shared" si="7"/>
        <v>3345512</v>
      </c>
      <c r="Z38" s="137">
        <f>+IF(X38&lt;&gt;0,+(Y38/X38)*100,0)</f>
        <v>8.598406436103236</v>
      </c>
      <c r="AA38" s="153">
        <f>SUM(AA39:AA41)</f>
        <v>59104609</v>
      </c>
    </row>
    <row r="39" spans="1:27" ht="12.75">
      <c r="A39" s="138" t="s">
        <v>85</v>
      </c>
      <c r="B39" s="136"/>
      <c r="C39" s="155"/>
      <c r="D39" s="155"/>
      <c r="E39" s="156">
        <v>16201585</v>
      </c>
      <c r="F39" s="60">
        <v>16296585</v>
      </c>
      <c r="G39" s="60">
        <v>496883</v>
      </c>
      <c r="H39" s="60">
        <v>611821</v>
      </c>
      <c r="I39" s="60">
        <v>753931</v>
      </c>
      <c r="J39" s="60">
        <v>1862635</v>
      </c>
      <c r="K39" s="60">
        <v>667009</v>
      </c>
      <c r="L39" s="60">
        <v>706899</v>
      </c>
      <c r="M39" s="60">
        <v>685135</v>
      </c>
      <c r="N39" s="60">
        <v>2059043</v>
      </c>
      <c r="O39" s="60">
        <v>882221</v>
      </c>
      <c r="P39" s="60">
        <v>1606535</v>
      </c>
      <c r="Q39" s="60">
        <v>885737</v>
      </c>
      <c r="R39" s="60">
        <v>3374493</v>
      </c>
      <c r="S39" s="60"/>
      <c r="T39" s="60"/>
      <c r="U39" s="60"/>
      <c r="V39" s="60"/>
      <c r="W39" s="60">
        <v>7296171</v>
      </c>
      <c r="X39" s="60">
        <v>12151512</v>
      </c>
      <c r="Y39" s="60">
        <v>-4855341</v>
      </c>
      <c r="Z39" s="140">
        <v>-39.96</v>
      </c>
      <c r="AA39" s="155">
        <v>16296585</v>
      </c>
    </row>
    <row r="40" spans="1:27" ht="12.75">
      <c r="A40" s="138" t="s">
        <v>86</v>
      </c>
      <c r="B40" s="136"/>
      <c r="C40" s="155">
        <v>4964487</v>
      </c>
      <c r="D40" s="155"/>
      <c r="E40" s="156">
        <v>35675530</v>
      </c>
      <c r="F40" s="60">
        <v>42808024</v>
      </c>
      <c r="G40" s="60">
        <v>3029331</v>
      </c>
      <c r="H40" s="60">
        <v>2894298</v>
      </c>
      <c r="I40" s="60">
        <v>3017978</v>
      </c>
      <c r="J40" s="60">
        <v>8941607</v>
      </c>
      <c r="K40" s="60">
        <v>4418543</v>
      </c>
      <c r="L40" s="60">
        <v>6057374</v>
      </c>
      <c r="M40" s="60">
        <v>4950083</v>
      </c>
      <c r="N40" s="60">
        <v>15426000</v>
      </c>
      <c r="O40" s="60">
        <v>3194376</v>
      </c>
      <c r="P40" s="60">
        <v>3321664</v>
      </c>
      <c r="Q40" s="60">
        <v>4074206</v>
      </c>
      <c r="R40" s="60">
        <v>10590246</v>
      </c>
      <c r="S40" s="60"/>
      <c r="T40" s="60"/>
      <c r="U40" s="60"/>
      <c r="V40" s="60"/>
      <c r="W40" s="60">
        <v>34957853</v>
      </c>
      <c r="X40" s="60">
        <v>26757000</v>
      </c>
      <c r="Y40" s="60">
        <v>8200853</v>
      </c>
      <c r="Z40" s="140">
        <v>30.65</v>
      </c>
      <c r="AA40" s="155">
        <v>42808024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22207086</v>
      </c>
      <c r="D42" s="153">
        <f>SUM(D43:D46)</f>
        <v>0</v>
      </c>
      <c r="E42" s="154">
        <f t="shared" si="8"/>
        <v>10726307</v>
      </c>
      <c r="F42" s="100">
        <f t="shared" si="8"/>
        <v>17662193</v>
      </c>
      <c r="G42" s="100">
        <f t="shared" si="8"/>
        <v>1037150</v>
      </c>
      <c r="H42" s="100">
        <f t="shared" si="8"/>
        <v>1007333</v>
      </c>
      <c r="I42" s="100">
        <f t="shared" si="8"/>
        <v>1065774</v>
      </c>
      <c r="J42" s="100">
        <f t="shared" si="8"/>
        <v>3110257</v>
      </c>
      <c r="K42" s="100">
        <f t="shared" si="8"/>
        <v>1161015</v>
      </c>
      <c r="L42" s="100">
        <f t="shared" si="8"/>
        <v>1162906</v>
      </c>
      <c r="M42" s="100">
        <f t="shared" si="8"/>
        <v>1080477</v>
      </c>
      <c r="N42" s="100">
        <f t="shared" si="8"/>
        <v>3404398</v>
      </c>
      <c r="O42" s="100">
        <f t="shared" si="8"/>
        <v>1094239</v>
      </c>
      <c r="P42" s="100">
        <f t="shared" si="8"/>
        <v>1136492</v>
      </c>
      <c r="Q42" s="100">
        <f t="shared" si="8"/>
        <v>1061360</v>
      </c>
      <c r="R42" s="100">
        <f t="shared" si="8"/>
        <v>3292091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9806746</v>
      </c>
      <c r="X42" s="100">
        <f t="shared" si="8"/>
        <v>7669728</v>
      </c>
      <c r="Y42" s="100">
        <f t="shared" si="8"/>
        <v>2137018</v>
      </c>
      <c r="Z42" s="137">
        <f>+IF(X42&lt;&gt;0,+(Y42/X42)*100,0)</f>
        <v>27.86302200025868</v>
      </c>
      <c r="AA42" s="153">
        <f>SUM(AA43:AA46)</f>
        <v>17662193</v>
      </c>
    </row>
    <row r="43" spans="1:27" ht="12.75">
      <c r="A43" s="138" t="s">
        <v>89</v>
      </c>
      <c r="B43" s="136"/>
      <c r="C43" s="155">
        <v>22207086</v>
      </c>
      <c r="D43" s="155"/>
      <c r="E43" s="156">
        <v>9000000</v>
      </c>
      <c r="F43" s="60">
        <v>14318211</v>
      </c>
      <c r="G43" s="60">
        <v>404353</v>
      </c>
      <c r="H43" s="60">
        <v>434821</v>
      </c>
      <c r="I43" s="60">
        <v>365445</v>
      </c>
      <c r="J43" s="60">
        <v>1204619</v>
      </c>
      <c r="K43" s="60">
        <v>430590</v>
      </c>
      <c r="L43" s="60">
        <v>398030</v>
      </c>
      <c r="M43" s="60">
        <v>418670</v>
      </c>
      <c r="N43" s="60">
        <v>1247290</v>
      </c>
      <c r="O43" s="60">
        <v>447468</v>
      </c>
      <c r="P43" s="60">
        <v>415326</v>
      </c>
      <c r="Q43" s="60">
        <v>441299</v>
      </c>
      <c r="R43" s="60">
        <v>1304093</v>
      </c>
      <c r="S43" s="60"/>
      <c r="T43" s="60"/>
      <c r="U43" s="60"/>
      <c r="V43" s="60"/>
      <c r="W43" s="60">
        <v>3756002</v>
      </c>
      <c r="X43" s="60">
        <v>6750000</v>
      </c>
      <c r="Y43" s="60">
        <v>-2993998</v>
      </c>
      <c r="Z43" s="140">
        <v>-44.36</v>
      </c>
      <c r="AA43" s="155">
        <v>14318211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>
        <v>3478</v>
      </c>
      <c r="H44" s="60">
        <v>2356</v>
      </c>
      <c r="I44" s="60">
        <v>3366</v>
      </c>
      <c r="J44" s="60">
        <v>9200</v>
      </c>
      <c r="K44" s="60">
        <v>3478</v>
      </c>
      <c r="L44" s="60">
        <v>6956</v>
      </c>
      <c r="M44" s="60">
        <v>4937</v>
      </c>
      <c r="N44" s="60">
        <v>15371</v>
      </c>
      <c r="O44" s="60">
        <v>4937</v>
      </c>
      <c r="P44" s="60"/>
      <c r="Q44" s="60"/>
      <c r="R44" s="60">
        <v>4937</v>
      </c>
      <c r="S44" s="60"/>
      <c r="T44" s="60"/>
      <c r="U44" s="60"/>
      <c r="V44" s="60"/>
      <c r="W44" s="60">
        <v>29508</v>
      </c>
      <c r="X44" s="60"/>
      <c r="Y44" s="60">
        <v>29508</v>
      </c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>
        <v>3478</v>
      </c>
      <c r="H45" s="159">
        <v>2356</v>
      </c>
      <c r="I45" s="159">
        <v>3366</v>
      </c>
      <c r="J45" s="159">
        <v>9200</v>
      </c>
      <c r="K45" s="159">
        <v>3478</v>
      </c>
      <c r="L45" s="159">
        <v>2020</v>
      </c>
      <c r="M45" s="159"/>
      <c r="N45" s="159">
        <v>5498</v>
      </c>
      <c r="O45" s="159"/>
      <c r="P45" s="159"/>
      <c r="Q45" s="159"/>
      <c r="R45" s="159"/>
      <c r="S45" s="159"/>
      <c r="T45" s="159"/>
      <c r="U45" s="159"/>
      <c r="V45" s="159"/>
      <c r="W45" s="159">
        <v>14698</v>
      </c>
      <c r="X45" s="159"/>
      <c r="Y45" s="159">
        <v>14698</v>
      </c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>
        <v>1726307</v>
      </c>
      <c r="F46" s="60">
        <v>3343982</v>
      </c>
      <c r="G46" s="60">
        <v>625841</v>
      </c>
      <c r="H46" s="60">
        <v>567800</v>
      </c>
      <c r="I46" s="60">
        <v>693597</v>
      </c>
      <c r="J46" s="60">
        <v>1887238</v>
      </c>
      <c r="K46" s="60">
        <v>723469</v>
      </c>
      <c r="L46" s="60">
        <v>755900</v>
      </c>
      <c r="M46" s="60">
        <v>656870</v>
      </c>
      <c r="N46" s="60">
        <v>2136239</v>
      </c>
      <c r="O46" s="60">
        <v>641834</v>
      </c>
      <c r="P46" s="60">
        <v>721166</v>
      </c>
      <c r="Q46" s="60">
        <v>620061</v>
      </c>
      <c r="R46" s="60">
        <v>1983061</v>
      </c>
      <c r="S46" s="60"/>
      <c r="T46" s="60"/>
      <c r="U46" s="60"/>
      <c r="V46" s="60"/>
      <c r="W46" s="60">
        <v>6006538</v>
      </c>
      <c r="X46" s="60">
        <v>919728</v>
      </c>
      <c r="Y46" s="60">
        <v>5086810</v>
      </c>
      <c r="Z46" s="140">
        <v>553.08</v>
      </c>
      <c r="AA46" s="155">
        <v>3343982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>
        <v>5000</v>
      </c>
      <c r="G47" s="100">
        <v>47602</v>
      </c>
      <c r="H47" s="100">
        <v>43561</v>
      </c>
      <c r="I47" s="100">
        <v>44473</v>
      </c>
      <c r="J47" s="100">
        <v>135636</v>
      </c>
      <c r="K47" s="100">
        <v>48506</v>
      </c>
      <c r="L47" s="100">
        <v>41144</v>
      </c>
      <c r="M47" s="100">
        <v>43025</v>
      </c>
      <c r="N47" s="100">
        <v>132675</v>
      </c>
      <c r="O47" s="100">
        <v>66159</v>
      </c>
      <c r="P47" s="100">
        <v>60294</v>
      </c>
      <c r="Q47" s="100">
        <v>46822</v>
      </c>
      <c r="R47" s="100">
        <v>173275</v>
      </c>
      <c r="S47" s="100"/>
      <c r="T47" s="100"/>
      <c r="U47" s="100"/>
      <c r="V47" s="100"/>
      <c r="W47" s="100">
        <v>441586</v>
      </c>
      <c r="X47" s="100"/>
      <c r="Y47" s="100">
        <v>441586</v>
      </c>
      <c r="Z47" s="137">
        <v>0</v>
      </c>
      <c r="AA47" s="153">
        <v>5000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252373044</v>
      </c>
      <c r="D48" s="168">
        <f>+D28+D32+D38+D42+D47</f>
        <v>0</v>
      </c>
      <c r="E48" s="169">
        <f t="shared" si="9"/>
        <v>285314941</v>
      </c>
      <c r="F48" s="73">
        <f t="shared" si="9"/>
        <v>302796321</v>
      </c>
      <c r="G48" s="73">
        <f t="shared" si="9"/>
        <v>17689413</v>
      </c>
      <c r="H48" s="73">
        <f t="shared" si="9"/>
        <v>17674326</v>
      </c>
      <c r="I48" s="73">
        <f t="shared" si="9"/>
        <v>16977355</v>
      </c>
      <c r="J48" s="73">
        <f t="shared" si="9"/>
        <v>52341094</v>
      </c>
      <c r="K48" s="73">
        <f t="shared" si="9"/>
        <v>18291215</v>
      </c>
      <c r="L48" s="73">
        <f t="shared" si="9"/>
        <v>21570502</v>
      </c>
      <c r="M48" s="73">
        <f t="shared" si="9"/>
        <v>19969302</v>
      </c>
      <c r="N48" s="73">
        <f t="shared" si="9"/>
        <v>59831019</v>
      </c>
      <c r="O48" s="73">
        <f t="shared" si="9"/>
        <v>17347608</v>
      </c>
      <c r="P48" s="73">
        <f t="shared" si="9"/>
        <v>19233739</v>
      </c>
      <c r="Q48" s="73">
        <f t="shared" si="9"/>
        <v>18567019</v>
      </c>
      <c r="R48" s="73">
        <f t="shared" si="9"/>
        <v>55148366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167320479</v>
      </c>
      <c r="X48" s="73">
        <f t="shared" si="9"/>
        <v>211453461</v>
      </c>
      <c r="Y48" s="73">
        <f t="shared" si="9"/>
        <v>-44132982</v>
      </c>
      <c r="Z48" s="170">
        <f>+IF(X48&lt;&gt;0,+(Y48/X48)*100,0)</f>
        <v>-20.871250719324948</v>
      </c>
      <c r="AA48" s="168">
        <f>+AA28+AA32+AA38+AA42+AA47</f>
        <v>302796321</v>
      </c>
    </row>
    <row r="49" spans="1:27" ht="12.75">
      <c r="A49" s="148" t="s">
        <v>49</v>
      </c>
      <c r="B49" s="149"/>
      <c r="C49" s="171">
        <f aca="true" t="shared" si="10" ref="C49:Y49">+C25-C48</f>
        <v>80644527</v>
      </c>
      <c r="D49" s="171">
        <f>+D25-D48</f>
        <v>0</v>
      </c>
      <c r="E49" s="172">
        <f t="shared" si="10"/>
        <v>59146892</v>
      </c>
      <c r="F49" s="173">
        <f t="shared" si="10"/>
        <v>74283187</v>
      </c>
      <c r="G49" s="173">
        <f t="shared" si="10"/>
        <v>73050581</v>
      </c>
      <c r="H49" s="173">
        <f t="shared" si="10"/>
        <v>-10085999</v>
      </c>
      <c r="I49" s="173">
        <f t="shared" si="10"/>
        <v>-15496734</v>
      </c>
      <c r="J49" s="173">
        <f t="shared" si="10"/>
        <v>47467848</v>
      </c>
      <c r="K49" s="173">
        <f t="shared" si="10"/>
        <v>-15654099</v>
      </c>
      <c r="L49" s="173">
        <f t="shared" si="10"/>
        <v>-20681952</v>
      </c>
      <c r="M49" s="173">
        <f t="shared" si="10"/>
        <v>52001868</v>
      </c>
      <c r="N49" s="173">
        <f t="shared" si="10"/>
        <v>15665817</v>
      </c>
      <c r="O49" s="173">
        <f t="shared" si="10"/>
        <v>-16040863</v>
      </c>
      <c r="P49" s="173">
        <f t="shared" si="10"/>
        <v>-18781387</v>
      </c>
      <c r="Q49" s="173">
        <f t="shared" si="10"/>
        <v>35146339</v>
      </c>
      <c r="R49" s="173">
        <f t="shared" si="10"/>
        <v>324089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63457754</v>
      </c>
      <c r="X49" s="173">
        <f>IF(F25=F48,0,X25-X48)</f>
        <v>114812087</v>
      </c>
      <c r="Y49" s="173">
        <f t="shared" si="10"/>
        <v>-51354333</v>
      </c>
      <c r="Z49" s="174">
        <f>+IF(X49&lt;&gt;0,+(Y49/X49)*100,0)</f>
        <v>-44.729030141225465</v>
      </c>
      <c r="AA49" s="171">
        <f>+AA25-AA48</f>
        <v>74283187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5604890</v>
      </c>
      <c r="D5" s="155">
        <v>0</v>
      </c>
      <c r="E5" s="156">
        <v>5689786</v>
      </c>
      <c r="F5" s="60">
        <v>5689786</v>
      </c>
      <c r="G5" s="60">
        <v>0</v>
      </c>
      <c r="H5" s="60">
        <v>6627207</v>
      </c>
      <c r="I5" s="60">
        <v>0</v>
      </c>
      <c r="J5" s="60">
        <v>6627207</v>
      </c>
      <c r="K5" s="60">
        <v>0</v>
      </c>
      <c r="L5" s="60">
        <v>-45</v>
      </c>
      <c r="M5" s="60">
        <v>0</v>
      </c>
      <c r="N5" s="60">
        <v>-45</v>
      </c>
      <c r="O5" s="60">
        <v>45</v>
      </c>
      <c r="P5" s="60">
        <v>0</v>
      </c>
      <c r="Q5" s="60">
        <v>0</v>
      </c>
      <c r="R5" s="60">
        <v>45</v>
      </c>
      <c r="S5" s="60">
        <v>0</v>
      </c>
      <c r="T5" s="60">
        <v>0</v>
      </c>
      <c r="U5" s="60">
        <v>0</v>
      </c>
      <c r="V5" s="60">
        <v>0</v>
      </c>
      <c r="W5" s="60">
        <v>6627207</v>
      </c>
      <c r="X5" s="60">
        <v>4267341</v>
      </c>
      <c r="Y5" s="60">
        <v>2359866</v>
      </c>
      <c r="Z5" s="140">
        <v>55.3</v>
      </c>
      <c r="AA5" s="155">
        <v>5689786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199794</v>
      </c>
      <c r="D10" s="155">
        <v>0</v>
      </c>
      <c r="E10" s="156">
        <v>244559</v>
      </c>
      <c r="F10" s="54">
        <v>244559</v>
      </c>
      <c r="G10" s="54">
        <v>0</v>
      </c>
      <c r="H10" s="54">
        <v>0</v>
      </c>
      <c r="I10" s="54">
        <v>16867</v>
      </c>
      <c r="J10" s="54">
        <v>16867</v>
      </c>
      <c r="K10" s="54">
        <v>16867</v>
      </c>
      <c r="L10" s="54">
        <v>16867</v>
      </c>
      <c r="M10" s="54">
        <v>0</v>
      </c>
      <c r="N10" s="54">
        <v>33734</v>
      </c>
      <c r="O10" s="54">
        <v>33733</v>
      </c>
      <c r="P10" s="54">
        <v>16867</v>
      </c>
      <c r="Q10" s="54">
        <v>0</v>
      </c>
      <c r="R10" s="54">
        <v>50600</v>
      </c>
      <c r="S10" s="54">
        <v>0</v>
      </c>
      <c r="T10" s="54">
        <v>0</v>
      </c>
      <c r="U10" s="54">
        <v>0</v>
      </c>
      <c r="V10" s="54">
        <v>0</v>
      </c>
      <c r="W10" s="54">
        <v>101201</v>
      </c>
      <c r="X10" s="54">
        <v>183420</v>
      </c>
      <c r="Y10" s="54">
        <v>-82219</v>
      </c>
      <c r="Z10" s="184">
        <v>-44.83</v>
      </c>
      <c r="AA10" s="130">
        <v>244559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61441</v>
      </c>
      <c r="D12" s="155">
        <v>0</v>
      </c>
      <c r="E12" s="156">
        <v>185394</v>
      </c>
      <c r="F12" s="60">
        <v>185394</v>
      </c>
      <c r="G12" s="60">
        <v>4003</v>
      </c>
      <c r="H12" s="60">
        <v>5511</v>
      </c>
      <c r="I12" s="60">
        <v>12126</v>
      </c>
      <c r="J12" s="60">
        <v>21640</v>
      </c>
      <c r="K12" s="60">
        <v>4678</v>
      </c>
      <c r="L12" s="60">
        <v>3129</v>
      </c>
      <c r="M12" s="60">
        <v>2302</v>
      </c>
      <c r="N12" s="60">
        <v>10109</v>
      </c>
      <c r="O12" s="60">
        <v>4571</v>
      </c>
      <c r="P12" s="60">
        <v>3974</v>
      </c>
      <c r="Q12" s="60">
        <v>3878</v>
      </c>
      <c r="R12" s="60">
        <v>12423</v>
      </c>
      <c r="S12" s="60">
        <v>0</v>
      </c>
      <c r="T12" s="60">
        <v>0</v>
      </c>
      <c r="U12" s="60">
        <v>0</v>
      </c>
      <c r="V12" s="60">
        <v>0</v>
      </c>
      <c r="W12" s="60">
        <v>44172</v>
      </c>
      <c r="X12" s="60">
        <v>139050</v>
      </c>
      <c r="Y12" s="60">
        <v>-94878</v>
      </c>
      <c r="Z12" s="140">
        <v>-68.23</v>
      </c>
      <c r="AA12" s="155">
        <v>185394</v>
      </c>
    </row>
    <row r="13" spans="1:27" ht="12.75">
      <c r="A13" s="181" t="s">
        <v>109</v>
      </c>
      <c r="B13" s="185"/>
      <c r="C13" s="155">
        <v>7231406</v>
      </c>
      <c r="D13" s="155">
        <v>0</v>
      </c>
      <c r="E13" s="156">
        <v>5618000</v>
      </c>
      <c r="F13" s="60">
        <v>5618000</v>
      </c>
      <c r="G13" s="60">
        <v>0</v>
      </c>
      <c r="H13" s="60">
        <v>648289</v>
      </c>
      <c r="I13" s="60">
        <v>669306</v>
      </c>
      <c r="J13" s="60">
        <v>1317595</v>
      </c>
      <c r="K13" s="60">
        <v>895112</v>
      </c>
      <c r="L13" s="60">
        <v>106666</v>
      </c>
      <c r="M13" s="60">
        <v>711727</v>
      </c>
      <c r="N13" s="60">
        <v>1713505</v>
      </c>
      <c r="O13" s="60">
        <v>1003991</v>
      </c>
      <c r="P13" s="60">
        <v>134629</v>
      </c>
      <c r="Q13" s="60">
        <v>280932</v>
      </c>
      <c r="R13" s="60">
        <v>1419552</v>
      </c>
      <c r="S13" s="60">
        <v>0</v>
      </c>
      <c r="T13" s="60">
        <v>0</v>
      </c>
      <c r="U13" s="60">
        <v>0</v>
      </c>
      <c r="V13" s="60">
        <v>0</v>
      </c>
      <c r="W13" s="60">
        <v>4450652</v>
      </c>
      <c r="X13" s="60">
        <v>4213503</v>
      </c>
      <c r="Y13" s="60">
        <v>237149</v>
      </c>
      <c r="Z13" s="140">
        <v>5.63</v>
      </c>
      <c r="AA13" s="155">
        <v>5618000</v>
      </c>
    </row>
    <row r="14" spans="1:27" ht="12.75">
      <c r="A14" s="181" t="s">
        <v>110</v>
      </c>
      <c r="B14" s="185"/>
      <c r="C14" s="155">
        <v>203866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102841</v>
      </c>
      <c r="J14" s="60">
        <v>102841</v>
      </c>
      <c r="K14" s="60">
        <v>135726</v>
      </c>
      <c r="L14" s="60">
        <v>136367</v>
      </c>
      <c r="M14" s="60">
        <v>0</v>
      </c>
      <c r="N14" s="60">
        <v>272093</v>
      </c>
      <c r="O14" s="60">
        <v>137100</v>
      </c>
      <c r="P14" s="60">
        <v>227498</v>
      </c>
      <c r="Q14" s="60">
        <v>0</v>
      </c>
      <c r="R14" s="60">
        <v>364598</v>
      </c>
      <c r="S14" s="60">
        <v>0</v>
      </c>
      <c r="T14" s="60">
        <v>0</v>
      </c>
      <c r="U14" s="60">
        <v>0</v>
      </c>
      <c r="V14" s="60">
        <v>0</v>
      </c>
      <c r="W14" s="60">
        <v>739532</v>
      </c>
      <c r="X14" s="60"/>
      <c r="Y14" s="60">
        <v>739532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38704</v>
      </c>
      <c r="D16" s="155">
        <v>0</v>
      </c>
      <c r="E16" s="156">
        <v>56180</v>
      </c>
      <c r="F16" s="60">
        <v>56180</v>
      </c>
      <c r="G16" s="60">
        <v>550</v>
      </c>
      <c r="H16" s="60">
        <v>0</v>
      </c>
      <c r="I16" s="60">
        <v>3300</v>
      </c>
      <c r="J16" s="60">
        <v>3850</v>
      </c>
      <c r="K16" s="60">
        <v>1500</v>
      </c>
      <c r="L16" s="60">
        <v>400</v>
      </c>
      <c r="M16" s="60">
        <v>1400</v>
      </c>
      <c r="N16" s="60">
        <v>3300</v>
      </c>
      <c r="O16" s="60">
        <v>900</v>
      </c>
      <c r="P16" s="60">
        <v>0</v>
      </c>
      <c r="Q16" s="60">
        <v>1500</v>
      </c>
      <c r="R16" s="60">
        <v>2400</v>
      </c>
      <c r="S16" s="60">
        <v>0</v>
      </c>
      <c r="T16" s="60">
        <v>0</v>
      </c>
      <c r="U16" s="60">
        <v>0</v>
      </c>
      <c r="V16" s="60">
        <v>0</v>
      </c>
      <c r="W16" s="60">
        <v>9550</v>
      </c>
      <c r="X16" s="60">
        <v>42138</v>
      </c>
      <c r="Y16" s="60">
        <v>-32588</v>
      </c>
      <c r="Z16" s="140">
        <v>-77.34</v>
      </c>
      <c r="AA16" s="155">
        <v>56180</v>
      </c>
    </row>
    <row r="17" spans="1:27" ht="12.75">
      <c r="A17" s="181" t="s">
        <v>113</v>
      </c>
      <c r="B17" s="185"/>
      <c r="C17" s="155">
        <v>2356875</v>
      </c>
      <c r="D17" s="155">
        <v>0</v>
      </c>
      <c r="E17" s="156">
        <v>5618000</v>
      </c>
      <c r="F17" s="60">
        <v>5618000</v>
      </c>
      <c r="G17" s="60">
        <v>219499</v>
      </c>
      <c r="H17" s="60">
        <v>166468</v>
      </c>
      <c r="I17" s="60">
        <v>195848</v>
      </c>
      <c r="J17" s="60">
        <v>581815</v>
      </c>
      <c r="K17" s="60">
        <v>368309</v>
      </c>
      <c r="L17" s="60">
        <v>243369</v>
      </c>
      <c r="M17" s="60">
        <v>193856</v>
      </c>
      <c r="N17" s="60">
        <v>805534</v>
      </c>
      <c r="O17" s="60">
        <v>20076</v>
      </c>
      <c r="P17" s="60">
        <v>43315</v>
      </c>
      <c r="Q17" s="60">
        <v>33691</v>
      </c>
      <c r="R17" s="60">
        <v>97082</v>
      </c>
      <c r="S17" s="60">
        <v>0</v>
      </c>
      <c r="T17" s="60">
        <v>0</v>
      </c>
      <c r="U17" s="60">
        <v>0</v>
      </c>
      <c r="V17" s="60">
        <v>0</v>
      </c>
      <c r="W17" s="60">
        <v>1484431</v>
      </c>
      <c r="X17" s="60">
        <v>4213503</v>
      </c>
      <c r="Y17" s="60">
        <v>-2729072</v>
      </c>
      <c r="Z17" s="140">
        <v>-64.77</v>
      </c>
      <c r="AA17" s="155">
        <v>5618000</v>
      </c>
    </row>
    <row r="18" spans="1:27" ht="12.75">
      <c r="A18" s="183" t="s">
        <v>114</v>
      </c>
      <c r="B18" s="182"/>
      <c r="C18" s="155">
        <v>61324</v>
      </c>
      <c r="D18" s="155">
        <v>0</v>
      </c>
      <c r="E18" s="156">
        <v>500000</v>
      </c>
      <c r="F18" s="60">
        <v>500000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375003</v>
      </c>
      <c r="Y18" s="60">
        <v>-375003</v>
      </c>
      <c r="Z18" s="140">
        <v>-100</v>
      </c>
      <c r="AA18" s="155">
        <v>500000</v>
      </c>
    </row>
    <row r="19" spans="1:27" ht="12.75">
      <c r="A19" s="181" t="s">
        <v>34</v>
      </c>
      <c r="B19" s="185"/>
      <c r="C19" s="155">
        <v>245981325</v>
      </c>
      <c r="D19" s="155">
        <v>0</v>
      </c>
      <c r="E19" s="156">
        <v>226856000</v>
      </c>
      <c r="F19" s="60">
        <v>228473675</v>
      </c>
      <c r="G19" s="60">
        <v>88779000</v>
      </c>
      <c r="H19" s="60">
        <v>0</v>
      </c>
      <c r="I19" s="60">
        <v>0</v>
      </c>
      <c r="J19" s="60">
        <v>88779000</v>
      </c>
      <c r="K19" s="60">
        <v>0</v>
      </c>
      <c r="L19" s="60">
        <v>0</v>
      </c>
      <c r="M19" s="60">
        <v>71023000</v>
      </c>
      <c r="N19" s="60">
        <v>71023000</v>
      </c>
      <c r="O19" s="60">
        <v>0</v>
      </c>
      <c r="P19" s="60">
        <v>0</v>
      </c>
      <c r="Q19" s="60">
        <v>53268000</v>
      </c>
      <c r="R19" s="60">
        <v>53268000</v>
      </c>
      <c r="S19" s="60">
        <v>0</v>
      </c>
      <c r="T19" s="60">
        <v>0</v>
      </c>
      <c r="U19" s="60">
        <v>0</v>
      </c>
      <c r="V19" s="60">
        <v>0</v>
      </c>
      <c r="W19" s="60">
        <v>213070000</v>
      </c>
      <c r="X19" s="60">
        <v>225356001</v>
      </c>
      <c r="Y19" s="60">
        <v>-12286001</v>
      </c>
      <c r="Z19" s="140">
        <v>-5.45</v>
      </c>
      <c r="AA19" s="155">
        <v>228473675</v>
      </c>
    </row>
    <row r="20" spans="1:27" ht="12.75">
      <c r="A20" s="181" t="s">
        <v>35</v>
      </c>
      <c r="B20" s="185"/>
      <c r="C20" s="155">
        <v>12468946</v>
      </c>
      <c r="D20" s="155">
        <v>0</v>
      </c>
      <c r="E20" s="156">
        <v>41643914</v>
      </c>
      <c r="F20" s="54">
        <v>72643914</v>
      </c>
      <c r="G20" s="54">
        <v>1736942</v>
      </c>
      <c r="H20" s="54">
        <v>140852</v>
      </c>
      <c r="I20" s="54">
        <v>480333</v>
      </c>
      <c r="J20" s="54">
        <v>2358127</v>
      </c>
      <c r="K20" s="54">
        <v>1214924</v>
      </c>
      <c r="L20" s="54">
        <v>381797</v>
      </c>
      <c r="M20" s="54">
        <v>38885</v>
      </c>
      <c r="N20" s="54">
        <v>1635606</v>
      </c>
      <c r="O20" s="54">
        <v>106329</v>
      </c>
      <c r="P20" s="54">
        <v>26069</v>
      </c>
      <c r="Q20" s="54">
        <v>125357</v>
      </c>
      <c r="R20" s="54">
        <v>257755</v>
      </c>
      <c r="S20" s="54">
        <v>0</v>
      </c>
      <c r="T20" s="54">
        <v>0</v>
      </c>
      <c r="U20" s="54">
        <v>0</v>
      </c>
      <c r="V20" s="54">
        <v>0</v>
      </c>
      <c r="W20" s="54">
        <v>4251488</v>
      </c>
      <c r="X20" s="54">
        <v>28425780</v>
      </c>
      <c r="Y20" s="54">
        <v>-24174292</v>
      </c>
      <c r="Z20" s="184">
        <v>-85.04</v>
      </c>
      <c r="AA20" s="130">
        <v>72643914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274208571</v>
      </c>
      <c r="D22" s="188">
        <f>SUM(D5:D21)</f>
        <v>0</v>
      </c>
      <c r="E22" s="189">
        <f t="shared" si="0"/>
        <v>286411833</v>
      </c>
      <c r="F22" s="190">
        <f t="shared" si="0"/>
        <v>319029508</v>
      </c>
      <c r="G22" s="190">
        <f t="shared" si="0"/>
        <v>90739994</v>
      </c>
      <c r="H22" s="190">
        <f t="shared" si="0"/>
        <v>7588327</v>
      </c>
      <c r="I22" s="190">
        <f t="shared" si="0"/>
        <v>1480621</v>
      </c>
      <c r="J22" s="190">
        <f t="shared" si="0"/>
        <v>99808942</v>
      </c>
      <c r="K22" s="190">
        <f t="shared" si="0"/>
        <v>2637116</v>
      </c>
      <c r="L22" s="190">
        <f t="shared" si="0"/>
        <v>888550</v>
      </c>
      <c r="M22" s="190">
        <f t="shared" si="0"/>
        <v>71971170</v>
      </c>
      <c r="N22" s="190">
        <f t="shared" si="0"/>
        <v>75496836</v>
      </c>
      <c r="O22" s="190">
        <f t="shared" si="0"/>
        <v>1306745</v>
      </c>
      <c r="P22" s="190">
        <f t="shared" si="0"/>
        <v>452352</v>
      </c>
      <c r="Q22" s="190">
        <f t="shared" si="0"/>
        <v>53713358</v>
      </c>
      <c r="R22" s="190">
        <f t="shared" si="0"/>
        <v>55472455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230778233</v>
      </c>
      <c r="X22" s="190">
        <f t="shared" si="0"/>
        <v>267215739</v>
      </c>
      <c r="Y22" s="190">
        <f t="shared" si="0"/>
        <v>-36437506</v>
      </c>
      <c r="Z22" s="191">
        <f>+IF(X22&lt;&gt;0,+(Y22/X22)*100,0)</f>
        <v>-13.635987961023508</v>
      </c>
      <c r="AA22" s="188">
        <f>SUM(AA5:AA21)</f>
        <v>319029508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104244177</v>
      </c>
      <c r="D25" s="155">
        <v>0</v>
      </c>
      <c r="E25" s="156">
        <v>116929698</v>
      </c>
      <c r="F25" s="60">
        <v>116929698</v>
      </c>
      <c r="G25" s="60">
        <v>8882074</v>
      </c>
      <c r="H25" s="60">
        <v>8582745</v>
      </c>
      <c r="I25" s="60">
        <v>8840919</v>
      </c>
      <c r="J25" s="60">
        <v>26305738</v>
      </c>
      <c r="K25" s="60">
        <v>9008288</v>
      </c>
      <c r="L25" s="60">
        <v>9260638</v>
      </c>
      <c r="M25" s="60">
        <v>9369537</v>
      </c>
      <c r="N25" s="60">
        <v>27638463</v>
      </c>
      <c r="O25" s="60">
        <v>9287333</v>
      </c>
      <c r="P25" s="60">
        <v>9168591</v>
      </c>
      <c r="Q25" s="60">
        <v>9184187</v>
      </c>
      <c r="R25" s="60">
        <v>27640111</v>
      </c>
      <c r="S25" s="60">
        <v>0</v>
      </c>
      <c r="T25" s="60">
        <v>0</v>
      </c>
      <c r="U25" s="60">
        <v>0</v>
      </c>
      <c r="V25" s="60">
        <v>0</v>
      </c>
      <c r="W25" s="60">
        <v>81584312</v>
      </c>
      <c r="X25" s="60">
        <v>84652407</v>
      </c>
      <c r="Y25" s="60">
        <v>-3068095</v>
      </c>
      <c r="Z25" s="140">
        <v>-3.62</v>
      </c>
      <c r="AA25" s="155">
        <v>116929698</v>
      </c>
    </row>
    <row r="26" spans="1:27" ht="12.75">
      <c r="A26" s="183" t="s">
        <v>38</v>
      </c>
      <c r="B26" s="182"/>
      <c r="C26" s="155">
        <v>18041471</v>
      </c>
      <c r="D26" s="155">
        <v>0</v>
      </c>
      <c r="E26" s="156">
        <v>19455545</v>
      </c>
      <c r="F26" s="60">
        <v>19455545</v>
      </c>
      <c r="G26" s="60">
        <v>1504093</v>
      </c>
      <c r="H26" s="60">
        <v>1543789</v>
      </c>
      <c r="I26" s="60">
        <v>1550446</v>
      </c>
      <c r="J26" s="60">
        <v>4598328</v>
      </c>
      <c r="K26" s="60">
        <v>1555789</v>
      </c>
      <c r="L26" s="60">
        <v>1589043</v>
      </c>
      <c r="M26" s="60">
        <v>1589831</v>
      </c>
      <c r="N26" s="60">
        <v>4734663</v>
      </c>
      <c r="O26" s="60">
        <v>1571504</v>
      </c>
      <c r="P26" s="60">
        <v>1820156</v>
      </c>
      <c r="Q26" s="60">
        <v>1603101</v>
      </c>
      <c r="R26" s="60">
        <v>4994761</v>
      </c>
      <c r="S26" s="60">
        <v>0</v>
      </c>
      <c r="T26" s="60">
        <v>0</v>
      </c>
      <c r="U26" s="60">
        <v>0</v>
      </c>
      <c r="V26" s="60">
        <v>0</v>
      </c>
      <c r="W26" s="60">
        <v>14327752</v>
      </c>
      <c r="X26" s="60">
        <v>14089104</v>
      </c>
      <c r="Y26" s="60">
        <v>238648</v>
      </c>
      <c r="Z26" s="140">
        <v>1.69</v>
      </c>
      <c r="AA26" s="155">
        <v>19455545</v>
      </c>
    </row>
    <row r="27" spans="1:27" ht="12.75">
      <c r="A27" s="183" t="s">
        <v>118</v>
      </c>
      <c r="B27" s="182"/>
      <c r="C27" s="155">
        <v>5107253</v>
      </c>
      <c r="D27" s="155">
        <v>0</v>
      </c>
      <c r="E27" s="156">
        <v>7000000</v>
      </c>
      <c r="F27" s="60">
        <v>7000000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5249997</v>
      </c>
      <c r="Y27" s="60">
        <v>-5249997</v>
      </c>
      <c r="Z27" s="140">
        <v>-100</v>
      </c>
      <c r="AA27" s="155">
        <v>7000000</v>
      </c>
    </row>
    <row r="28" spans="1:27" ht="12.75">
      <c r="A28" s="183" t="s">
        <v>39</v>
      </c>
      <c r="B28" s="182"/>
      <c r="C28" s="155">
        <v>31783086</v>
      </c>
      <c r="D28" s="155">
        <v>0</v>
      </c>
      <c r="E28" s="156">
        <v>33752534</v>
      </c>
      <c r="F28" s="60">
        <v>33752534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25314399</v>
      </c>
      <c r="Y28" s="60">
        <v>-25314399</v>
      </c>
      <c r="Z28" s="140">
        <v>-100</v>
      </c>
      <c r="AA28" s="155">
        <v>33752534</v>
      </c>
    </row>
    <row r="29" spans="1:27" ht="12.75">
      <c r="A29" s="183" t="s">
        <v>40</v>
      </c>
      <c r="B29" s="182"/>
      <c r="C29" s="155">
        <v>140231</v>
      </c>
      <c r="D29" s="155">
        <v>0</v>
      </c>
      <c r="E29" s="156">
        <v>117087</v>
      </c>
      <c r="F29" s="60">
        <v>117087</v>
      </c>
      <c r="G29" s="60">
        <v>3703</v>
      </c>
      <c r="H29" s="60">
        <v>3234</v>
      </c>
      <c r="I29" s="60">
        <v>2679</v>
      </c>
      <c r="J29" s="60">
        <v>9616</v>
      </c>
      <c r="K29" s="60">
        <v>4365</v>
      </c>
      <c r="L29" s="60">
        <v>2750</v>
      </c>
      <c r="M29" s="60">
        <v>2940</v>
      </c>
      <c r="N29" s="60">
        <v>10055</v>
      </c>
      <c r="O29" s="60">
        <v>3303</v>
      </c>
      <c r="P29" s="60">
        <v>26681</v>
      </c>
      <c r="Q29" s="60">
        <v>2461</v>
      </c>
      <c r="R29" s="60">
        <v>32445</v>
      </c>
      <c r="S29" s="60">
        <v>0</v>
      </c>
      <c r="T29" s="60">
        <v>0</v>
      </c>
      <c r="U29" s="60">
        <v>0</v>
      </c>
      <c r="V29" s="60">
        <v>0</v>
      </c>
      <c r="W29" s="60">
        <v>52116</v>
      </c>
      <c r="X29" s="60">
        <v>87813</v>
      </c>
      <c r="Y29" s="60">
        <v>-35697</v>
      </c>
      <c r="Z29" s="140">
        <v>-40.65</v>
      </c>
      <c r="AA29" s="155">
        <v>117087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7950</v>
      </c>
      <c r="H30" s="60">
        <v>3480</v>
      </c>
      <c r="I30" s="60">
        <v>0</v>
      </c>
      <c r="J30" s="60">
        <v>11430</v>
      </c>
      <c r="K30" s="60">
        <v>20000</v>
      </c>
      <c r="L30" s="60">
        <v>3523</v>
      </c>
      <c r="M30" s="60">
        <v>0</v>
      </c>
      <c r="N30" s="60">
        <v>23523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34953</v>
      </c>
      <c r="X30" s="60"/>
      <c r="Y30" s="60">
        <v>34953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4964487</v>
      </c>
      <c r="D31" s="155">
        <v>0</v>
      </c>
      <c r="E31" s="156">
        <v>20506839</v>
      </c>
      <c r="F31" s="60">
        <v>27787333</v>
      </c>
      <c r="G31" s="60">
        <v>1509268</v>
      </c>
      <c r="H31" s="60">
        <v>2235859</v>
      </c>
      <c r="I31" s="60">
        <v>1451435</v>
      </c>
      <c r="J31" s="60">
        <v>5196562</v>
      </c>
      <c r="K31" s="60">
        <v>961913</v>
      </c>
      <c r="L31" s="60">
        <v>4679863</v>
      </c>
      <c r="M31" s="60">
        <v>4152080</v>
      </c>
      <c r="N31" s="60">
        <v>9793856</v>
      </c>
      <c r="O31" s="60">
        <v>1620222</v>
      </c>
      <c r="P31" s="60">
        <v>2224362</v>
      </c>
      <c r="Q31" s="60">
        <v>1495140</v>
      </c>
      <c r="R31" s="60">
        <v>5339724</v>
      </c>
      <c r="S31" s="60">
        <v>0</v>
      </c>
      <c r="T31" s="60">
        <v>0</v>
      </c>
      <c r="U31" s="60">
        <v>0</v>
      </c>
      <c r="V31" s="60">
        <v>0</v>
      </c>
      <c r="W31" s="60">
        <v>20330142</v>
      </c>
      <c r="X31" s="60">
        <v>14222250</v>
      </c>
      <c r="Y31" s="60">
        <v>6107892</v>
      </c>
      <c r="Z31" s="140">
        <v>42.95</v>
      </c>
      <c r="AA31" s="155">
        <v>27787333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1096248</v>
      </c>
      <c r="F32" s="60">
        <v>1096248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822186</v>
      </c>
      <c r="Y32" s="60">
        <v>-822186</v>
      </c>
      <c r="Z32" s="140">
        <v>-100</v>
      </c>
      <c r="AA32" s="155">
        <v>1096248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5300000</v>
      </c>
      <c r="F33" s="60">
        <v>5300000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3975003</v>
      </c>
      <c r="Y33" s="60">
        <v>-3975003</v>
      </c>
      <c r="Z33" s="140">
        <v>-100</v>
      </c>
      <c r="AA33" s="155">
        <v>5300000</v>
      </c>
    </row>
    <row r="34" spans="1:27" ht="12.75">
      <c r="A34" s="183" t="s">
        <v>43</v>
      </c>
      <c r="B34" s="182"/>
      <c r="C34" s="155">
        <v>87758640</v>
      </c>
      <c r="D34" s="155">
        <v>0</v>
      </c>
      <c r="E34" s="156">
        <v>81156990</v>
      </c>
      <c r="F34" s="60">
        <v>91357876</v>
      </c>
      <c r="G34" s="60">
        <v>5782325</v>
      </c>
      <c r="H34" s="60">
        <v>5305219</v>
      </c>
      <c r="I34" s="60">
        <v>5131876</v>
      </c>
      <c r="J34" s="60">
        <v>16219420</v>
      </c>
      <c r="K34" s="60">
        <v>6740860</v>
      </c>
      <c r="L34" s="60">
        <v>6034685</v>
      </c>
      <c r="M34" s="60">
        <v>4854914</v>
      </c>
      <c r="N34" s="60">
        <v>17630459</v>
      </c>
      <c r="O34" s="60">
        <v>4865246</v>
      </c>
      <c r="P34" s="60">
        <v>5993949</v>
      </c>
      <c r="Q34" s="60">
        <v>6282130</v>
      </c>
      <c r="R34" s="60">
        <v>17141325</v>
      </c>
      <c r="S34" s="60">
        <v>0</v>
      </c>
      <c r="T34" s="60">
        <v>0</v>
      </c>
      <c r="U34" s="60">
        <v>0</v>
      </c>
      <c r="V34" s="60">
        <v>0</v>
      </c>
      <c r="W34" s="60">
        <v>50991204</v>
      </c>
      <c r="X34" s="60">
        <v>60867747</v>
      </c>
      <c r="Y34" s="60">
        <v>-9876543</v>
      </c>
      <c r="Z34" s="140">
        <v>-16.23</v>
      </c>
      <c r="AA34" s="155">
        <v>91357876</v>
      </c>
    </row>
    <row r="35" spans="1:27" ht="12.75">
      <c r="A35" s="181" t="s">
        <v>122</v>
      </c>
      <c r="B35" s="185"/>
      <c r="C35" s="155">
        <v>333699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252373044</v>
      </c>
      <c r="D36" s="188">
        <f>SUM(D25:D35)</f>
        <v>0</v>
      </c>
      <c r="E36" s="189">
        <f t="shared" si="1"/>
        <v>285314941</v>
      </c>
      <c r="F36" s="190">
        <f t="shared" si="1"/>
        <v>302796321</v>
      </c>
      <c r="G36" s="190">
        <f t="shared" si="1"/>
        <v>17689413</v>
      </c>
      <c r="H36" s="190">
        <f t="shared" si="1"/>
        <v>17674326</v>
      </c>
      <c r="I36" s="190">
        <f t="shared" si="1"/>
        <v>16977355</v>
      </c>
      <c r="J36" s="190">
        <f t="shared" si="1"/>
        <v>52341094</v>
      </c>
      <c r="K36" s="190">
        <f t="shared" si="1"/>
        <v>18291215</v>
      </c>
      <c r="L36" s="190">
        <f t="shared" si="1"/>
        <v>21570502</v>
      </c>
      <c r="M36" s="190">
        <f t="shared" si="1"/>
        <v>19969302</v>
      </c>
      <c r="N36" s="190">
        <f t="shared" si="1"/>
        <v>59831019</v>
      </c>
      <c r="O36" s="190">
        <f t="shared" si="1"/>
        <v>17347608</v>
      </c>
      <c r="P36" s="190">
        <f t="shared" si="1"/>
        <v>19233739</v>
      </c>
      <c r="Q36" s="190">
        <f t="shared" si="1"/>
        <v>18567019</v>
      </c>
      <c r="R36" s="190">
        <f t="shared" si="1"/>
        <v>55148366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167320479</v>
      </c>
      <c r="X36" s="190">
        <f t="shared" si="1"/>
        <v>209280906</v>
      </c>
      <c r="Y36" s="190">
        <f t="shared" si="1"/>
        <v>-41960427</v>
      </c>
      <c r="Z36" s="191">
        <f>+IF(X36&lt;&gt;0,+(Y36/X36)*100,0)</f>
        <v>-20.049811424268206</v>
      </c>
      <c r="AA36" s="188">
        <f>SUM(AA25:AA35)</f>
        <v>302796321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21835527</v>
      </c>
      <c r="D38" s="199">
        <f>+D22-D36</f>
        <v>0</v>
      </c>
      <c r="E38" s="200">
        <f t="shared" si="2"/>
        <v>1096892</v>
      </c>
      <c r="F38" s="106">
        <f t="shared" si="2"/>
        <v>16233187</v>
      </c>
      <c r="G38" s="106">
        <f t="shared" si="2"/>
        <v>73050581</v>
      </c>
      <c r="H38" s="106">
        <f t="shared" si="2"/>
        <v>-10085999</v>
      </c>
      <c r="I38" s="106">
        <f t="shared" si="2"/>
        <v>-15496734</v>
      </c>
      <c r="J38" s="106">
        <f t="shared" si="2"/>
        <v>47467848</v>
      </c>
      <c r="K38" s="106">
        <f t="shared" si="2"/>
        <v>-15654099</v>
      </c>
      <c r="L38" s="106">
        <f t="shared" si="2"/>
        <v>-20681952</v>
      </c>
      <c r="M38" s="106">
        <f t="shared" si="2"/>
        <v>52001868</v>
      </c>
      <c r="N38" s="106">
        <f t="shared" si="2"/>
        <v>15665817</v>
      </c>
      <c r="O38" s="106">
        <f t="shared" si="2"/>
        <v>-16040863</v>
      </c>
      <c r="P38" s="106">
        <f t="shared" si="2"/>
        <v>-18781387</v>
      </c>
      <c r="Q38" s="106">
        <f t="shared" si="2"/>
        <v>35146339</v>
      </c>
      <c r="R38" s="106">
        <f t="shared" si="2"/>
        <v>324089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63457754</v>
      </c>
      <c r="X38" s="106">
        <f>IF(F22=F36,0,X22-X36)</f>
        <v>57934833</v>
      </c>
      <c r="Y38" s="106">
        <f t="shared" si="2"/>
        <v>5522921</v>
      </c>
      <c r="Z38" s="201">
        <f>+IF(X38&lt;&gt;0,+(Y38/X38)*100,0)</f>
        <v>9.532988556297383</v>
      </c>
      <c r="AA38" s="199">
        <f>+AA22-AA36</f>
        <v>16233187</v>
      </c>
    </row>
    <row r="39" spans="1:27" ht="12.75">
      <c r="A39" s="181" t="s">
        <v>46</v>
      </c>
      <c r="B39" s="185"/>
      <c r="C39" s="155">
        <v>58809000</v>
      </c>
      <c r="D39" s="155">
        <v>0</v>
      </c>
      <c r="E39" s="156">
        <v>58050000</v>
      </c>
      <c r="F39" s="60">
        <v>58050000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58050000</v>
      </c>
      <c r="Y39" s="60">
        <v>-58050000</v>
      </c>
      <c r="Z39" s="140">
        <v>-100</v>
      </c>
      <c r="AA39" s="155">
        <v>58050000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80644527</v>
      </c>
      <c r="D42" s="206">
        <f>SUM(D38:D41)</f>
        <v>0</v>
      </c>
      <c r="E42" s="207">
        <f t="shared" si="3"/>
        <v>59146892</v>
      </c>
      <c r="F42" s="88">
        <f t="shared" si="3"/>
        <v>74283187</v>
      </c>
      <c r="G42" s="88">
        <f t="shared" si="3"/>
        <v>73050581</v>
      </c>
      <c r="H42" s="88">
        <f t="shared" si="3"/>
        <v>-10085999</v>
      </c>
      <c r="I42" s="88">
        <f t="shared" si="3"/>
        <v>-15496734</v>
      </c>
      <c r="J42" s="88">
        <f t="shared" si="3"/>
        <v>47467848</v>
      </c>
      <c r="K42" s="88">
        <f t="shared" si="3"/>
        <v>-15654099</v>
      </c>
      <c r="L42" s="88">
        <f t="shared" si="3"/>
        <v>-20681952</v>
      </c>
      <c r="M42" s="88">
        <f t="shared" si="3"/>
        <v>52001868</v>
      </c>
      <c r="N42" s="88">
        <f t="shared" si="3"/>
        <v>15665817</v>
      </c>
      <c r="O42" s="88">
        <f t="shared" si="3"/>
        <v>-16040863</v>
      </c>
      <c r="P42" s="88">
        <f t="shared" si="3"/>
        <v>-18781387</v>
      </c>
      <c r="Q42" s="88">
        <f t="shared" si="3"/>
        <v>35146339</v>
      </c>
      <c r="R42" s="88">
        <f t="shared" si="3"/>
        <v>324089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63457754</v>
      </c>
      <c r="X42" s="88">
        <f t="shared" si="3"/>
        <v>115984833</v>
      </c>
      <c r="Y42" s="88">
        <f t="shared" si="3"/>
        <v>-52527079</v>
      </c>
      <c r="Z42" s="208">
        <f>+IF(X42&lt;&gt;0,+(Y42/X42)*100,0)</f>
        <v>-45.28788604627296</v>
      </c>
      <c r="AA42" s="206">
        <f>SUM(AA38:AA41)</f>
        <v>74283187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80644527</v>
      </c>
      <c r="D44" s="210">
        <f>+D42-D43</f>
        <v>0</v>
      </c>
      <c r="E44" s="211">
        <f t="shared" si="4"/>
        <v>59146892</v>
      </c>
      <c r="F44" s="77">
        <f t="shared" si="4"/>
        <v>74283187</v>
      </c>
      <c r="G44" s="77">
        <f t="shared" si="4"/>
        <v>73050581</v>
      </c>
      <c r="H44" s="77">
        <f t="shared" si="4"/>
        <v>-10085999</v>
      </c>
      <c r="I44" s="77">
        <f t="shared" si="4"/>
        <v>-15496734</v>
      </c>
      <c r="J44" s="77">
        <f t="shared" si="4"/>
        <v>47467848</v>
      </c>
      <c r="K44" s="77">
        <f t="shared" si="4"/>
        <v>-15654099</v>
      </c>
      <c r="L44" s="77">
        <f t="shared" si="4"/>
        <v>-20681952</v>
      </c>
      <c r="M44" s="77">
        <f t="shared" si="4"/>
        <v>52001868</v>
      </c>
      <c r="N44" s="77">
        <f t="shared" si="4"/>
        <v>15665817</v>
      </c>
      <c r="O44" s="77">
        <f t="shared" si="4"/>
        <v>-16040863</v>
      </c>
      <c r="P44" s="77">
        <f t="shared" si="4"/>
        <v>-18781387</v>
      </c>
      <c r="Q44" s="77">
        <f t="shared" si="4"/>
        <v>35146339</v>
      </c>
      <c r="R44" s="77">
        <f t="shared" si="4"/>
        <v>324089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63457754</v>
      </c>
      <c r="X44" s="77">
        <f t="shared" si="4"/>
        <v>115984833</v>
      </c>
      <c r="Y44" s="77">
        <f t="shared" si="4"/>
        <v>-52527079</v>
      </c>
      <c r="Z44" s="212">
        <f>+IF(X44&lt;&gt;0,+(Y44/X44)*100,0)</f>
        <v>-45.28788604627296</v>
      </c>
      <c r="AA44" s="210">
        <f>+AA42-AA43</f>
        <v>74283187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80644527</v>
      </c>
      <c r="D46" s="206">
        <f>SUM(D44:D45)</f>
        <v>0</v>
      </c>
      <c r="E46" s="207">
        <f t="shared" si="5"/>
        <v>59146892</v>
      </c>
      <c r="F46" s="88">
        <f t="shared" si="5"/>
        <v>74283187</v>
      </c>
      <c r="G46" s="88">
        <f t="shared" si="5"/>
        <v>73050581</v>
      </c>
      <c r="H46" s="88">
        <f t="shared" si="5"/>
        <v>-10085999</v>
      </c>
      <c r="I46" s="88">
        <f t="shared" si="5"/>
        <v>-15496734</v>
      </c>
      <c r="J46" s="88">
        <f t="shared" si="5"/>
        <v>47467848</v>
      </c>
      <c r="K46" s="88">
        <f t="shared" si="5"/>
        <v>-15654099</v>
      </c>
      <c r="L46" s="88">
        <f t="shared" si="5"/>
        <v>-20681952</v>
      </c>
      <c r="M46" s="88">
        <f t="shared" si="5"/>
        <v>52001868</v>
      </c>
      <c r="N46" s="88">
        <f t="shared" si="5"/>
        <v>15665817</v>
      </c>
      <c r="O46" s="88">
        <f t="shared" si="5"/>
        <v>-16040863</v>
      </c>
      <c r="P46" s="88">
        <f t="shared" si="5"/>
        <v>-18781387</v>
      </c>
      <c r="Q46" s="88">
        <f t="shared" si="5"/>
        <v>35146339</v>
      </c>
      <c r="R46" s="88">
        <f t="shared" si="5"/>
        <v>324089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63457754</v>
      </c>
      <c r="X46" s="88">
        <f t="shared" si="5"/>
        <v>115984833</v>
      </c>
      <c r="Y46" s="88">
        <f t="shared" si="5"/>
        <v>-52527079</v>
      </c>
      <c r="Z46" s="208">
        <f>+IF(X46&lt;&gt;0,+(Y46/X46)*100,0)</f>
        <v>-45.28788604627296</v>
      </c>
      <c r="AA46" s="206">
        <f>SUM(AA44:AA45)</f>
        <v>74283187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80644527</v>
      </c>
      <c r="D48" s="217">
        <f>SUM(D46:D47)</f>
        <v>0</v>
      </c>
      <c r="E48" s="218">
        <f t="shared" si="6"/>
        <v>59146892</v>
      </c>
      <c r="F48" s="219">
        <f t="shared" si="6"/>
        <v>74283187</v>
      </c>
      <c r="G48" s="219">
        <f t="shared" si="6"/>
        <v>73050581</v>
      </c>
      <c r="H48" s="220">
        <f t="shared" si="6"/>
        <v>-10085999</v>
      </c>
      <c r="I48" s="220">
        <f t="shared" si="6"/>
        <v>-15496734</v>
      </c>
      <c r="J48" s="220">
        <f t="shared" si="6"/>
        <v>47467848</v>
      </c>
      <c r="K48" s="220">
        <f t="shared" si="6"/>
        <v>-15654099</v>
      </c>
      <c r="L48" s="220">
        <f t="shared" si="6"/>
        <v>-20681952</v>
      </c>
      <c r="M48" s="219">
        <f t="shared" si="6"/>
        <v>52001868</v>
      </c>
      <c r="N48" s="219">
        <f t="shared" si="6"/>
        <v>15665817</v>
      </c>
      <c r="O48" s="220">
        <f t="shared" si="6"/>
        <v>-16040863</v>
      </c>
      <c r="P48" s="220">
        <f t="shared" si="6"/>
        <v>-18781387</v>
      </c>
      <c r="Q48" s="220">
        <f t="shared" si="6"/>
        <v>35146339</v>
      </c>
      <c r="R48" s="220">
        <f t="shared" si="6"/>
        <v>324089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63457754</v>
      </c>
      <c r="X48" s="220">
        <f t="shared" si="6"/>
        <v>115984833</v>
      </c>
      <c r="Y48" s="220">
        <f t="shared" si="6"/>
        <v>-52527079</v>
      </c>
      <c r="Z48" s="221">
        <f>+IF(X48&lt;&gt;0,+(Y48/X48)*100,0)</f>
        <v>-45.28788604627296</v>
      </c>
      <c r="AA48" s="222">
        <f>SUM(AA46:AA47)</f>
        <v>74283187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5432152</v>
      </c>
      <c r="D5" s="153">
        <f>SUM(D6:D8)</f>
        <v>0</v>
      </c>
      <c r="E5" s="154">
        <f t="shared" si="0"/>
        <v>750000</v>
      </c>
      <c r="F5" s="100">
        <f t="shared" si="0"/>
        <v>5630425</v>
      </c>
      <c r="G5" s="100">
        <f t="shared" si="0"/>
        <v>0</v>
      </c>
      <c r="H5" s="100">
        <f t="shared" si="0"/>
        <v>1273717</v>
      </c>
      <c r="I5" s="100">
        <f t="shared" si="0"/>
        <v>162419</v>
      </c>
      <c r="J5" s="100">
        <f t="shared" si="0"/>
        <v>1436136</v>
      </c>
      <c r="K5" s="100">
        <f t="shared" si="0"/>
        <v>89833</v>
      </c>
      <c r="L5" s="100">
        <f t="shared" si="0"/>
        <v>27970</v>
      </c>
      <c r="M5" s="100">
        <f t="shared" si="0"/>
        <v>523335</v>
      </c>
      <c r="N5" s="100">
        <f t="shared" si="0"/>
        <v>641138</v>
      </c>
      <c r="O5" s="100">
        <f t="shared" si="0"/>
        <v>24072</v>
      </c>
      <c r="P5" s="100">
        <f t="shared" si="0"/>
        <v>13958</v>
      </c>
      <c r="Q5" s="100">
        <f t="shared" si="0"/>
        <v>386096</v>
      </c>
      <c r="R5" s="100">
        <f t="shared" si="0"/>
        <v>424126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2501400</v>
      </c>
      <c r="X5" s="100">
        <f t="shared" si="0"/>
        <v>562500</v>
      </c>
      <c r="Y5" s="100">
        <f t="shared" si="0"/>
        <v>1938900</v>
      </c>
      <c r="Z5" s="137">
        <f>+IF(X5&lt;&gt;0,+(Y5/X5)*100,0)</f>
        <v>344.6933333333333</v>
      </c>
      <c r="AA5" s="153">
        <f>SUM(AA6:AA8)</f>
        <v>5630425</v>
      </c>
    </row>
    <row r="6" spans="1:27" ht="12.75">
      <c r="A6" s="138" t="s">
        <v>75</v>
      </c>
      <c r="B6" s="136"/>
      <c r="C6" s="155">
        <v>1138771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>
        <v>1003322</v>
      </c>
      <c r="G7" s="159"/>
      <c r="H7" s="159">
        <v>999374</v>
      </c>
      <c r="I7" s="159"/>
      <c r="J7" s="159">
        <v>999374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999374</v>
      </c>
      <c r="X7" s="159"/>
      <c r="Y7" s="159">
        <v>999374</v>
      </c>
      <c r="Z7" s="141"/>
      <c r="AA7" s="225">
        <v>1003322</v>
      </c>
    </row>
    <row r="8" spans="1:27" ht="12.75">
      <c r="A8" s="138" t="s">
        <v>77</v>
      </c>
      <c r="B8" s="136"/>
      <c r="C8" s="155">
        <v>4293381</v>
      </c>
      <c r="D8" s="155"/>
      <c r="E8" s="156">
        <v>750000</v>
      </c>
      <c r="F8" s="60">
        <v>4627103</v>
      </c>
      <c r="G8" s="60"/>
      <c r="H8" s="60">
        <v>274343</v>
      </c>
      <c r="I8" s="60">
        <v>162419</v>
      </c>
      <c r="J8" s="60">
        <v>436762</v>
      </c>
      <c r="K8" s="60">
        <v>89833</v>
      </c>
      <c r="L8" s="60">
        <v>27970</v>
      </c>
      <c r="M8" s="60">
        <v>523335</v>
      </c>
      <c r="N8" s="60">
        <v>641138</v>
      </c>
      <c r="O8" s="60">
        <v>24072</v>
      </c>
      <c r="P8" s="60">
        <v>13958</v>
      </c>
      <c r="Q8" s="60">
        <v>386096</v>
      </c>
      <c r="R8" s="60">
        <v>424126</v>
      </c>
      <c r="S8" s="60"/>
      <c r="T8" s="60"/>
      <c r="U8" s="60"/>
      <c r="V8" s="60"/>
      <c r="W8" s="60">
        <v>1502026</v>
      </c>
      <c r="X8" s="60">
        <v>562500</v>
      </c>
      <c r="Y8" s="60">
        <v>939526</v>
      </c>
      <c r="Z8" s="140">
        <v>167.03</v>
      </c>
      <c r="AA8" s="62">
        <v>4627103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76814049</v>
      </c>
      <c r="D15" s="153">
        <f>SUM(D16:D18)</f>
        <v>0</v>
      </c>
      <c r="E15" s="154">
        <f t="shared" si="2"/>
        <v>58147500</v>
      </c>
      <c r="F15" s="100">
        <f t="shared" si="2"/>
        <v>68402890</v>
      </c>
      <c r="G15" s="100">
        <f t="shared" si="2"/>
        <v>2775820</v>
      </c>
      <c r="H15" s="100">
        <f t="shared" si="2"/>
        <v>1587992</v>
      </c>
      <c r="I15" s="100">
        <f t="shared" si="2"/>
        <v>609691</v>
      </c>
      <c r="J15" s="100">
        <f t="shared" si="2"/>
        <v>4973503</v>
      </c>
      <c r="K15" s="100">
        <f t="shared" si="2"/>
        <v>735061</v>
      </c>
      <c r="L15" s="100">
        <f t="shared" si="2"/>
        <v>8014569</v>
      </c>
      <c r="M15" s="100">
        <f t="shared" si="2"/>
        <v>5697710</v>
      </c>
      <c r="N15" s="100">
        <f t="shared" si="2"/>
        <v>14447340</v>
      </c>
      <c r="O15" s="100">
        <f t="shared" si="2"/>
        <v>4044777</v>
      </c>
      <c r="P15" s="100">
        <f t="shared" si="2"/>
        <v>2039803</v>
      </c>
      <c r="Q15" s="100">
        <f t="shared" si="2"/>
        <v>7563320</v>
      </c>
      <c r="R15" s="100">
        <f t="shared" si="2"/>
        <v>13647900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33068743</v>
      </c>
      <c r="X15" s="100">
        <f t="shared" si="2"/>
        <v>45210138</v>
      </c>
      <c r="Y15" s="100">
        <f t="shared" si="2"/>
        <v>-12141395</v>
      </c>
      <c r="Z15" s="137">
        <f>+IF(X15&lt;&gt;0,+(Y15/X15)*100,0)</f>
        <v>-26.85546989482757</v>
      </c>
      <c r="AA15" s="102">
        <f>SUM(AA16:AA18)</f>
        <v>68402890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76814049</v>
      </c>
      <c r="D17" s="155"/>
      <c r="E17" s="156">
        <v>58147500</v>
      </c>
      <c r="F17" s="60">
        <v>68402890</v>
      </c>
      <c r="G17" s="60">
        <v>2775820</v>
      </c>
      <c r="H17" s="60">
        <v>1587992</v>
      </c>
      <c r="I17" s="60">
        <v>609691</v>
      </c>
      <c r="J17" s="60">
        <v>4973503</v>
      </c>
      <c r="K17" s="60">
        <v>735061</v>
      </c>
      <c r="L17" s="60">
        <v>8014569</v>
      </c>
      <c r="M17" s="60">
        <v>5697710</v>
      </c>
      <c r="N17" s="60">
        <v>14447340</v>
      </c>
      <c r="O17" s="60">
        <v>4044777</v>
      </c>
      <c r="P17" s="60">
        <v>2039803</v>
      </c>
      <c r="Q17" s="60">
        <v>7563320</v>
      </c>
      <c r="R17" s="60">
        <v>13647900</v>
      </c>
      <c r="S17" s="60"/>
      <c r="T17" s="60"/>
      <c r="U17" s="60"/>
      <c r="V17" s="60"/>
      <c r="W17" s="60">
        <v>33068743</v>
      </c>
      <c r="X17" s="60">
        <v>45210138</v>
      </c>
      <c r="Y17" s="60">
        <v>-12141395</v>
      </c>
      <c r="Z17" s="140">
        <v>-26.86</v>
      </c>
      <c r="AA17" s="62">
        <v>68402890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696000</v>
      </c>
      <c r="D19" s="153">
        <f>SUM(D20:D23)</f>
        <v>0</v>
      </c>
      <c r="E19" s="154">
        <f t="shared" si="3"/>
        <v>249393</v>
      </c>
      <c r="F19" s="100">
        <f t="shared" si="3"/>
        <v>249393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200000</v>
      </c>
      <c r="Y19" s="100">
        <f t="shared" si="3"/>
        <v>-200000</v>
      </c>
      <c r="Z19" s="137">
        <f>+IF(X19&lt;&gt;0,+(Y19/X19)*100,0)</f>
        <v>-100</v>
      </c>
      <c r="AA19" s="102">
        <f>SUM(AA20:AA23)</f>
        <v>249393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>
        <v>696000</v>
      </c>
      <c r="D23" s="155"/>
      <c r="E23" s="156">
        <v>249393</v>
      </c>
      <c r="F23" s="60">
        <v>249393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200000</v>
      </c>
      <c r="Y23" s="60">
        <v>-200000</v>
      </c>
      <c r="Z23" s="140">
        <v>-100</v>
      </c>
      <c r="AA23" s="62">
        <v>249393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82942201</v>
      </c>
      <c r="D25" s="217">
        <f>+D5+D9+D15+D19+D24</f>
        <v>0</v>
      </c>
      <c r="E25" s="230">
        <f t="shared" si="4"/>
        <v>59146893</v>
      </c>
      <c r="F25" s="219">
        <f t="shared" si="4"/>
        <v>74282708</v>
      </c>
      <c r="G25" s="219">
        <f t="shared" si="4"/>
        <v>2775820</v>
      </c>
      <c r="H25" s="219">
        <f t="shared" si="4"/>
        <v>2861709</v>
      </c>
      <c r="I25" s="219">
        <f t="shared" si="4"/>
        <v>772110</v>
      </c>
      <c r="J25" s="219">
        <f t="shared" si="4"/>
        <v>6409639</v>
      </c>
      <c r="K25" s="219">
        <f t="shared" si="4"/>
        <v>824894</v>
      </c>
      <c r="L25" s="219">
        <f t="shared" si="4"/>
        <v>8042539</v>
      </c>
      <c r="M25" s="219">
        <f t="shared" si="4"/>
        <v>6221045</v>
      </c>
      <c r="N25" s="219">
        <f t="shared" si="4"/>
        <v>15088478</v>
      </c>
      <c r="O25" s="219">
        <f t="shared" si="4"/>
        <v>4068849</v>
      </c>
      <c r="P25" s="219">
        <f t="shared" si="4"/>
        <v>2053761</v>
      </c>
      <c r="Q25" s="219">
        <f t="shared" si="4"/>
        <v>7949416</v>
      </c>
      <c r="R25" s="219">
        <f t="shared" si="4"/>
        <v>14072026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35570143</v>
      </c>
      <c r="X25" s="219">
        <f t="shared" si="4"/>
        <v>45972638</v>
      </c>
      <c r="Y25" s="219">
        <f t="shared" si="4"/>
        <v>-10402495</v>
      </c>
      <c r="Z25" s="231">
        <f>+IF(X25&lt;&gt;0,+(Y25/X25)*100,0)</f>
        <v>-22.627579039514764</v>
      </c>
      <c r="AA25" s="232">
        <f>+AA5+AA9+AA15+AA19+AA24</f>
        <v>74282708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55869000</v>
      </c>
      <c r="D28" s="155"/>
      <c r="E28" s="156">
        <v>58050000</v>
      </c>
      <c r="F28" s="60">
        <v>58050000</v>
      </c>
      <c r="G28" s="60">
        <v>2775820</v>
      </c>
      <c r="H28" s="60"/>
      <c r="I28" s="60">
        <v>607794</v>
      </c>
      <c r="J28" s="60">
        <v>3383614</v>
      </c>
      <c r="K28" s="60">
        <v>679974</v>
      </c>
      <c r="L28" s="60">
        <v>8014569</v>
      </c>
      <c r="M28" s="60">
        <v>5423740</v>
      </c>
      <c r="N28" s="60">
        <v>14118283</v>
      </c>
      <c r="O28" s="60">
        <v>4042753</v>
      </c>
      <c r="P28" s="60">
        <v>2036803</v>
      </c>
      <c r="Q28" s="60">
        <v>5559060</v>
      </c>
      <c r="R28" s="60">
        <v>11638616</v>
      </c>
      <c r="S28" s="60"/>
      <c r="T28" s="60"/>
      <c r="U28" s="60"/>
      <c r="V28" s="60"/>
      <c r="W28" s="60">
        <v>29140513</v>
      </c>
      <c r="X28" s="60">
        <v>58050000</v>
      </c>
      <c r="Y28" s="60">
        <v>-28909487</v>
      </c>
      <c r="Z28" s="140">
        <v>-49.8</v>
      </c>
      <c r="AA28" s="155">
        <v>58050000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>
        <v>21449499</v>
      </c>
      <c r="D31" s="155"/>
      <c r="E31" s="156">
        <v>1096893</v>
      </c>
      <c r="F31" s="60"/>
      <c r="G31" s="60"/>
      <c r="H31" s="60"/>
      <c r="I31" s="60">
        <v>164316</v>
      </c>
      <c r="J31" s="60">
        <v>164316</v>
      </c>
      <c r="K31" s="60">
        <v>144920</v>
      </c>
      <c r="L31" s="60"/>
      <c r="M31" s="60"/>
      <c r="N31" s="60">
        <v>144920</v>
      </c>
      <c r="O31" s="60"/>
      <c r="P31" s="60"/>
      <c r="Q31" s="60"/>
      <c r="R31" s="60"/>
      <c r="S31" s="60"/>
      <c r="T31" s="60"/>
      <c r="U31" s="60"/>
      <c r="V31" s="60"/>
      <c r="W31" s="60">
        <v>309236</v>
      </c>
      <c r="X31" s="60">
        <v>1096893</v>
      </c>
      <c r="Y31" s="60">
        <v>-787657</v>
      </c>
      <c r="Z31" s="140">
        <v>-71.81</v>
      </c>
      <c r="AA31" s="62"/>
    </row>
    <row r="32" spans="1:27" ht="12.75">
      <c r="A32" s="236" t="s">
        <v>46</v>
      </c>
      <c r="B32" s="136"/>
      <c r="C32" s="210">
        <f aca="true" t="shared" si="5" ref="C32:Y32">SUM(C28:C31)</f>
        <v>77318499</v>
      </c>
      <c r="D32" s="210">
        <f>SUM(D28:D31)</f>
        <v>0</v>
      </c>
      <c r="E32" s="211">
        <f t="shared" si="5"/>
        <v>59146893</v>
      </c>
      <c r="F32" s="77">
        <f t="shared" si="5"/>
        <v>58050000</v>
      </c>
      <c r="G32" s="77">
        <f t="shared" si="5"/>
        <v>2775820</v>
      </c>
      <c r="H32" s="77">
        <f t="shared" si="5"/>
        <v>0</v>
      </c>
      <c r="I32" s="77">
        <f t="shared" si="5"/>
        <v>772110</v>
      </c>
      <c r="J32" s="77">
        <f t="shared" si="5"/>
        <v>3547930</v>
      </c>
      <c r="K32" s="77">
        <f t="shared" si="5"/>
        <v>824894</v>
      </c>
      <c r="L32" s="77">
        <f t="shared" si="5"/>
        <v>8014569</v>
      </c>
      <c r="M32" s="77">
        <f t="shared" si="5"/>
        <v>5423740</v>
      </c>
      <c r="N32" s="77">
        <f t="shared" si="5"/>
        <v>14263203</v>
      </c>
      <c r="O32" s="77">
        <f t="shared" si="5"/>
        <v>4042753</v>
      </c>
      <c r="P32" s="77">
        <f t="shared" si="5"/>
        <v>2036803</v>
      </c>
      <c r="Q32" s="77">
        <f t="shared" si="5"/>
        <v>5559060</v>
      </c>
      <c r="R32" s="77">
        <f t="shared" si="5"/>
        <v>11638616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29449749</v>
      </c>
      <c r="X32" s="77">
        <f t="shared" si="5"/>
        <v>59146893</v>
      </c>
      <c r="Y32" s="77">
        <f t="shared" si="5"/>
        <v>-29697144</v>
      </c>
      <c r="Z32" s="212">
        <f>+IF(X32&lt;&gt;0,+(Y32/X32)*100,0)</f>
        <v>-50.20913609105384</v>
      </c>
      <c r="AA32" s="79">
        <f>SUM(AA28:AA31)</f>
        <v>58050000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>
        <v>2861709</v>
      </c>
      <c r="I33" s="60"/>
      <c r="J33" s="60">
        <v>2861709</v>
      </c>
      <c r="K33" s="60"/>
      <c r="L33" s="60">
        <v>27970</v>
      </c>
      <c r="M33" s="60">
        <v>797305</v>
      </c>
      <c r="N33" s="60">
        <v>825275</v>
      </c>
      <c r="O33" s="60">
        <v>26096</v>
      </c>
      <c r="P33" s="60">
        <v>16958</v>
      </c>
      <c r="Q33" s="60"/>
      <c r="R33" s="60">
        <v>43054</v>
      </c>
      <c r="S33" s="60"/>
      <c r="T33" s="60"/>
      <c r="U33" s="60"/>
      <c r="V33" s="60"/>
      <c r="W33" s="60">
        <v>3730038</v>
      </c>
      <c r="X33" s="60"/>
      <c r="Y33" s="60">
        <v>3730038</v>
      </c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5623702</v>
      </c>
      <c r="D35" s="155"/>
      <c r="E35" s="156"/>
      <c r="F35" s="60">
        <v>16232708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>
        <v>2390356</v>
      </c>
      <c r="R35" s="60">
        <v>2390356</v>
      </c>
      <c r="S35" s="60"/>
      <c r="T35" s="60"/>
      <c r="U35" s="60"/>
      <c r="V35" s="60"/>
      <c r="W35" s="60">
        <v>2390356</v>
      </c>
      <c r="X35" s="60"/>
      <c r="Y35" s="60">
        <v>2390356</v>
      </c>
      <c r="Z35" s="140"/>
      <c r="AA35" s="62">
        <v>16232708</v>
      </c>
    </row>
    <row r="36" spans="1:27" ht="12.75">
      <c r="A36" s="238" t="s">
        <v>139</v>
      </c>
      <c r="B36" s="149"/>
      <c r="C36" s="222">
        <f aca="true" t="shared" si="6" ref="C36:Y36">SUM(C32:C35)</f>
        <v>82942201</v>
      </c>
      <c r="D36" s="222">
        <f>SUM(D32:D35)</f>
        <v>0</v>
      </c>
      <c r="E36" s="218">
        <f t="shared" si="6"/>
        <v>59146893</v>
      </c>
      <c r="F36" s="220">
        <f t="shared" si="6"/>
        <v>74282708</v>
      </c>
      <c r="G36" s="220">
        <f t="shared" si="6"/>
        <v>2775820</v>
      </c>
      <c r="H36" s="220">
        <f t="shared" si="6"/>
        <v>2861709</v>
      </c>
      <c r="I36" s="220">
        <f t="shared" si="6"/>
        <v>772110</v>
      </c>
      <c r="J36" s="220">
        <f t="shared" si="6"/>
        <v>6409639</v>
      </c>
      <c r="K36" s="220">
        <f t="shared" si="6"/>
        <v>824894</v>
      </c>
      <c r="L36" s="220">
        <f t="shared" si="6"/>
        <v>8042539</v>
      </c>
      <c r="M36" s="220">
        <f t="shared" si="6"/>
        <v>6221045</v>
      </c>
      <c r="N36" s="220">
        <f t="shared" si="6"/>
        <v>15088478</v>
      </c>
      <c r="O36" s="220">
        <f t="shared" si="6"/>
        <v>4068849</v>
      </c>
      <c r="P36" s="220">
        <f t="shared" si="6"/>
        <v>2053761</v>
      </c>
      <c r="Q36" s="220">
        <f t="shared" si="6"/>
        <v>7949416</v>
      </c>
      <c r="R36" s="220">
        <f t="shared" si="6"/>
        <v>14072026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35570143</v>
      </c>
      <c r="X36" s="220">
        <f t="shared" si="6"/>
        <v>59146893</v>
      </c>
      <c r="Y36" s="220">
        <f t="shared" si="6"/>
        <v>-23576750</v>
      </c>
      <c r="Z36" s="221">
        <f>+IF(X36&lt;&gt;0,+(Y36/X36)*100,0)</f>
        <v>-39.861349944451014</v>
      </c>
      <c r="AA36" s="239">
        <f>SUM(AA32:AA35)</f>
        <v>74282708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36027598</v>
      </c>
      <c r="D6" s="155"/>
      <c r="E6" s="59">
        <v>18103399</v>
      </c>
      <c r="F6" s="60">
        <v>18103399</v>
      </c>
      <c r="G6" s="60">
        <v>127667465</v>
      </c>
      <c r="H6" s="60">
        <v>66431403</v>
      </c>
      <c r="I6" s="60">
        <v>47976666</v>
      </c>
      <c r="J6" s="60">
        <v>47976666</v>
      </c>
      <c r="K6" s="60">
        <v>36994352</v>
      </c>
      <c r="L6" s="60">
        <v>28507815</v>
      </c>
      <c r="M6" s="60">
        <v>87989393</v>
      </c>
      <c r="N6" s="60">
        <v>87989393</v>
      </c>
      <c r="O6" s="60">
        <v>48328278</v>
      </c>
      <c r="P6" s="60">
        <v>58282543</v>
      </c>
      <c r="Q6" s="60">
        <v>83457245</v>
      </c>
      <c r="R6" s="60">
        <v>83457245</v>
      </c>
      <c r="S6" s="60"/>
      <c r="T6" s="60"/>
      <c r="U6" s="60"/>
      <c r="V6" s="60"/>
      <c r="W6" s="60">
        <v>83457245</v>
      </c>
      <c r="X6" s="60">
        <v>13577549</v>
      </c>
      <c r="Y6" s="60">
        <v>69879696</v>
      </c>
      <c r="Z6" s="140">
        <v>514.67</v>
      </c>
      <c r="AA6" s="62">
        <v>18103399</v>
      </c>
    </row>
    <row r="7" spans="1:27" ht="12.75">
      <c r="A7" s="249" t="s">
        <v>144</v>
      </c>
      <c r="B7" s="182"/>
      <c r="C7" s="155">
        <v>65919012</v>
      </c>
      <c r="D7" s="155"/>
      <c r="E7" s="59">
        <v>47590827</v>
      </c>
      <c r="F7" s="60">
        <v>47590827</v>
      </c>
      <c r="G7" s="60">
        <v>65750309</v>
      </c>
      <c r="H7" s="60">
        <v>114166798</v>
      </c>
      <c r="I7" s="60">
        <v>116898595</v>
      </c>
      <c r="J7" s="60">
        <v>116898595</v>
      </c>
      <c r="K7" s="60">
        <v>112312405</v>
      </c>
      <c r="L7" s="60">
        <v>99634404</v>
      </c>
      <c r="M7" s="60">
        <v>100026202</v>
      </c>
      <c r="N7" s="60">
        <v>100026202</v>
      </c>
      <c r="O7" s="60">
        <v>120754384</v>
      </c>
      <c r="P7" s="60">
        <v>98129542</v>
      </c>
      <c r="Q7" s="60">
        <v>98129542</v>
      </c>
      <c r="R7" s="60">
        <v>98129542</v>
      </c>
      <c r="S7" s="60"/>
      <c r="T7" s="60"/>
      <c r="U7" s="60"/>
      <c r="V7" s="60"/>
      <c r="W7" s="60">
        <v>98129542</v>
      </c>
      <c r="X7" s="60">
        <v>35693120</v>
      </c>
      <c r="Y7" s="60">
        <v>62436422</v>
      </c>
      <c r="Z7" s="140">
        <v>174.93</v>
      </c>
      <c r="AA7" s="62">
        <v>47590827</v>
      </c>
    </row>
    <row r="8" spans="1:27" ht="12.75">
      <c r="A8" s="249" t="s">
        <v>145</v>
      </c>
      <c r="B8" s="182"/>
      <c r="C8" s="155">
        <v>1397875</v>
      </c>
      <c r="D8" s="155"/>
      <c r="E8" s="59">
        <v>4978257</v>
      </c>
      <c r="F8" s="60">
        <v>4977663</v>
      </c>
      <c r="G8" s="60">
        <v>12472207</v>
      </c>
      <c r="H8" s="60">
        <v>17779706</v>
      </c>
      <c r="I8" s="60">
        <v>17970943</v>
      </c>
      <c r="J8" s="60">
        <v>17970943</v>
      </c>
      <c r="K8" s="60">
        <v>17852708</v>
      </c>
      <c r="L8" s="60">
        <v>17914050</v>
      </c>
      <c r="M8" s="60">
        <v>17998993</v>
      </c>
      <c r="N8" s="60">
        <v>17998993</v>
      </c>
      <c r="O8" s="60">
        <v>16050008</v>
      </c>
      <c r="P8" s="60">
        <v>14190005</v>
      </c>
      <c r="Q8" s="60">
        <v>14213687</v>
      </c>
      <c r="R8" s="60">
        <v>14213687</v>
      </c>
      <c r="S8" s="60"/>
      <c r="T8" s="60"/>
      <c r="U8" s="60"/>
      <c r="V8" s="60"/>
      <c r="W8" s="60">
        <v>14213687</v>
      </c>
      <c r="X8" s="60">
        <v>3733247</v>
      </c>
      <c r="Y8" s="60">
        <v>10480440</v>
      </c>
      <c r="Z8" s="140">
        <v>280.73</v>
      </c>
      <c r="AA8" s="62">
        <v>4977663</v>
      </c>
    </row>
    <row r="9" spans="1:27" ht="12.75">
      <c r="A9" s="249" t="s">
        <v>146</v>
      </c>
      <c r="B9" s="182"/>
      <c r="C9" s="155">
        <v>5139985</v>
      </c>
      <c r="D9" s="155"/>
      <c r="E9" s="59">
        <v>4761053</v>
      </c>
      <c r="F9" s="60">
        <v>4761053</v>
      </c>
      <c r="G9" s="60">
        <v>4057995</v>
      </c>
      <c r="H9" s="60">
        <v>4064748</v>
      </c>
      <c r="I9" s="60">
        <v>6342724</v>
      </c>
      <c r="J9" s="60">
        <v>6342724</v>
      </c>
      <c r="K9" s="60">
        <v>6815914</v>
      </c>
      <c r="L9" s="60">
        <v>6821854</v>
      </c>
      <c r="M9" s="60">
        <v>10207953</v>
      </c>
      <c r="N9" s="60">
        <v>10207953</v>
      </c>
      <c r="O9" s="60">
        <v>10214854</v>
      </c>
      <c r="P9" s="60">
        <v>1239810</v>
      </c>
      <c r="Q9" s="60">
        <v>16785684</v>
      </c>
      <c r="R9" s="60">
        <v>16785684</v>
      </c>
      <c r="S9" s="60"/>
      <c r="T9" s="60"/>
      <c r="U9" s="60"/>
      <c r="V9" s="60"/>
      <c r="W9" s="60">
        <v>16785684</v>
      </c>
      <c r="X9" s="60">
        <v>3570790</v>
      </c>
      <c r="Y9" s="60">
        <v>13214894</v>
      </c>
      <c r="Z9" s="140">
        <v>370.08</v>
      </c>
      <c r="AA9" s="62">
        <v>4761053</v>
      </c>
    </row>
    <row r="10" spans="1:27" ht="12.75">
      <c r="A10" s="249" t="s">
        <v>147</v>
      </c>
      <c r="B10" s="182"/>
      <c r="C10" s="155">
        <v>227164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359811</v>
      </c>
      <c r="D11" s="155"/>
      <c r="E11" s="59">
        <v>251593</v>
      </c>
      <c r="F11" s="60">
        <v>251593</v>
      </c>
      <c r="G11" s="60">
        <v>359811</v>
      </c>
      <c r="H11" s="60">
        <v>359811</v>
      </c>
      <c r="I11" s="60">
        <v>359811</v>
      </c>
      <c r="J11" s="60">
        <v>359811</v>
      </c>
      <c r="K11" s="60">
        <v>359811</v>
      </c>
      <c r="L11" s="60">
        <v>359811</v>
      </c>
      <c r="M11" s="60">
        <v>359811</v>
      </c>
      <c r="N11" s="60">
        <v>359811</v>
      </c>
      <c r="O11" s="60">
        <v>359811</v>
      </c>
      <c r="P11" s="60">
        <v>359811</v>
      </c>
      <c r="Q11" s="60">
        <v>359811</v>
      </c>
      <c r="R11" s="60">
        <v>359811</v>
      </c>
      <c r="S11" s="60"/>
      <c r="T11" s="60"/>
      <c r="U11" s="60"/>
      <c r="V11" s="60"/>
      <c r="W11" s="60">
        <v>359811</v>
      </c>
      <c r="X11" s="60">
        <v>188695</v>
      </c>
      <c r="Y11" s="60">
        <v>171116</v>
      </c>
      <c r="Z11" s="140">
        <v>90.68</v>
      </c>
      <c r="AA11" s="62">
        <v>251593</v>
      </c>
    </row>
    <row r="12" spans="1:27" ht="12.75">
      <c r="A12" s="250" t="s">
        <v>56</v>
      </c>
      <c r="B12" s="251"/>
      <c r="C12" s="168">
        <f aca="true" t="shared" si="0" ref="C12:Y12">SUM(C6:C11)</f>
        <v>109071445</v>
      </c>
      <c r="D12" s="168">
        <f>SUM(D6:D11)</f>
        <v>0</v>
      </c>
      <c r="E12" s="72">
        <f t="shared" si="0"/>
        <v>75685129</v>
      </c>
      <c r="F12" s="73">
        <f t="shared" si="0"/>
        <v>75684535</v>
      </c>
      <c r="G12" s="73">
        <f t="shared" si="0"/>
        <v>210307787</v>
      </c>
      <c r="H12" s="73">
        <f t="shared" si="0"/>
        <v>202802466</v>
      </c>
      <c r="I12" s="73">
        <f t="shared" si="0"/>
        <v>189548739</v>
      </c>
      <c r="J12" s="73">
        <f t="shared" si="0"/>
        <v>189548739</v>
      </c>
      <c r="K12" s="73">
        <f t="shared" si="0"/>
        <v>174335190</v>
      </c>
      <c r="L12" s="73">
        <f t="shared" si="0"/>
        <v>153237934</v>
      </c>
      <c r="M12" s="73">
        <f t="shared" si="0"/>
        <v>216582352</v>
      </c>
      <c r="N12" s="73">
        <f t="shared" si="0"/>
        <v>216582352</v>
      </c>
      <c r="O12" s="73">
        <f t="shared" si="0"/>
        <v>195707335</v>
      </c>
      <c r="P12" s="73">
        <f t="shared" si="0"/>
        <v>172201711</v>
      </c>
      <c r="Q12" s="73">
        <f t="shared" si="0"/>
        <v>212945969</v>
      </c>
      <c r="R12" s="73">
        <f t="shared" si="0"/>
        <v>212945969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212945969</v>
      </c>
      <c r="X12" s="73">
        <f t="shared" si="0"/>
        <v>56763401</v>
      </c>
      <c r="Y12" s="73">
        <f t="shared" si="0"/>
        <v>156182568</v>
      </c>
      <c r="Z12" s="170">
        <f>+IF(X12&lt;&gt;0,+(Y12/X12)*100,0)</f>
        <v>275.1466001834527</v>
      </c>
      <c r="AA12" s="74">
        <f>SUM(AA6:AA11)</f>
        <v>75684535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61683100</v>
      </c>
      <c r="D17" s="155"/>
      <c r="E17" s="59">
        <v>61683100</v>
      </c>
      <c r="F17" s="60">
        <v>61683100</v>
      </c>
      <c r="G17" s="60">
        <v>61683100</v>
      </c>
      <c r="H17" s="60">
        <v>61683100</v>
      </c>
      <c r="I17" s="60">
        <v>61683100</v>
      </c>
      <c r="J17" s="60">
        <v>61683100</v>
      </c>
      <c r="K17" s="60">
        <v>61683100</v>
      </c>
      <c r="L17" s="60">
        <v>61683100</v>
      </c>
      <c r="M17" s="60">
        <v>61683100</v>
      </c>
      <c r="N17" s="60">
        <v>61683100</v>
      </c>
      <c r="O17" s="60">
        <v>61683100</v>
      </c>
      <c r="P17" s="60">
        <v>61683100</v>
      </c>
      <c r="Q17" s="60">
        <v>61683100</v>
      </c>
      <c r="R17" s="60">
        <v>61683100</v>
      </c>
      <c r="S17" s="60"/>
      <c r="T17" s="60"/>
      <c r="U17" s="60"/>
      <c r="V17" s="60"/>
      <c r="W17" s="60">
        <v>61683100</v>
      </c>
      <c r="X17" s="60">
        <v>46262325</v>
      </c>
      <c r="Y17" s="60">
        <v>15420775</v>
      </c>
      <c r="Z17" s="140">
        <v>33.33</v>
      </c>
      <c r="AA17" s="62">
        <v>61683100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344292586</v>
      </c>
      <c r="D19" s="155"/>
      <c r="E19" s="59">
        <v>353793693</v>
      </c>
      <c r="F19" s="60">
        <v>353793693</v>
      </c>
      <c r="G19" s="60">
        <v>198711474</v>
      </c>
      <c r="H19" s="60">
        <v>217159787</v>
      </c>
      <c r="I19" s="60">
        <v>217159787</v>
      </c>
      <c r="J19" s="60">
        <v>217159787</v>
      </c>
      <c r="K19" s="60">
        <v>217159787</v>
      </c>
      <c r="L19" s="60">
        <v>249432741</v>
      </c>
      <c r="M19" s="60">
        <v>217159787</v>
      </c>
      <c r="N19" s="60">
        <v>217159787</v>
      </c>
      <c r="O19" s="60">
        <v>217159787</v>
      </c>
      <c r="P19" s="60">
        <v>217159787</v>
      </c>
      <c r="Q19" s="60">
        <v>216353611</v>
      </c>
      <c r="R19" s="60">
        <v>216353611</v>
      </c>
      <c r="S19" s="60"/>
      <c r="T19" s="60"/>
      <c r="U19" s="60"/>
      <c r="V19" s="60"/>
      <c r="W19" s="60">
        <v>216353611</v>
      </c>
      <c r="X19" s="60">
        <v>265345270</v>
      </c>
      <c r="Y19" s="60">
        <v>-48991659</v>
      </c>
      <c r="Z19" s="140">
        <v>-18.46</v>
      </c>
      <c r="AA19" s="62">
        <v>353793693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659148</v>
      </c>
      <c r="D22" s="155"/>
      <c r="E22" s="59">
        <v>963923</v>
      </c>
      <c r="F22" s="60">
        <v>963923</v>
      </c>
      <c r="G22" s="60">
        <v>1414557</v>
      </c>
      <c r="H22" s="60">
        <v>1414557</v>
      </c>
      <c r="I22" s="60">
        <v>1414557</v>
      </c>
      <c r="J22" s="60">
        <v>1414557</v>
      </c>
      <c r="K22" s="60">
        <v>1414557</v>
      </c>
      <c r="L22" s="60">
        <v>1414557</v>
      </c>
      <c r="M22" s="60">
        <v>1414557</v>
      </c>
      <c r="N22" s="60">
        <v>1414557</v>
      </c>
      <c r="O22" s="60">
        <v>1414557</v>
      </c>
      <c r="P22" s="60">
        <v>1414557</v>
      </c>
      <c r="Q22" s="60">
        <v>1414557</v>
      </c>
      <c r="R22" s="60">
        <v>1414557</v>
      </c>
      <c r="S22" s="60"/>
      <c r="T22" s="60"/>
      <c r="U22" s="60"/>
      <c r="V22" s="60"/>
      <c r="W22" s="60">
        <v>1414557</v>
      </c>
      <c r="X22" s="60">
        <v>722942</v>
      </c>
      <c r="Y22" s="60">
        <v>691615</v>
      </c>
      <c r="Z22" s="140">
        <v>95.67</v>
      </c>
      <c r="AA22" s="62">
        <v>963923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>
        <v>2895567</v>
      </c>
      <c r="H23" s="159">
        <v>2895567</v>
      </c>
      <c r="I23" s="159">
        <v>2895567</v>
      </c>
      <c r="J23" s="60">
        <v>2895567</v>
      </c>
      <c r="K23" s="159">
        <v>2895567</v>
      </c>
      <c r="L23" s="159">
        <v>2895567</v>
      </c>
      <c r="M23" s="60">
        <v>2895567</v>
      </c>
      <c r="N23" s="159">
        <v>2895567</v>
      </c>
      <c r="O23" s="159">
        <v>2895567</v>
      </c>
      <c r="P23" s="159">
        <v>2895567</v>
      </c>
      <c r="Q23" s="60">
        <v>2895567</v>
      </c>
      <c r="R23" s="159">
        <v>2895567</v>
      </c>
      <c r="S23" s="159"/>
      <c r="T23" s="60"/>
      <c r="U23" s="159"/>
      <c r="V23" s="159"/>
      <c r="W23" s="159">
        <v>2895567</v>
      </c>
      <c r="X23" s="60"/>
      <c r="Y23" s="159">
        <v>2895567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406634834</v>
      </c>
      <c r="D24" s="168">
        <f>SUM(D15:D23)</f>
        <v>0</v>
      </c>
      <c r="E24" s="76">
        <f t="shared" si="1"/>
        <v>416440716</v>
      </c>
      <c r="F24" s="77">
        <f t="shared" si="1"/>
        <v>416440716</v>
      </c>
      <c r="G24" s="77">
        <f t="shared" si="1"/>
        <v>264704698</v>
      </c>
      <c r="H24" s="77">
        <f t="shared" si="1"/>
        <v>283153011</v>
      </c>
      <c r="I24" s="77">
        <f t="shared" si="1"/>
        <v>283153011</v>
      </c>
      <c r="J24" s="77">
        <f t="shared" si="1"/>
        <v>283153011</v>
      </c>
      <c r="K24" s="77">
        <f t="shared" si="1"/>
        <v>283153011</v>
      </c>
      <c r="L24" s="77">
        <f t="shared" si="1"/>
        <v>315425965</v>
      </c>
      <c r="M24" s="77">
        <f t="shared" si="1"/>
        <v>283153011</v>
      </c>
      <c r="N24" s="77">
        <f t="shared" si="1"/>
        <v>283153011</v>
      </c>
      <c r="O24" s="77">
        <f t="shared" si="1"/>
        <v>283153011</v>
      </c>
      <c r="P24" s="77">
        <f t="shared" si="1"/>
        <v>283153011</v>
      </c>
      <c r="Q24" s="77">
        <f t="shared" si="1"/>
        <v>282346835</v>
      </c>
      <c r="R24" s="77">
        <f t="shared" si="1"/>
        <v>282346835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282346835</v>
      </c>
      <c r="X24" s="77">
        <f t="shared" si="1"/>
        <v>312330537</v>
      </c>
      <c r="Y24" s="77">
        <f t="shared" si="1"/>
        <v>-29983702</v>
      </c>
      <c r="Z24" s="212">
        <f>+IF(X24&lt;&gt;0,+(Y24/X24)*100,0)</f>
        <v>-9.599990538229056</v>
      </c>
      <c r="AA24" s="79">
        <f>SUM(AA15:AA23)</f>
        <v>416440716</v>
      </c>
    </row>
    <row r="25" spans="1:27" ht="12.75">
      <c r="A25" s="250" t="s">
        <v>159</v>
      </c>
      <c r="B25" s="251"/>
      <c r="C25" s="168">
        <f aca="true" t="shared" si="2" ref="C25:Y25">+C12+C24</f>
        <v>515706279</v>
      </c>
      <c r="D25" s="168">
        <f>+D12+D24</f>
        <v>0</v>
      </c>
      <c r="E25" s="72">
        <f t="shared" si="2"/>
        <v>492125845</v>
      </c>
      <c r="F25" s="73">
        <f t="shared" si="2"/>
        <v>492125251</v>
      </c>
      <c r="G25" s="73">
        <f t="shared" si="2"/>
        <v>475012485</v>
      </c>
      <c r="H25" s="73">
        <f t="shared" si="2"/>
        <v>485955477</v>
      </c>
      <c r="I25" s="73">
        <f t="shared" si="2"/>
        <v>472701750</v>
      </c>
      <c r="J25" s="73">
        <f t="shared" si="2"/>
        <v>472701750</v>
      </c>
      <c r="K25" s="73">
        <f t="shared" si="2"/>
        <v>457488201</v>
      </c>
      <c r="L25" s="73">
        <f t="shared" si="2"/>
        <v>468663899</v>
      </c>
      <c r="M25" s="73">
        <f t="shared" si="2"/>
        <v>499735363</v>
      </c>
      <c r="N25" s="73">
        <f t="shared" si="2"/>
        <v>499735363</v>
      </c>
      <c r="O25" s="73">
        <f t="shared" si="2"/>
        <v>478860346</v>
      </c>
      <c r="P25" s="73">
        <f t="shared" si="2"/>
        <v>455354722</v>
      </c>
      <c r="Q25" s="73">
        <f t="shared" si="2"/>
        <v>495292804</v>
      </c>
      <c r="R25" s="73">
        <f t="shared" si="2"/>
        <v>495292804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495292804</v>
      </c>
      <c r="X25" s="73">
        <f t="shared" si="2"/>
        <v>369093938</v>
      </c>
      <c r="Y25" s="73">
        <f t="shared" si="2"/>
        <v>126198866</v>
      </c>
      <c r="Z25" s="170">
        <f>+IF(X25&lt;&gt;0,+(Y25/X25)*100,0)</f>
        <v>34.19153039571189</v>
      </c>
      <c r="AA25" s="74">
        <f>+AA12+AA24</f>
        <v>492125251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478890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268860</v>
      </c>
      <c r="D31" s="155"/>
      <c r="E31" s="59"/>
      <c r="F31" s="60"/>
      <c r="G31" s="60">
        <v>763861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19228026</v>
      </c>
      <c r="D32" s="155"/>
      <c r="E32" s="59">
        <v>16684531</v>
      </c>
      <c r="F32" s="60">
        <v>16684531</v>
      </c>
      <c r="G32" s="60">
        <v>30834968</v>
      </c>
      <c r="H32" s="60">
        <v>36637617</v>
      </c>
      <c r="I32" s="60">
        <v>32409999</v>
      </c>
      <c r="J32" s="60">
        <v>32409999</v>
      </c>
      <c r="K32" s="60">
        <v>28407542</v>
      </c>
      <c r="L32" s="60">
        <v>40551599</v>
      </c>
      <c r="M32" s="60">
        <v>50702635</v>
      </c>
      <c r="N32" s="60">
        <v>50702635</v>
      </c>
      <c r="O32" s="60">
        <v>49138765</v>
      </c>
      <c r="P32" s="60">
        <v>30217578</v>
      </c>
      <c r="Q32" s="60">
        <v>19928825</v>
      </c>
      <c r="R32" s="60">
        <v>19928825</v>
      </c>
      <c r="S32" s="60"/>
      <c r="T32" s="60"/>
      <c r="U32" s="60"/>
      <c r="V32" s="60"/>
      <c r="W32" s="60">
        <v>19928825</v>
      </c>
      <c r="X32" s="60">
        <v>12513398</v>
      </c>
      <c r="Y32" s="60">
        <v>7415427</v>
      </c>
      <c r="Z32" s="140">
        <v>59.26</v>
      </c>
      <c r="AA32" s="62">
        <v>16684531</v>
      </c>
    </row>
    <row r="33" spans="1:27" ht="12.75">
      <c r="A33" s="249" t="s">
        <v>165</v>
      </c>
      <c r="B33" s="182"/>
      <c r="C33" s="155">
        <v>763861</v>
      </c>
      <c r="D33" s="155"/>
      <c r="E33" s="59">
        <v>711084</v>
      </c>
      <c r="F33" s="60">
        <v>711084</v>
      </c>
      <c r="G33" s="60">
        <v>12672553</v>
      </c>
      <c r="H33" s="60">
        <v>12622908</v>
      </c>
      <c r="I33" s="60">
        <v>12903364</v>
      </c>
      <c r="J33" s="60">
        <v>12903364</v>
      </c>
      <c r="K33" s="60">
        <v>13113002</v>
      </c>
      <c r="L33" s="60">
        <v>12144643</v>
      </c>
      <c r="M33" s="60">
        <v>13113786</v>
      </c>
      <c r="N33" s="60">
        <v>13113786</v>
      </c>
      <c r="O33" s="60">
        <v>13117472</v>
      </c>
      <c r="P33" s="60">
        <v>11845536</v>
      </c>
      <c r="Q33" s="60">
        <v>13063051</v>
      </c>
      <c r="R33" s="60">
        <v>13063051</v>
      </c>
      <c r="S33" s="60"/>
      <c r="T33" s="60"/>
      <c r="U33" s="60"/>
      <c r="V33" s="60"/>
      <c r="W33" s="60">
        <v>13063051</v>
      </c>
      <c r="X33" s="60">
        <v>533313</v>
      </c>
      <c r="Y33" s="60">
        <v>12529738</v>
      </c>
      <c r="Z33" s="140">
        <v>2349.42</v>
      </c>
      <c r="AA33" s="62">
        <v>711084</v>
      </c>
    </row>
    <row r="34" spans="1:27" ht="12.75">
      <c r="A34" s="250" t="s">
        <v>58</v>
      </c>
      <c r="B34" s="251"/>
      <c r="C34" s="168">
        <f aca="true" t="shared" si="3" ref="C34:Y34">SUM(C29:C33)</f>
        <v>20739637</v>
      </c>
      <c r="D34" s="168">
        <f>SUM(D29:D33)</f>
        <v>0</v>
      </c>
      <c r="E34" s="72">
        <f t="shared" si="3"/>
        <v>17395615</v>
      </c>
      <c r="F34" s="73">
        <f t="shared" si="3"/>
        <v>17395615</v>
      </c>
      <c r="G34" s="73">
        <f t="shared" si="3"/>
        <v>44271382</v>
      </c>
      <c r="H34" s="73">
        <f t="shared" si="3"/>
        <v>49260525</v>
      </c>
      <c r="I34" s="73">
        <f t="shared" si="3"/>
        <v>45313363</v>
      </c>
      <c r="J34" s="73">
        <f t="shared" si="3"/>
        <v>45313363</v>
      </c>
      <c r="K34" s="73">
        <f t="shared" si="3"/>
        <v>41520544</v>
      </c>
      <c r="L34" s="73">
        <f t="shared" si="3"/>
        <v>52696242</v>
      </c>
      <c r="M34" s="73">
        <f t="shared" si="3"/>
        <v>63816421</v>
      </c>
      <c r="N34" s="73">
        <f t="shared" si="3"/>
        <v>63816421</v>
      </c>
      <c r="O34" s="73">
        <f t="shared" si="3"/>
        <v>62256237</v>
      </c>
      <c r="P34" s="73">
        <f t="shared" si="3"/>
        <v>42063114</v>
      </c>
      <c r="Q34" s="73">
        <f t="shared" si="3"/>
        <v>32991876</v>
      </c>
      <c r="R34" s="73">
        <f t="shared" si="3"/>
        <v>32991876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32991876</v>
      </c>
      <c r="X34" s="73">
        <f t="shared" si="3"/>
        <v>13046711</v>
      </c>
      <c r="Y34" s="73">
        <f t="shared" si="3"/>
        <v>19945165</v>
      </c>
      <c r="Z34" s="170">
        <f>+IF(X34&lt;&gt;0,+(Y34/X34)*100,0)</f>
        <v>152.87504260652358</v>
      </c>
      <c r="AA34" s="74">
        <f>SUM(AA29:AA33)</f>
        <v>17395615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477361</v>
      </c>
      <c r="D37" s="155"/>
      <c r="E37" s="59">
        <v>4220560</v>
      </c>
      <c r="F37" s="60">
        <v>4220560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3165420</v>
      </c>
      <c r="Y37" s="60">
        <v>-3165420</v>
      </c>
      <c r="Z37" s="140">
        <v>-100</v>
      </c>
      <c r="AA37" s="62">
        <v>4220560</v>
      </c>
    </row>
    <row r="38" spans="1:27" ht="12.75">
      <c r="A38" s="249" t="s">
        <v>165</v>
      </c>
      <c r="B38" s="182"/>
      <c r="C38" s="155">
        <v>4233173</v>
      </c>
      <c r="D38" s="155"/>
      <c r="E38" s="59">
        <v>249393</v>
      </c>
      <c r="F38" s="60">
        <v>249393</v>
      </c>
      <c r="G38" s="60">
        <v>3661728</v>
      </c>
      <c r="H38" s="60">
        <v>3661728</v>
      </c>
      <c r="I38" s="60">
        <v>3661728</v>
      </c>
      <c r="J38" s="60">
        <v>3661728</v>
      </c>
      <c r="K38" s="60">
        <v>3661728</v>
      </c>
      <c r="L38" s="60">
        <v>3661728</v>
      </c>
      <c r="M38" s="60">
        <v>3661728</v>
      </c>
      <c r="N38" s="60">
        <v>3661728</v>
      </c>
      <c r="O38" s="60">
        <v>3661728</v>
      </c>
      <c r="P38" s="60">
        <v>3661728</v>
      </c>
      <c r="Q38" s="60">
        <v>3661728</v>
      </c>
      <c r="R38" s="60">
        <v>3661728</v>
      </c>
      <c r="S38" s="60"/>
      <c r="T38" s="60"/>
      <c r="U38" s="60"/>
      <c r="V38" s="60"/>
      <c r="W38" s="60">
        <v>3661728</v>
      </c>
      <c r="X38" s="60">
        <v>187045</v>
      </c>
      <c r="Y38" s="60">
        <v>3474683</v>
      </c>
      <c r="Z38" s="140">
        <v>1857.67</v>
      </c>
      <c r="AA38" s="62">
        <v>249393</v>
      </c>
    </row>
    <row r="39" spans="1:27" ht="12.75">
      <c r="A39" s="250" t="s">
        <v>59</v>
      </c>
      <c r="B39" s="253"/>
      <c r="C39" s="168">
        <f aca="true" t="shared" si="4" ref="C39:Y39">SUM(C37:C38)</f>
        <v>4710534</v>
      </c>
      <c r="D39" s="168">
        <f>SUM(D37:D38)</f>
        <v>0</v>
      </c>
      <c r="E39" s="76">
        <f t="shared" si="4"/>
        <v>4469953</v>
      </c>
      <c r="F39" s="77">
        <f t="shared" si="4"/>
        <v>4469953</v>
      </c>
      <c r="G39" s="77">
        <f t="shared" si="4"/>
        <v>3661728</v>
      </c>
      <c r="H39" s="77">
        <f t="shared" si="4"/>
        <v>3661728</v>
      </c>
      <c r="I39" s="77">
        <f t="shared" si="4"/>
        <v>3661728</v>
      </c>
      <c r="J39" s="77">
        <f t="shared" si="4"/>
        <v>3661728</v>
      </c>
      <c r="K39" s="77">
        <f t="shared" si="4"/>
        <v>3661728</v>
      </c>
      <c r="L39" s="77">
        <f t="shared" si="4"/>
        <v>3661728</v>
      </c>
      <c r="M39" s="77">
        <f t="shared" si="4"/>
        <v>3661728</v>
      </c>
      <c r="N39" s="77">
        <f t="shared" si="4"/>
        <v>3661728</v>
      </c>
      <c r="O39" s="77">
        <f t="shared" si="4"/>
        <v>3661728</v>
      </c>
      <c r="P39" s="77">
        <f t="shared" si="4"/>
        <v>3661728</v>
      </c>
      <c r="Q39" s="77">
        <f t="shared" si="4"/>
        <v>3661728</v>
      </c>
      <c r="R39" s="77">
        <f t="shared" si="4"/>
        <v>3661728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3661728</v>
      </c>
      <c r="X39" s="77">
        <f t="shared" si="4"/>
        <v>3352465</v>
      </c>
      <c r="Y39" s="77">
        <f t="shared" si="4"/>
        <v>309263</v>
      </c>
      <c r="Z39" s="212">
        <f>+IF(X39&lt;&gt;0,+(Y39/X39)*100,0)</f>
        <v>9.224943437142521</v>
      </c>
      <c r="AA39" s="79">
        <f>SUM(AA37:AA38)</f>
        <v>4469953</v>
      </c>
    </row>
    <row r="40" spans="1:27" ht="12.75">
      <c r="A40" s="250" t="s">
        <v>167</v>
      </c>
      <c r="B40" s="251"/>
      <c r="C40" s="168">
        <f aca="true" t="shared" si="5" ref="C40:Y40">+C34+C39</f>
        <v>25450171</v>
      </c>
      <c r="D40" s="168">
        <f>+D34+D39</f>
        <v>0</v>
      </c>
      <c r="E40" s="72">
        <f t="shared" si="5"/>
        <v>21865568</v>
      </c>
      <c r="F40" s="73">
        <f t="shared" si="5"/>
        <v>21865568</v>
      </c>
      <c r="G40" s="73">
        <f t="shared" si="5"/>
        <v>47933110</v>
      </c>
      <c r="H40" s="73">
        <f t="shared" si="5"/>
        <v>52922253</v>
      </c>
      <c r="I40" s="73">
        <f t="shared" si="5"/>
        <v>48975091</v>
      </c>
      <c r="J40" s="73">
        <f t="shared" si="5"/>
        <v>48975091</v>
      </c>
      <c r="K40" s="73">
        <f t="shared" si="5"/>
        <v>45182272</v>
      </c>
      <c r="L40" s="73">
        <f t="shared" si="5"/>
        <v>56357970</v>
      </c>
      <c r="M40" s="73">
        <f t="shared" si="5"/>
        <v>67478149</v>
      </c>
      <c r="N40" s="73">
        <f t="shared" si="5"/>
        <v>67478149</v>
      </c>
      <c r="O40" s="73">
        <f t="shared" si="5"/>
        <v>65917965</v>
      </c>
      <c r="P40" s="73">
        <f t="shared" si="5"/>
        <v>45724842</v>
      </c>
      <c r="Q40" s="73">
        <f t="shared" si="5"/>
        <v>36653604</v>
      </c>
      <c r="R40" s="73">
        <f t="shared" si="5"/>
        <v>36653604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36653604</v>
      </c>
      <c r="X40" s="73">
        <f t="shared" si="5"/>
        <v>16399176</v>
      </c>
      <c r="Y40" s="73">
        <f t="shared" si="5"/>
        <v>20254428</v>
      </c>
      <c r="Z40" s="170">
        <f>+IF(X40&lt;&gt;0,+(Y40/X40)*100,0)</f>
        <v>123.50881532096491</v>
      </c>
      <c r="AA40" s="74">
        <f>+AA34+AA39</f>
        <v>21865568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490256108</v>
      </c>
      <c r="D42" s="257">
        <f>+D25-D40</f>
        <v>0</v>
      </c>
      <c r="E42" s="258">
        <f t="shared" si="6"/>
        <v>470260277</v>
      </c>
      <c r="F42" s="259">
        <f t="shared" si="6"/>
        <v>470259683</v>
      </c>
      <c r="G42" s="259">
        <f t="shared" si="6"/>
        <v>427079375</v>
      </c>
      <c r="H42" s="259">
        <f t="shared" si="6"/>
        <v>433033224</v>
      </c>
      <c r="I42" s="259">
        <f t="shared" si="6"/>
        <v>423726659</v>
      </c>
      <c r="J42" s="259">
        <f t="shared" si="6"/>
        <v>423726659</v>
      </c>
      <c r="K42" s="259">
        <f t="shared" si="6"/>
        <v>412305929</v>
      </c>
      <c r="L42" s="259">
        <f t="shared" si="6"/>
        <v>412305929</v>
      </c>
      <c r="M42" s="259">
        <f t="shared" si="6"/>
        <v>432257214</v>
      </c>
      <c r="N42" s="259">
        <f t="shared" si="6"/>
        <v>432257214</v>
      </c>
      <c r="O42" s="259">
        <f t="shared" si="6"/>
        <v>412942381</v>
      </c>
      <c r="P42" s="259">
        <f t="shared" si="6"/>
        <v>409629880</v>
      </c>
      <c r="Q42" s="259">
        <f t="shared" si="6"/>
        <v>458639200</v>
      </c>
      <c r="R42" s="259">
        <f t="shared" si="6"/>
        <v>458639200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458639200</v>
      </c>
      <c r="X42" s="259">
        <f t="shared" si="6"/>
        <v>352694762</v>
      </c>
      <c r="Y42" s="259">
        <f t="shared" si="6"/>
        <v>105944438</v>
      </c>
      <c r="Z42" s="260">
        <f>+IF(X42&lt;&gt;0,+(Y42/X42)*100,0)</f>
        <v>30.038562920307843</v>
      </c>
      <c r="AA42" s="261">
        <f>+AA25-AA40</f>
        <v>470259683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490256108</v>
      </c>
      <c r="D45" s="155"/>
      <c r="E45" s="59">
        <v>470260277</v>
      </c>
      <c r="F45" s="60">
        <v>470259683</v>
      </c>
      <c r="G45" s="60">
        <v>409820146</v>
      </c>
      <c r="H45" s="60">
        <v>410009329</v>
      </c>
      <c r="I45" s="60">
        <v>410009329</v>
      </c>
      <c r="J45" s="60">
        <v>410009329</v>
      </c>
      <c r="K45" s="60">
        <v>410009329</v>
      </c>
      <c r="L45" s="60">
        <v>410009329</v>
      </c>
      <c r="M45" s="60">
        <v>429960614</v>
      </c>
      <c r="N45" s="60">
        <v>429960614</v>
      </c>
      <c r="O45" s="60">
        <v>410645781</v>
      </c>
      <c r="P45" s="60">
        <v>407333280</v>
      </c>
      <c r="Q45" s="60">
        <v>456342600</v>
      </c>
      <c r="R45" s="60">
        <v>456342600</v>
      </c>
      <c r="S45" s="60"/>
      <c r="T45" s="60"/>
      <c r="U45" s="60"/>
      <c r="V45" s="60"/>
      <c r="W45" s="60">
        <v>456342600</v>
      </c>
      <c r="X45" s="60">
        <v>352694762</v>
      </c>
      <c r="Y45" s="60">
        <v>103647838</v>
      </c>
      <c r="Z45" s="139">
        <v>29.39</v>
      </c>
      <c r="AA45" s="62">
        <v>470259683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>
        <v>17259229</v>
      </c>
      <c r="H46" s="60">
        <v>23023895</v>
      </c>
      <c r="I46" s="60">
        <v>13717330</v>
      </c>
      <c r="J46" s="60">
        <v>13717330</v>
      </c>
      <c r="K46" s="60">
        <v>2296600</v>
      </c>
      <c r="L46" s="60">
        <v>2296600</v>
      </c>
      <c r="M46" s="60">
        <v>2296600</v>
      </c>
      <c r="N46" s="60">
        <v>2296600</v>
      </c>
      <c r="O46" s="60">
        <v>2296600</v>
      </c>
      <c r="P46" s="60">
        <v>2296600</v>
      </c>
      <c r="Q46" s="60">
        <v>2296600</v>
      </c>
      <c r="R46" s="60">
        <v>2296600</v>
      </c>
      <c r="S46" s="60"/>
      <c r="T46" s="60"/>
      <c r="U46" s="60"/>
      <c r="V46" s="60"/>
      <c r="W46" s="60">
        <v>2296600</v>
      </c>
      <c r="X46" s="60"/>
      <c r="Y46" s="60">
        <v>2296600</v>
      </c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490256108</v>
      </c>
      <c r="D48" s="217">
        <f>SUM(D45:D47)</f>
        <v>0</v>
      </c>
      <c r="E48" s="264">
        <f t="shared" si="7"/>
        <v>470260277</v>
      </c>
      <c r="F48" s="219">
        <f t="shared" si="7"/>
        <v>470259683</v>
      </c>
      <c r="G48" s="219">
        <f t="shared" si="7"/>
        <v>427079375</v>
      </c>
      <c r="H48" s="219">
        <f t="shared" si="7"/>
        <v>433033224</v>
      </c>
      <c r="I48" s="219">
        <f t="shared" si="7"/>
        <v>423726659</v>
      </c>
      <c r="J48" s="219">
        <f t="shared" si="7"/>
        <v>423726659</v>
      </c>
      <c r="K48" s="219">
        <f t="shared" si="7"/>
        <v>412305929</v>
      </c>
      <c r="L48" s="219">
        <f t="shared" si="7"/>
        <v>412305929</v>
      </c>
      <c r="M48" s="219">
        <f t="shared" si="7"/>
        <v>432257214</v>
      </c>
      <c r="N48" s="219">
        <f t="shared" si="7"/>
        <v>432257214</v>
      </c>
      <c r="O48" s="219">
        <f t="shared" si="7"/>
        <v>412942381</v>
      </c>
      <c r="P48" s="219">
        <f t="shared" si="7"/>
        <v>409629880</v>
      </c>
      <c r="Q48" s="219">
        <f t="shared" si="7"/>
        <v>458639200</v>
      </c>
      <c r="R48" s="219">
        <f t="shared" si="7"/>
        <v>458639200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458639200</v>
      </c>
      <c r="X48" s="219">
        <f t="shared" si="7"/>
        <v>352694762</v>
      </c>
      <c r="Y48" s="219">
        <f t="shared" si="7"/>
        <v>105944438</v>
      </c>
      <c r="Z48" s="265">
        <f>+IF(X48&lt;&gt;0,+(Y48/X48)*100,0)</f>
        <v>30.038562920307843</v>
      </c>
      <c r="AA48" s="232">
        <f>SUM(AA45:AA47)</f>
        <v>470259683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5604890</v>
      </c>
      <c r="D6" s="155"/>
      <c r="E6" s="59">
        <v>4836324</v>
      </c>
      <c r="F6" s="60">
        <v>4836321</v>
      </c>
      <c r="G6" s="60">
        <v>119315</v>
      </c>
      <c r="H6" s="60">
        <v>95817</v>
      </c>
      <c r="I6" s="60">
        <v>91348</v>
      </c>
      <c r="J6" s="60">
        <v>306480</v>
      </c>
      <c r="K6" s="60">
        <v>252389</v>
      </c>
      <c r="L6" s="60">
        <v>82399</v>
      </c>
      <c r="M6" s="60">
        <v>67479</v>
      </c>
      <c r="N6" s="60">
        <v>402267</v>
      </c>
      <c r="O6" s="60">
        <v>59277</v>
      </c>
      <c r="P6" s="60">
        <v>2073384</v>
      </c>
      <c r="Q6" s="60">
        <v>89319</v>
      </c>
      <c r="R6" s="60">
        <v>2221980</v>
      </c>
      <c r="S6" s="60"/>
      <c r="T6" s="60"/>
      <c r="U6" s="60"/>
      <c r="V6" s="60"/>
      <c r="W6" s="60">
        <v>2930727</v>
      </c>
      <c r="X6" s="60">
        <v>2772534</v>
      </c>
      <c r="Y6" s="60">
        <v>158193</v>
      </c>
      <c r="Z6" s="140">
        <v>5.71</v>
      </c>
      <c r="AA6" s="62">
        <v>4836321</v>
      </c>
    </row>
    <row r="7" spans="1:27" ht="12.75">
      <c r="A7" s="249" t="s">
        <v>32</v>
      </c>
      <c r="B7" s="182"/>
      <c r="C7" s="155">
        <v>199794</v>
      </c>
      <c r="D7" s="155"/>
      <c r="E7" s="59">
        <v>207876</v>
      </c>
      <c r="F7" s="60">
        <v>207876</v>
      </c>
      <c r="G7" s="60">
        <v>7149</v>
      </c>
      <c r="H7" s="60">
        <v>15639</v>
      </c>
      <c r="I7" s="60">
        <v>9952</v>
      </c>
      <c r="J7" s="60">
        <v>32740</v>
      </c>
      <c r="K7" s="60">
        <v>19983</v>
      </c>
      <c r="L7" s="60">
        <v>11038</v>
      </c>
      <c r="M7" s="60">
        <v>3355</v>
      </c>
      <c r="N7" s="60">
        <v>34376</v>
      </c>
      <c r="O7" s="60">
        <v>8055</v>
      </c>
      <c r="P7" s="60">
        <v>31296</v>
      </c>
      <c r="Q7" s="60">
        <v>8224</v>
      </c>
      <c r="R7" s="60">
        <v>47575</v>
      </c>
      <c r="S7" s="60"/>
      <c r="T7" s="60"/>
      <c r="U7" s="60"/>
      <c r="V7" s="60"/>
      <c r="W7" s="60">
        <v>114691</v>
      </c>
      <c r="X7" s="60">
        <v>137496</v>
      </c>
      <c r="Y7" s="60">
        <v>-22805</v>
      </c>
      <c r="Z7" s="140">
        <v>-16.59</v>
      </c>
      <c r="AA7" s="62">
        <v>207876</v>
      </c>
    </row>
    <row r="8" spans="1:27" ht="12.75">
      <c r="A8" s="249" t="s">
        <v>178</v>
      </c>
      <c r="B8" s="182"/>
      <c r="C8" s="155">
        <v>4108022</v>
      </c>
      <c r="D8" s="155"/>
      <c r="E8" s="59">
        <v>44260572</v>
      </c>
      <c r="F8" s="60">
        <v>44260865</v>
      </c>
      <c r="G8" s="60">
        <v>4777419</v>
      </c>
      <c r="H8" s="60">
        <v>2125780</v>
      </c>
      <c r="I8" s="60">
        <v>2954501</v>
      </c>
      <c r="J8" s="60">
        <v>9857700</v>
      </c>
      <c r="K8" s="60">
        <v>2044793</v>
      </c>
      <c r="L8" s="60">
        <v>1061498</v>
      </c>
      <c r="M8" s="60">
        <v>6095110</v>
      </c>
      <c r="N8" s="60">
        <v>9201401</v>
      </c>
      <c r="O8" s="60">
        <v>50073</v>
      </c>
      <c r="P8" s="60">
        <v>2170036</v>
      </c>
      <c r="Q8" s="60">
        <v>4982931</v>
      </c>
      <c r="R8" s="60">
        <v>7203040</v>
      </c>
      <c r="S8" s="60"/>
      <c r="T8" s="60"/>
      <c r="U8" s="60"/>
      <c r="V8" s="60"/>
      <c r="W8" s="60">
        <v>26262141</v>
      </c>
      <c r="X8" s="60">
        <v>31659983</v>
      </c>
      <c r="Y8" s="60">
        <v>-5397842</v>
      </c>
      <c r="Z8" s="140">
        <v>-17.05</v>
      </c>
      <c r="AA8" s="62">
        <v>44260865</v>
      </c>
    </row>
    <row r="9" spans="1:27" ht="12.75">
      <c r="A9" s="249" t="s">
        <v>179</v>
      </c>
      <c r="B9" s="182"/>
      <c r="C9" s="155">
        <v>245981325</v>
      </c>
      <c r="D9" s="155"/>
      <c r="E9" s="59">
        <v>226856001</v>
      </c>
      <c r="F9" s="60">
        <v>232473939</v>
      </c>
      <c r="G9" s="60">
        <v>88779000</v>
      </c>
      <c r="H9" s="60">
        <v>116739</v>
      </c>
      <c r="I9" s="60">
        <v>2398000</v>
      </c>
      <c r="J9" s="60">
        <v>91293739</v>
      </c>
      <c r="K9" s="60">
        <v>1571000</v>
      </c>
      <c r="L9" s="60">
        <v>124200</v>
      </c>
      <c r="M9" s="60">
        <v>71023000</v>
      </c>
      <c r="N9" s="60">
        <v>72718200</v>
      </c>
      <c r="O9" s="60">
        <v>70557</v>
      </c>
      <c r="P9" s="60"/>
      <c r="Q9" s="60">
        <v>53268000</v>
      </c>
      <c r="R9" s="60">
        <v>53338557</v>
      </c>
      <c r="S9" s="60"/>
      <c r="T9" s="60"/>
      <c r="U9" s="60"/>
      <c r="V9" s="60"/>
      <c r="W9" s="60">
        <v>217350496</v>
      </c>
      <c r="X9" s="60">
        <v>232473939</v>
      </c>
      <c r="Y9" s="60">
        <v>-15123443</v>
      </c>
      <c r="Z9" s="140">
        <v>-6.51</v>
      </c>
      <c r="AA9" s="62">
        <v>232473939</v>
      </c>
    </row>
    <row r="10" spans="1:27" ht="12.75">
      <c r="A10" s="249" t="s">
        <v>180</v>
      </c>
      <c r="B10" s="182"/>
      <c r="C10" s="155">
        <v>58809000</v>
      </c>
      <c r="D10" s="155"/>
      <c r="E10" s="59">
        <v>58050000</v>
      </c>
      <c r="F10" s="60">
        <v>58050000</v>
      </c>
      <c r="G10" s="60">
        <v>20019298</v>
      </c>
      <c r="H10" s="60"/>
      <c r="I10" s="60"/>
      <c r="J10" s="60">
        <v>20019298</v>
      </c>
      <c r="K10" s="60"/>
      <c r="L10" s="60">
        <v>2026000</v>
      </c>
      <c r="M10" s="60">
        <v>19688000</v>
      </c>
      <c r="N10" s="60">
        <v>21714000</v>
      </c>
      <c r="O10" s="60">
        <v>2013000</v>
      </c>
      <c r="P10" s="60"/>
      <c r="Q10" s="60">
        <v>18782000</v>
      </c>
      <c r="R10" s="60">
        <v>20795000</v>
      </c>
      <c r="S10" s="60"/>
      <c r="T10" s="60"/>
      <c r="U10" s="60"/>
      <c r="V10" s="60"/>
      <c r="W10" s="60">
        <v>62528298</v>
      </c>
      <c r="X10" s="60">
        <v>58050000</v>
      </c>
      <c r="Y10" s="60">
        <v>4478298</v>
      </c>
      <c r="Z10" s="140">
        <v>7.71</v>
      </c>
      <c r="AA10" s="62">
        <v>58050000</v>
      </c>
    </row>
    <row r="11" spans="1:27" ht="12.75">
      <c r="A11" s="249" t="s">
        <v>181</v>
      </c>
      <c r="B11" s="182"/>
      <c r="C11" s="155">
        <v>7231406</v>
      </c>
      <c r="D11" s="155"/>
      <c r="E11" s="59">
        <v>5618004</v>
      </c>
      <c r="F11" s="60">
        <v>5617998</v>
      </c>
      <c r="G11" s="60"/>
      <c r="H11" s="60">
        <v>484470</v>
      </c>
      <c r="I11" s="60">
        <v>233305</v>
      </c>
      <c r="J11" s="60">
        <v>717775</v>
      </c>
      <c r="K11" s="60">
        <v>161472</v>
      </c>
      <c r="L11" s="60">
        <v>95631</v>
      </c>
      <c r="M11" s="60">
        <v>352580</v>
      </c>
      <c r="N11" s="60">
        <v>609683</v>
      </c>
      <c r="O11" s="60">
        <v>311502</v>
      </c>
      <c r="P11" s="60">
        <v>124187</v>
      </c>
      <c r="Q11" s="60">
        <v>269200</v>
      </c>
      <c r="R11" s="60">
        <v>704889</v>
      </c>
      <c r="S11" s="60"/>
      <c r="T11" s="60"/>
      <c r="U11" s="60"/>
      <c r="V11" s="60"/>
      <c r="W11" s="60">
        <v>2032347</v>
      </c>
      <c r="X11" s="60">
        <v>3472728</v>
      </c>
      <c r="Y11" s="60">
        <v>-1440381</v>
      </c>
      <c r="Z11" s="140">
        <v>-41.48</v>
      </c>
      <c r="AA11" s="62">
        <v>5617998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-215154473</v>
      </c>
      <c r="D14" s="155"/>
      <c r="E14" s="59">
        <v>-239145060</v>
      </c>
      <c r="F14" s="60">
        <v>-250063351</v>
      </c>
      <c r="G14" s="60">
        <v>-18324468</v>
      </c>
      <c r="H14" s="60">
        <v>-17706551</v>
      </c>
      <c r="I14" s="60">
        <v>-17353244</v>
      </c>
      <c r="J14" s="60">
        <v>-53384263</v>
      </c>
      <c r="K14" s="60">
        <v>-18492317</v>
      </c>
      <c r="L14" s="60">
        <v>-24766040</v>
      </c>
      <c r="M14" s="60">
        <v>-19734178</v>
      </c>
      <c r="N14" s="60">
        <v>-62992535</v>
      </c>
      <c r="O14" s="60">
        <v>-20204895</v>
      </c>
      <c r="P14" s="60">
        <v>-19324327</v>
      </c>
      <c r="Q14" s="60">
        <v>-21693913</v>
      </c>
      <c r="R14" s="60">
        <v>-61223135</v>
      </c>
      <c r="S14" s="60"/>
      <c r="T14" s="60"/>
      <c r="U14" s="60"/>
      <c r="V14" s="60"/>
      <c r="W14" s="60">
        <v>-177599933</v>
      </c>
      <c r="X14" s="60">
        <v>-179463943</v>
      </c>
      <c r="Y14" s="60">
        <v>1864010</v>
      </c>
      <c r="Z14" s="140">
        <v>-1.04</v>
      </c>
      <c r="AA14" s="62">
        <v>-250063351</v>
      </c>
    </row>
    <row r="15" spans="1:27" ht="12.75">
      <c r="A15" s="249" t="s">
        <v>40</v>
      </c>
      <c r="B15" s="182"/>
      <c r="C15" s="155">
        <v>-5321</v>
      </c>
      <c r="D15" s="155"/>
      <c r="E15" s="59">
        <v>-117000</v>
      </c>
      <c r="F15" s="60">
        <v>-117000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-58500</v>
      </c>
      <c r="Y15" s="60">
        <v>58500</v>
      </c>
      <c r="Z15" s="140">
        <v>-100</v>
      </c>
      <c r="AA15" s="62">
        <v>-117000</v>
      </c>
    </row>
    <row r="16" spans="1:27" ht="12.75">
      <c r="A16" s="249" t="s">
        <v>42</v>
      </c>
      <c r="B16" s="182"/>
      <c r="C16" s="155"/>
      <c r="D16" s="155"/>
      <c r="E16" s="59">
        <v>-5300004</v>
      </c>
      <c r="F16" s="60"/>
      <c r="G16" s="60"/>
      <c r="H16" s="60"/>
      <c r="I16" s="60"/>
      <c r="J16" s="60"/>
      <c r="K16" s="60"/>
      <c r="L16" s="60"/>
      <c r="M16" s="60">
        <v>-6212</v>
      </c>
      <c r="N16" s="60">
        <v>-6212</v>
      </c>
      <c r="O16" s="60"/>
      <c r="P16" s="60"/>
      <c r="Q16" s="60">
        <v>-224700</v>
      </c>
      <c r="R16" s="60">
        <v>-224700</v>
      </c>
      <c r="S16" s="60"/>
      <c r="T16" s="60"/>
      <c r="U16" s="60"/>
      <c r="V16" s="60"/>
      <c r="W16" s="60">
        <v>-230912</v>
      </c>
      <c r="X16" s="60"/>
      <c r="Y16" s="60">
        <v>-230912</v>
      </c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106774643</v>
      </c>
      <c r="D17" s="168">
        <f t="shared" si="0"/>
        <v>0</v>
      </c>
      <c r="E17" s="72">
        <f t="shared" si="0"/>
        <v>95266713</v>
      </c>
      <c r="F17" s="73">
        <f t="shared" si="0"/>
        <v>95266648</v>
      </c>
      <c r="G17" s="73">
        <f t="shared" si="0"/>
        <v>95377713</v>
      </c>
      <c r="H17" s="73">
        <f t="shared" si="0"/>
        <v>-14868106</v>
      </c>
      <c r="I17" s="73">
        <f t="shared" si="0"/>
        <v>-11666138</v>
      </c>
      <c r="J17" s="73">
        <f t="shared" si="0"/>
        <v>68843469</v>
      </c>
      <c r="K17" s="73">
        <f t="shared" si="0"/>
        <v>-14442680</v>
      </c>
      <c r="L17" s="73">
        <f t="shared" si="0"/>
        <v>-21365274</v>
      </c>
      <c r="M17" s="73">
        <f t="shared" si="0"/>
        <v>77489134</v>
      </c>
      <c r="N17" s="73">
        <f t="shared" si="0"/>
        <v>41681180</v>
      </c>
      <c r="O17" s="73">
        <f t="shared" si="0"/>
        <v>-17692431</v>
      </c>
      <c r="P17" s="73">
        <f t="shared" si="0"/>
        <v>-14925424</v>
      </c>
      <c r="Q17" s="73">
        <f t="shared" si="0"/>
        <v>55481061</v>
      </c>
      <c r="R17" s="73">
        <f t="shared" si="0"/>
        <v>22863206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133387855</v>
      </c>
      <c r="X17" s="73">
        <f t="shared" si="0"/>
        <v>149044237</v>
      </c>
      <c r="Y17" s="73">
        <f t="shared" si="0"/>
        <v>-15656382</v>
      </c>
      <c r="Z17" s="170">
        <f>+IF(X17&lt;&gt;0,+(Y17/X17)*100,0)</f>
        <v>-10.5045202116738</v>
      </c>
      <c r="AA17" s="74">
        <f>SUM(AA6:AA16)</f>
        <v>95266648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>
        <v>-8638</v>
      </c>
      <c r="I23" s="159">
        <v>-8398</v>
      </c>
      <c r="J23" s="60">
        <v>-17036</v>
      </c>
      <c r="K23" s="159">
        <v>-8716</v>
      </c>
      <c r="L23" s="159"/>
      <c r="M23" s="60">
        <v>-8795</v>
      </c>
      <c r="N23" s="159">
        <v>-17511</v>
      </c>
      <c r="O23" s="159">
        <v>-8836</v>
      </c>
      <c r="P23" s="159"/>
      <c r="Q23" s="60"/>
      <c r="R23" s="159">
        <v>-8836</v>
      </c>
      <c r="S23" s="159"/>
      <c r="T23" s="60"/>
      <c r="U23" s="159"/>
      <c r="V23" s="159"/>
      <c r="W23" s="159">
        <v>-43383</v>
      </c>
      <c r="X23" s="60"/>
      <c r="Y23" s="159">
        <v>-43383</v>
      </c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>
        <v>-23292182</v>
      </c>
      <c r="I24" s="60">
        <v>-1906028</v>
      </c>
      <c r="J24" s="60">
        <v>-25198210</v>
      </c>
      <c r="K24" s="60">
        <v>4712786</v>
      </c>
      <c r="L24" s="60">
        <v>12678001</v>
      </c>
      <c r="M24" s="60">
        <v>-205817</v>
      </c>
      <c r="N24" s="60">
        <v>17184970</v>
      </c>
      <c r="O24" s="60">
        <v>-20247737</v>
      </c>
      <c r="P24" s="60">
        <v>22624842</v>
      </c>
      <c r="Q24" s="60">
        <v>-19171732</v>
      </c>
      <c r="R24" s="60">
        <v>-16794627</v>
      </c>
      <c r="S24" s="60"/>
      <c r="T24" s="60"/>
      <c r="U24" s="60"/>
      <c r="V24" s="60"/>
      <c r="W24" s="60">
        <v>-24807867</v>
      </c>
      <c r="X24" s="60"/>
      <c r="Y24" s="60">
        <v>-24807867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-71558718</v>
      </c>
      <c r="D26" s="155"/>
      <c r="E26" s="59">
        <v>-59146896</v>
      </c>
      <c r="F26" s="60">
        <v>-74282961</v>
      </c>
      <c r="G26" s="60">
        <v>-3061345</v>
      </c>
      <c r="H26" s="60">
        <v>-2873912</v>
      </c>
      <c r="I26" s="60">
        <v>-792471</v>
      </c>
      <c r="J26" s="60">
        <v>-6727728</v>
      </c>
      <c r="K26" s="60">
        <v>-834105</v>
      </c>
      <c r="L26" s="60">
        <v>-567231</v>
      </c>
      <c r="M26" s="60">
        <v>-984897</v>
      </c>
      <c r="N26" s="60">
        <v>-2386233</v>
      </c>
      <c r="O26" s="60">
        <v>-431957</v>
      </c>
      <c r="P26" s="60">
        <v>-16958</v>
      </c>
      <c r="Q26" s="60">
        <v>-3964401</v>
      </c>
      <c r="R26" s="60">
        <v>-4413316</v>
      </c>
      <c r="S26" s="60"/>
      <c r="T26" s="60"/>
      <c r="U26" s="60"/>
      <c r="V26" s="60"/>
      <c r="W26" s="60">
        <v>-13527277</v>
      </c>
      <c r="X26" s="60">
        <v>-41698461</v>
      </c>
      <c r="Y26" s="60">
        <v>28171184</v>
      </c>
      <c r="Z26" s="140">
        <v>-67.56</v>
      </c>
      <c r="AA26" s="62">
        <v>-74282961</v>
      </c>
    </row>
    <row r="27" spans="1:27" ht="12.75">
      <c r="A27" s="250" t="s">
        <v>192</v>
      </c>
      <c r="B27" s="251"/>
      <c r="C27" s="168">
        <f aca="true" t="shared" si="1" ref="C27:Y27">SUM(C21:C26)</f>
        <v>-71558718</v>
      </c>
      <c r="D27" s="168">
        <f>SUM(D21:D26)</f>
        <v>0</v>
      </c>
      <c r="E27" s="72">
        <f t="shared" si="1"/>
        <v>-59146896</v>
      </c>
      <c r="F27" s="73">
        <f t="shared" si="1"/>
        <v>-74282961</v>
      </c>
      <c r="G27" s="73">
        <f t="shared" si="1"/>
        <v>-3061345</v>
      </c>
      <c r="H27" s="73">
        <f t="shared" si="1"/>
        <v>-26174732</v>
      </c>
      <c r="I27" s="73">
        <f t="shared" si="1"/>
        <v>-2706897</v>
      </c>
      <c r="J27" s="73">
        <f t="shared" si="1"/>
        <v>-31942974</v>
      </c>
      <c r="K27" s="73">
        <f t="shared" si="1"/>
        <v>3869965</v>
      </c>
      <c r="L27" s="73">
        <f t="shared" si="1"/>
        <v>12110770</v>
      </c>
      <c r="M27" s="73">
        <f t="shared" si="1"/>
        <v>-1199509</v>
      </c>
      <c r="N27" s="73">
        <f t="shared" si="1"/>
        <v>14781226</v>
      </c>
      <c r="O27" s="73">
        <f t="shared" si="1"/>
        <v>-20688530</v>
      </c>
      <c r="P27" s="73">
        <f t="shared" si="1"/>
        <v>22607884</v>
      </c>
      <c r="Q27" s="73">
        <f t="shared" si="1"/>
        <v>-23136133</v>
      </c>
      <c r="R27" s="73">
        <f t="shared" si="1"/>
        <v>-21216779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-38378527</v>
      </c>
      <c r="X27" s="73">
        <f t="shared" si="1"/>
        <v>-41698461</v>
      </c>
      <c r="Y27" s="73">
        <f t="shared" si="1"/>
        <v>3319934</v>
      </c>
      <c r="Z27" s="170">
        <f>+IF(X27&lt;&gt;0,+(Y27/X27)*100,0)</f>
        <v>-7.961766262788451</v>
      </c>
      <c r="AA27" s="74">
        <f>SUM(AA21:AA26)</f>
        <v>-74282961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1615150</v>
      </c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-578436</v>
      </c>
      <c r="D35" s="155"/>
      <c r="E35" s="59"/>
      <c r="F35" s="60"/>
      <c r="G35" s="60">
        <v>-676102</v>
      </c>
      <c r="H35" s="60">
        <v>4826788</v>
      </c>
      <c r="I35" s="60">
        <v>-3935197</v>
      </c>
      <c r="J35" s="60">
        <v>215489</v>
      </c>
      <c r="K35" s="60">
        <v>-956573</v>
      </c>
      <c r="L35" s="60">
        <v>8244244</v>
      </c>
      <c r="M35" s="60">
        <v>-8386545</v>
      </c>
      <c r="N35" s="60">
        <v>-1098874</v>
      </c>
      <c r="O35" s="60">
        <v>8505</v>
      </c>
      <c r="P35" s="60">
        <v>4275180</v>
      </c>
      <c r="Q35" s="60">
        <v>-3166143</v>
      </c>
      <c r="R35" s="60">
        <v>1117542</v>
      </c>
      <c r="S35" s="60"/>
      <c r="T35" s="60"/>
      <c r="U35" s="60"/>
      <c r="V35" s="60"/>
      <c r="W35" s="60">
        <v>234157</v>
      </c>
      <c r="X35" s="60"/>
      <c r="Y35" s="60">
        <v>234157</v>
      </c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1036714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-676102</v>
      </c>
      <c r="H36" s="73">
        <f t="shared" si="2"/>
        <v>4826788</v>
      </c>
      <c r="I36" s="73">
        <f t="shared" si="2"/>
        <v>-3935197</v>
      </c>
      <c r="J36" s="73">
        <f t="shared" si="2"/>
        <v>215489</v>
      </c>
      <c r="K36" s="73">
        <f t="shared" si="2"/>
        <v>-956573</v>
      </c>
      <c r="L36" s="73">
        <f t="shared" si="2"/>
        <v>8244244</v>
      </c>
      <c r="M36" s="73">
        <f t="shared" si="2"/>
        <v>-8386545</v>
      </c>
      <c r="N36" s="73">
        <f t="shared" si="2"/>
        <v>-1098874</v>
      </c>
      <c r="O36" s="73">
        <f t="shared" si="2"/>
        <v>8505</v>
      </c>
      <c r="P36" s="73">
        <f t="shared" si="2"/>
        <v>4275180</v>
      </c>
      <c r="Q36" s="73">
        <f t="shared" si="2"/>
        <v>-3166143</v>
      </c>
      <c r="R36" s="73">
        <f t="shared" si="2"/>
        <v>1117542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234157</v>
      </c>
      <c r="X36" s="73">
        <f t="shared" si="2"/>
        <v>0</v>
      </c>
      <c r="Y36" s="73">
        <f t="shared" si="2"/>
        <v>234157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36252639</v>
      </c>
      <c r="D38" s="153">
        <f>+D17+D27+D36</f>
        <v>0</v>
      </c>
      <c r="E38" s="99">
        <f t="shared" si="3"/>
        <v>36119817</v>
      </c>
      <c r="F38" s="100">
        <f t="shared" si="3"/>
        <v>20983687</v>
      </c>
      <c r="G38" s="100">
        <f t="shared" si="3"/>
        <v>91640266</v>
      </c>
      <c r="H38" s="100">
        <f t="shared" si="3"/>
        <v>-36216050</v>
      </c>
      <c r="I38" s="100">
        <f t="shared" si="3"/>
        <v>-18308232</v>
      </c>
      <c r="J38" s="100">
        <f t="shared" si="3"/>
        <v>37115984</v>
      </c>
      <c r="K38" s="100">
        <f t="shared" si="3"/>
        <v>-11529288</v>
      </c>
      <c r="L38" s="100">
        <f t="shared" si="3"/>
        <v>-1010260</v>
      </c>
      <c r="M38" s="100">
        <f t="shared" si="3"/>
        <v>67903080</v>
      </c>
      <c r="N38" s="100">
        <f t="shared" si="3"/>
        <v>55363532</v>
      </c>
      <c r="O38" s="100">
        <f t="shared" si="3"/>
        <v>-38372456</v>
      </c>
      <c r="P38" s="100">
        <f t="shared" si="3"/>
        <v>11957640</v>
      </c>
      <c r="Q38" s="100">
        <f t="shared" si="3"/>
        <v>29178785</v>
      </c>
      <c r="R38" s="100">
        <f t="shared" si="3"/>
        <v>2763969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95243485</v>
      </c>
      <c r="X38" s="100">
        <f t="shared" si="3"/>
        <v>107345776</v>
      </c>
      <c r="Y38" s="100">
        <f t="shared" si="3"/>
        <v>-12102291</v>
      </c>
      <c r="Z38" s="137">
        <f>+IF(X38&lt;&gt;0,+(Y38/X38)*100,0)</f>
        <v>-11.274119439967532</v>
      </c>
      <c r="AA38" s="102">
        <f>+AA17+AA27+AA36</f>
        <v>20983687</v>
      </c>
    </row>
    <row r="39" spans="1:27" ht="12.75">
      <c r="A39" s="249" t="s">
        <v>200</v>
      </c>
      <c r="B39" s="182"/>
      <c r="C39" s="153">
        <v>65694241</v>
      </c>
      <c r="D39" s="153"/>
      <c r="E39" s="99">
        <v>75440000</v>
      </c>
      <c r="F39" s="100">
        <v>75440000</v>
      </c>
      <c r="G39" s="100">
        <v>36047529</v>
      </c>
      <c r="H39" s="100">
        <v>127687795</v>
      </c>
      <c r="I39" s="100">
        <v>91471745</v>
      </c>
      <c r="J39" s="100">
        <v>36047529</v>
      </c>
      <c r="K39" s="100">
        <v>73163513</v>
      </c>
      <c r="L39" s="100">
        <v>61634225</v>
      </c>
      <c r="M39" s="100">
        <v>60623965</v>
      </c>
      <c r="N39" s="100">
        <v>73163513</v>
      </c>
      <c r="O39" s="100">
        <v>128527045</v>
      </c>
      <c r="P39" s="100">
        <v>90154589</v>
      </c>
      <c r="Q39" s="100">
        <v>102112229</v>
      </c>
      <c r="R39" s="100">
        <v>128527045</v>
      </c>
      <c r="S39" s="100"/>
      <c r="T39" s="100"/>
      <c r="U39" s="100"/>
      <c r="V39" s="100"/>
      <c r="W39" s="100">
        <v>36047529</v>
      </c>
      <c r="X39" s="100">
        <v>75440000</v>
      </c>
      <c r="Y39" s="100">
        <v>-39392471</v>
      </c>
      <c r="Z39" s="137">
        <v>-52.22</v>
      </c>
      <c r="AA39" s="102">
        <v>75440000</v>
      </c>
    </row>
    <row r="40" spans="1:27" ht="12.75">
      <c r="A40" s="269" t="s">
        <v>201</v>
      </c>
      <c r="B40" s="256"/>
      <c r="C40" s="257">
        <v>101946880</v>
      </c>
      <c r="D40" s="257"/>
      <c r="E40" s="258">
        <v>111559817</v>
      </c>
      <c r="F40" s="259">
        <v>96423687</v>
      </c>
      <c r="G40" s="259">
        <v>127687795</v>
      </c>
      <c r="H40" s="259">
        <v>91471745</v>
      </c>
      <c r="I40" s="259">
        <v>73163513</v>
      </c>
      <c r="J40" s="259">
        <v>73163513</v>
      </c>
      <c r="K40" s="259">
        <v>61634225</v>
      </c>
      <c r="L40" s="259">
        <v>60623965</v>
      </c>
      <c r="M40" s="259">
        <v>128527045</v>
      </c>
      <c r="N40" s="259">
        <v>128527045</v>
      </c>
      <c r="O40" s="259">
        <v>90154589</v>
      </c>
      <c r="P40" s="259">
        <v>102112229</v>
      </c>
      <c r="Q40" s="259">
        <v>131291014</v>
      </c>
      <c r="R40" s="259">
        <v>131291014</v>
      </c>
      <c r="S40" s="259"/>
      <c r="T40" s="259"/>
      <c r="U40" s="259"/>
      <c r="V40" s="259"/>
      <c r="W40" s="259">
        <v>131291014</v>
      </c>
      <c r="X40" s="259">
        <v>182785776</v>
      </c>
      <c r="Y40" s="259">
        <v>-51494762</v>
      </c>
      <c r="Z40" s="260">
        <v>-28.17</v>
      </c>
      <c r="AA40" s="261">
        <v>96423687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82942201</v>
      </c>
      <c r="D5" s="200">
        <f t="shared" si="0"/>
        <v>0</v>
      </c>
      <c r="E5" s="106">
        <f t="shared" si="0"/>
        <v>59146893</v>
      </c>
      <c r="F5" s="106">
        <f t="shared" si="0"/>
        <v>74282708</v>
      </c>
      <c r="G5" s="106">
        <f t="shared" si="0"/>
        <v>2775820</v>
      </c>
      <c r="H5" s="106">
        <f t="shared" si="0"/>
        <v>2861709</v>
      </c>
      <c r="I5" s="106">
        <f t="shared" si="0"/>
        <v>772110</v>
      </c>
      <c r="J5" s="106">
        <f t="shared" si="0"/>
        <v>6409639</v>
      </c>
      <c r="K5" s="106">
        <f t="shared" si="0"/>
        <v>824894</v>
      </c>
      <c r="L5" s="106">
        <f t="shared" si="0"/>
        <v>8042539</v>
      </c>
      <c r="M5" s="106">
        <f t="shared" si="0"/>
        <v>6221045</v>
      </c>
      <c r="N5" s="106">
        <f t="shared" si="0"/>
        <v>15088478</v>
      </c>
      <c r="O5" s="106">
        <f t="shared" si="0"/>
        <v>4068849</v>
      </c>
      <c r="P5" s="106">
        <f t="shared" si="0"/>
        <v>2053761</v>
      </c>
      <c r="Q5" s="106">
        <f t="shared" si="0"/>
        <v>7949416</v>
      </c>
      <c r="R5" s="106">
        <f t="shared" si="0"/>
        <v>14072026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35570143</v>
      </c>
      <c r="X5" s="106">
        <f t="shared" si="0"/>
        <v>55712031</v>
      </c>
      <c r="Y5" s="106">
        <f t="shared" si="0"/>
        <v>-20141888</v>
      </c>
      <c r="Z5" s="201">
        <f>+IF(X5&lt;&gt;0,+(Y5/X5)*100,0)</f>
        <v>-36.15356977382497</v>
      </c>
      <c r="AA5" s="199">
        <f>SUM(AA11:AA18)</f>
        <v>74282708</v>
      </c>
    </row>
    <row r="6" spans="1:27" ht="12.75">
      <c r="A6" s="291" t="s">
        <v>205</v>
      </c>
      <c r="B6" s="142"/>
      <c r="C6" s="62">
        <v>63766032</v>
      </c>
      <c r="D6" s="156"/>
      <c r="E6" s="60">
        <v>55147500</v>
      </c>
      <c r="F6" s="60">
        <v>65403011</v>
      </c>
      <c r="G6" s="60">
        <v>2775820</v>
      </c>
      <c r="H6" s="60">
        <v>1374176</v>
      </c>
      <c r="I6" s="60">
        <v>607794</v>
      </c>
      <c r="J6" s="60">
        <v>4757790</v>
      </c>
      <c r="K6" s="60">
        <v>679974</v>
      </c>
      <c r="L6" s="60">
        <v>8014569</v>
      </c>
      <c r="M6" s="60">
        <v>5423740</v>
      </c>
      <c r="N6" s="60">
        <v>14118283</v>
      </c>
      <c r="O6" s="60">
        <v>4042753</v>
      </c>
      <c r="P6" s="60">
        <v>2036803</v>
      </c>
      <c r="Q6" s="60">
        <v>5559060</v>
      </c>
      <c r="R6" s="60">
        <v>11638616</v>
      </c>
      <c r="S6" s="60"/>
      <c r="T6" s="60"/>
      <c r="U6" s="60"/>
      <c r="V6" s="60"/>
      <c r="W6" s="60">
        <v>30514689</v>
      </c>
      <c r="X6" s="60">
        <v>49052258</v>
      </c>
      <c r="Y6" s="60">
        <v>-18537569</v>
      </c>
      <c r="Z6" s="140">
        <v>-37.79</v>
      </c>
      <c r="AA6" s="155">
        <v>65403011</v>
      </c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249393</v>
      </c>
      <c r="F10" s="60">
        <v>249393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187045</v>
      </c>
      <c r="Y10" s="60">
        <v>-187045</v>
      </c>
      <c r="Z10" s="140">
        <v>-100</v>
      </c>
      <c r="AA10" s="155">
        <v>249393</v>
      </c>
    </row>
    <row r="11" spans="1:27" ht="12.75">
      <c r="A11" s="292" t="s">
        <v>210</v>
      </c>
      <c r="B11" s="142"/>
      <c r="C11" s="293">
        <f aca="true" t="shared" si="1" ref="C11:Y11">SUM(C6:C10)</f>
        <v>63766032</v>
      </c>
      <c r="D11" s="294">
        <f t="shared" si="1"/>
        <v>0</v>
      </c>
      <c r="E11" s="295">
        <f t="shared" si="1"/>
        <v>55396893</v>
      </c>
      <c r="F11" s="295">
        <f t="shared" si="1"/>
        <v>65652404</v>
      </c>
      <c r="G11" s="295">
        <f t="shared" si="1"/>
        <v>2775820</v>
      </c>
      <c r="H11" s="295">
        <f t="shared" si="1"/>
        <v>1374176</v>
      </c>
      <c r="I11" s="295">
        <f t="shared" si="1"/>
        <v>607794</v>
      </c>
      <c r="J11" s="295">
        <f t="shared" si="1"/>
        <v>4757790</v>
      </c>
      <c r="K11" s="295">
        <f t="shared" si="1"/>
        <v>679974</v>
      </c>
      <c r="L11" s="295">
        <f t="shared" si="1"/>
        <v>8014569</v>
      </c>
      <c r="M11" s="295">
        <f t="shared" si="1"/>
        <v>5423740</v>
      </c>
      <c r="N11" s="295">
        <f t="shared" si="1"/>
        <v>14118283</v>
      </c>
      <c r="O11" s="295">
        <f t="shared" si="1"/>
        <v>4042753</v>
      </c>
      <c r="P11" s="295">
        <f t="shared" si="1"/>
        <v>2036803</v>
      </c>
      <c r="Q11" s="295">
        <f t="shared" si="1"/>
        <v>5559060</v>
      </c>
      <c r="R11" s="295">
        <f t="shared" si="1"/>
        <v>11638616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30514689</v>
      </c>
      <c r="X11" s="295">
        <f t="shared" si="1"/>
        <v>49239303</v>
      </c>
      <c r="Y11" s="295">
        <f t="shared" si="1"/>
        <v>-18724614</v>
      </c>
      <c r="Z11" s="296">
        <f>+IF(X11&lt;&gt;0,+(Y11/X11)*100,0)</f>
        <v>-38.027780368865095</v>
      </c>
      <c r="AA11" s="297">
        <f>SUM(AA6:AA10)</f>
        <v>65652404</v>
      </c>
    </row>
    <row r="12" spans="1:27" ht="12.75">
      <c r="A12" s="298" t="s">
        <v>211</v>
      </c>
      <c r="B12" s="136"/>
      <c r="C12" s="62">
        <v>8798882</v>
      </c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10197287</v>
      </c>
      <c r="D15" s="156"/>
      <c r="E15" s="60">
        <v>3600000</v>
      </c>
      <c r="F15" s="60">
        <v>8480304</v>
      </c>
      <c r="G15" s="60"/>
      <c r="H15" s="60">
        <v>1277324</v>
      </c>
      <c r="I15" s="60">
        <v>164316</v>
      </c>
      <c r="J15" s="60">
        <v>1441640</v>
      </c>
      <c r="K15" s="60">
        <v>144920</v>
      </c>
      <c r="L15" s="60">
        <v>27970</v>
      </c>
      <c r="M15" s="60">
        <v>523335</v>
      </c>
      <c r="N15" s="60">
        <v>696225</v>
      </c>
      <c r="O15" s="60">
        <v>26096</v>
      </c>
      <c r="P15" s="60">
        <v>16958</v>
      </c>
      <c r="Q15" s="60">
        <v>2390356</v>
      </c>
      <c r="R15" s="60">
        <v>2433410</v>
      </c>
      <c r="S15" s="60"/>
      <c r="T15" s="60"/>
      <c r="U15" s="60"/>
      <c r="V15" s="60"/>
      <c r="W15" s="60">
        <v>4571275</v>
      </c>
      <c r="X15" s="60">
        <v>6360228</v>
      </c>
      <c r="Y15" s="60">
        <v>-1788953</v>
      </c>
      <c r="Z15" s="140">
        <v>-28.13</v>
      </c>
      <c r="AA15" s="155">
        <v>8480304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180000</v>
      </c>
      <c r="D18" s="276"/>
      <c r="E18" s="82">
        <v>150000</v>
      </c>
      <c r="F18" s="82">
        <v>150000</v>
      </c>
      <c r="G18" s="82"/>
      <c r="H18" s="82">
        <v>210209</v>
      </c>
      <c r="I18" s="82"/>
      <c r="J18" s="82">
        <v>210209</v>
      </c>
      <c r="K18" s="82"/>
      <c r="L18" s="82"/>
      <c r="M18" s="82">
        <v>273970</v>
      </c>
      <c r="N18" s="82">
        <v>273970</v>
      </c>
      <c r="O18" s="82"/>
      <c r="P18" s="82"/>
      <c r="Q18" s="82"/>
      <c r="R18" s="82"/>
      <c r="S18" s="82"/>
      <c r="T18" s="82"/>
      <c r="U18" s="82"/>
      <c r="V18" s="82"/>
      <c r="W18" s="82">
        <v>484179</v>
      </c>
      <c r="X18" s="82">
        <v>112500</v>
      </c>
      <c r="Y18" s="82">
        <v>371679</v>
      </c>
      <c r="Z18" s="270">
        <v>330.38</v>
      </c>
      <c r="AA18" s="278">
        <v>150000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63766032</v>
      </c>
      <c r="D36" s="156">
        <f t="shared" si="4"/>
        <v>0</v>
      </c>
      <c r="E36" s="60">
        <f t="shared" si="4"/>
        <v>55147500</v>
      </c>
      <c r="F36" s="60">
        <f t="shared" si="4"/>
        <v>65403011</v>
      </c>
      <c r="G36" s="60">
        <f t="shared" si="4"/>
        <v>2775820</v>
      </c>
      <c r="H36" s="60">
        <f t="shared" si="4"/>
        <v>1374176</v>
      </c>
      <c r="I36" s="60">
        <f t="shared" si="4"/>
        <v>607794</v>
      </c>
      <c r="J36" s="60">
        <f t="shared" si="4"/>
        <v>4757790</v>
      </c>
      <c r="K36" s="60">
        <f t="shared" si="4"/>
        <v>679974</v>
      </c>
      <c r="L36" s="60">
        <f t="shared" si="4"/>
        <v>8014569</v>
      </c>
      <c r="M36" s="60">
        <f t="shared" si="4"/>
        <v>5423740</v>
      </c>
      <c r="N36" s="60">
        <f t="shared" si="4"/>
        <v>14118283</v>
      </c>
      <c r="O36" s="60">
        <f t="shared" si="4"/>
        <v>4042753</v>
      </c>
      <c r="P36" s="60">
        <f t="shared" si="4"/>
        <v>2036803</v>
      </c>
      <c r="Q36" s="60">
        <f t="shared" si="4"/>
        <v>5559060</v>
      </c>
      <c r="R36" s="60">
        <f t="shared" si="4"/>
        <v>11638616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30514689</v>
      </c>
      <c r="X36" s="60">
        <f t="shared" si="4"/>
        <v>49052258</v>
      </c>
      <c r="Y36" s="60">
        <f t="shared" si="4"/>
        <v>-18537569</v>
      </c>
      <c r="Z36" s="140">
        <f aca="true" t="shared" si="5" ref="Z36:Z49">+IF(X36&lt;&gt;0,+(Y36/X36)*100,0)</f>
        <v>-37.79146925305661</v>
      </c>
      <c r="AA36" s="155">
        <f>AA6+AA21</f>
        <v>65403011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249393</v>
      </c>
      <c r="F40" s="60">
        <f t="shared" si="4"/>
        <v>249393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187045</v>
      </c>
      <c r="Y40" s="60">
        <f t="shared" si="4"/>
        <v>-187045</v>
      </c>
      <c r="Z40" s="140">
        <f t="shared" si="5"/>
        <v>-100</v>
      </c>
      <c r="AA40" s="155">
        <f>AA10+AA25</f>
        <v>249393</v>
      </c>
    </row>
    <row r="41" spans="1:27" ht="12.75">
      <c r="A41" s="292" t="s">
        <v>210</v>
      </c>
      <c r="B41" s="142"/>
      <c r="C41" s="293">
        <f aca="true" t="shared" si="6" ref="C41:Y41">SUM(C36:C40)</f>
        <v>63766032</v>
      </c>
      <c r="D41" s="294">
        <f t="shared" si="6"/>
        <v>0</v>
      </c>
      <c r="E41" s="295">
        <f t="shared" si="6"/>
        <v>55396893</v>
      </c>
      <c r="F41" s="295">
        <f t="shared" si="6"/>
        <v>65652404</v>
      </c>
      <c r="G41" s="295">
        <f t="shared" si="6"/>
        <v>2775820</v>
      </c>
      <c r="H41" s="295">
        <f t="shared" si="6"/>
        <v>1374176</v>
      </c>
      <c r="I41" s="295">
        <f t="shared" si="6"/>
        <v>607794</v>
      </c>
      <c r="J41" s="295">
        <f t="shared" si="6"/>
        <v>4757790</v>
      </c>
      <c r="K41" s="295">
        <f t="shared" si="6"/>
        <v>679974</v>
      </c>
      <c r="L41" s="295">
        <f t="shared" si="6"/>
        <v>8014569</v>
      </c>
      <c r="M41" s="295">
        <f t="shared" si="6"/>
        <v>5423740</v>
      </c>
      <c r="N41" s="295">
        <f t="shared" si="6"/>
        <v>14118283</v>
      </c>
      <c r="O41" s="295">
        <f t="shared" si="6"/>
        <v>4042753</v>
      </c>
      <c r="P41" s="295">
        <f t="shared" si="6"/>
        <v>2036803</v>
      </c>
      <c r="Q41" s="295">
        <f t="shared" si="6"/>
        <v>5559060</v>
      </c>
      <c r="R41" s="295">
        <f t="shared" si="6"/>
        <v>11638616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30514689</v>
      </c>
      <c r="X41" s="295">
        <f t="shared" si="6"/>
        <v>49239303</v>
      </c>
      <c r="Y41" s="295">
        <f t="shared" si="6"/>
        <v>-18724614</v>
      </c>
      <c r="Z41" s="296">
        <f t="shared" si="5"/>
        <v>-38.027780368865095</v>
      </c>
      <c r="AA41" s="297">
        <f>SUM(AA36:AA40)</f>
        <v>65652404</v>
      </c>
    </row>
    <row r="42" spans="1:27" ht="12.75">
      <c r="A42" s="298" t="s">
        <v>211</v>
      </c>
      <c r="B42" s="136"/>
      <c r="C42" s="95">
        <f aca="true" t="shared" si="7" ref="C42:Y48">C12+C27</f>
        <v>8798882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10197287</v>
      </c>
      <c r="D45" s="129">
        <f t="shared" si="7"/>
        <v>0</v>
      </c>
      <c r="E45" s="54">
        <f t="shared" si="7"/>
        <v>3600000</v>
      </c>
      <c r="F45" s="54">
        <f t="shared" si="7"/>
        <v>8480304</v>
      </c>
      <c r="G45" s="54">
        <f t="shared" si="7"/>
        <v>0</v>
      </c>
      <c r="H45" s="54">
        <f t="shared" si="7"/>
        <v>1277324</v>
      </c>
      <c r="I45" s="54">
        <f t="shared" si="7"/>
        <v>164316</v>
      </c>
      <c r="J45" s="54">
        <f t="shared" si="7"/>
        <v>1441640</v>
      </c>
      <c r="K45" s="54">
        <f t="shared" si="7"/>
        <v>144920</v>
      </c>
      <c r="L45" s="54">
        <f t="shared" si="7"/>
        <v>27970</v>
      </c>
      <c r="M45" s="54">
        <f t="shared" si="7"/>
        <v>523335</v>
      </c>
      <c r="N45" s="54">
        <f t="shared" si="7"/>
        <v>696225</v>
      </c>
      <c r="O45" s="54">
        <f t="shared" si="7"/>
        <v>26096</v>
      </c>
      <c r="P45" s="54">
        <f t="shared" si="7"/>
        <v>16958</v>
      </c>
      <c r="Q45" s="54">
        <f t="shared" si="7"/>
        <v>2390356</v>
      </c>
      <c r="R45" s="54">
        <f t="shared" si="7"/>
        <v>2433410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4571275</v>
      </c>
      <c r="X45" s="54">
        <f t="shared" si="7"/>
        <v>6360228</v>
      </c>
      <c r="Y45" s="54">
        <f t="shared" si="7"/>
        <v>-1788953</v>
      </c>
      <c r="Z45" s="184">
        <f t="shared" si="5"/>
        <v>-28.127183490906297</v>
      </c>
      <c r="AA45" s="130">
        <f t="shared" si="8"/>
        <v>8480304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180000</v>
      </c>
      <c r="D48" s="129">
        <f t="shared" si="7"/>
        <v>0</v>
      </c>
      <c r="E48" s="54">
        <f t="shared" si="7"/>
        <v>150000</v>
      </c>
      <c r="F48" s="54">
        <f t="shared" si="7"/>
        <v>150000</v>
      </c>
      <c r="G48" s="54">
        <f t="shared" si="7"/>
        <v>0</v>
      </c>
      <c r="H48" s="54">
        <f t="shared" si="7"/>
        <v>210209</v>
      </c>
      <c r="I48" s="54">
        <f t="shared" si="7"/>
        <v>0</v>
      </c>
      <c r="J48" s="54">
        <f t="shared" si="7"/>
        <v>210209</v>
      </c>
      <c r="K48" s="54">
        <f t="shared" si="7"/>
        <v>0</v>
      </c>
      <c r="L48" s="54">
        <f t="shared" si="7"/>
        <v>0</v>
      </c>
      <c r="M48" s="54">
        <f t="shared" si="7"/>
        <v>273970</v>
      </c>
      <c r="N48" s="54">
        <f t="shared" si="7"/>
        <v>273970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484179</v>
      </c>
      <c r="X48" s="54">
        <f t="shared" si="7"/>
        <v>112500</v>
      </c>
      <c r="Y48" s="54">
        <f t="shared" si="7"/>
        <v>371679</v>
      </c>
      <c r="Z48" s="184">
        <f t="shared" si="5"/>
        <v>330.3813333333333</v>
      </c>
      <c r="AA48" s="130">
        <f t="shared" si="8"/>
        <v>150000</v>
      </c>
    </row>
    <row r="49" spans="1:27" ht="12.75">
      <c r="A49" s="308" t="s">
        <v>220</v>
      </c>
      <c r="B49" s="149"/>
      <c r="C49" s="239">
        <f aca="true" t="shared" si="9" ref="C49:Y49">SUM(C41:C48)</f>
        <v>82942201</v>
      </c>
      <c r="D49" s="218">
        <f t="shared" si="9"/>
        <v>0</v>
      </c>
      <c r="E49" s="220">
        <f t="shared" si="9"/>
        <v>59146893</v>
      </c>
      <c r="F49" s="220">
        <f t="shared" si="9"/>
        <v>74282708</v>
      </c>
      <c r="G49" s="220">
        <f t="shared" si="9"/>
        <v>2775820</v>
      </c>
      <c r="H49" s="220">
        <f t="shared" si="9"/>
        <v>2861709</v>
      </c>
      <c r="I49" s="220">
        <f t="shared" si="9"/>
        <v>772110</v>
      </c>
      <c r="J49" s="220">
        <f t="shared" si="9"/>
        <v>6409639</v>
      </c>
      <c r="K49" s="220">
        <f t="shared" si="9"/>
        <v>824894</v>
      </c>
      <c r="L49" s="220">
        <f t="shared" si="9"/>
        <v>8042539</v>
      </c>
      <c r="M49" s="220">
        <f t="shared" si="9"/>
        <v>6221045</v>
      </c>
      <c r="N49" s="220">
        <f t="shared" si="9"/>
        <v>15088478</v>
      </c>
      <c r="O49" s="220">
        <f t="shared" si="9"/>
        <v>4068849</v>
      </c>
      <c r="P49" s="220">
        <f t="shared" si="9"/>
        <v>2053761</v>
      </c>
      <c r="Q49" s="220">
        <f t="shared" si="9"/>
        <v>7949416</v>
      </c>
      <c r="R49" s="220">
        <f t="shared" si="9"/>
        <v>14072026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35570143</v>
      </c>
      <c r="X49" s="220">
        <f t="shared" si="9"/>
        <v>55712031</v>
      </c>
      <c r="Y49" s="220">
        <f t="shared" si="9"/>
        <v>-20141888</v>
      </c>
      <c r="Z49" s="221">
        <f t="shared" si="5"/>
        <v>-36.15356977382497</v>
      </c>
      <c r="AA49" s="222">
        <f>SUM(AA41:AA48)</f>
        <v>74282708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4964487</v>
      </c>
      <c r="D51" s="129">
        <f t="shared" si="10"/>
        <v>0</v>
      </c>
      <c r="E51" s="54">
        <f t="shared" si="10"/>
        <v>20506000</v>
      </c>
      <c r="F51" s="54">
        <f t="shared" si="10"/>
        <v>27787013</v>
      </c>
      <c r="G51" s="54">
        <f t="shared" si="10"/>
        <v>1517218</v>
      </c>
      <c r="H51" s="54">
        <f t="shared" si="10"/>
        <v>2239339</v>
      </c>
      <c r="I51" s="54">
        <f t="shared" si="10"/>
        <v>1451434</v>
      </c>
      <c r="J51" s="54">
        <f t="shared" si="10"/>
        <v>5207991</v>
      </c>
      <c r="K51" s="54">
        <f t="shared" si="10"/>
        <v>981912</v>
      </c>
      <c r="L51" s="54">
        <f t="shared" si="10"/>
        <v>4683387</v>
      </c>
      <c r="M51" s="54">
        <f t="shared" si="10"/>
        <v>4152081</v>
      </c>
      <c r="N51" s="54">
        <f t="shared" si="10"/>
        <v>9817380</v>
      </c>
      <c r="O51" s="54">
        <f t="shared" si="10"/>
        <v>1620223</v>
      </c>
      <c r="P51" s="54">
        <f t="shared" si="10"/>
        <v>2224362</v>
      </c>
      <c r="Q51" s="54">
        <f t="shared" si="10"/>
        <v>1495142</v>
      </c>
      <c r="R51" s="54">
        <f t="shared" si="10"/>
        <v>5339727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20365098</v>
      </c>
      <c r="X51" s="54">
        <f t="shared" si="10"/>
        <v>20840260</v>
      </c>
      <c r="Y51" s="54">
        <f t="shared" si="10"/>
        <v>-475162</v>
      </c>
      <c r="Z51" s="184">
        <f>+IF(X51&lt;&gt;0,+(Y51/X51)*100,0)</f>
        <v>-2.280019539103639</v>
      </c>
      <c r="AA51" s="130">
        <f>SUM(AA57:AA61)</f>
        <v>27787013</v>
      </c>
    </row>
    <row r="52" spans="1:27" ht="12.75">
      <c r="A52" s="310" t="s">
        <v>205</v>
      </c>
      <c r="B52" s="142"/>
      <c r="C52" s="62">
        <v>4964487</v>
      </c>
      <c r="D52" s="156"/>
      <c r="E52" s="60">
        <v>17693000</v>
      </c>
      <c r="F52" s="60">
        <v>24825029</v>
      </c>
      <c r="G52" s="60">
        <v>1488752</v>
      </c>
      <c r="H52" s="60">
        <v>2181656</v>
      </c>
      <c r="I52" s="60">
        <v>1417374</v>
      </c>
      <c r="J52" s="60">
        <v>5087782</v>
      </c>
      <c r="K52" s="60">
        <v>905801</v>
      </c>
      <c r="L52" s="60">
        <v>4365853</v>
      </c>
      <c r="M52" s="60">
        <v>3898006</v>
      </c>
      <c r="N52" s="60">
        <v>9169660</v>
      </c>
      <c r="O52" s="60">
        <v>1471063</v>
      </c>
      <c r="P52" s="60">
        <v>1934636</v>
      </c>
      <c r="Q52" s="60">
        <v>1139917</v>
      </c>
      <c r="R52" s="60">
        <v>4545616</v>
      </c>
      <c r="S52" s="60"/>
      <c r="T52" s="60"/>
      <c r="U52" s="60"/>
      <c r="V52" s="60"/>
      <c r="W52" s="60">
        <v>18803058</v>
      </c>
      <c r="X52" s="60">
        <v>18618772</v>
      </c>
      <c r="Y52" s="60">
        <v>184286</v>
      </c>
      <c r="Z52" s="140">
        <v>0.99</v>
      </c>
      <c r="AA52" s="155">
        <v>24825029</v>
      </c>
    </row>
    <row r="53" spans="1:27" ht="12.75">
      <c r="A53" s="310" t="s">
        <v>206</v>
      </c>
      <c r="B53" s="142"/>
      <c r="C53" s="62"/>
      <c r="D53" s="156"/>
      <c r="E53" s="60">
        <v>765000</v>
      </c>
      <c r="F53" s="60">
        <v>813000</v>
      </c>
      <c r="G53" s="60"/>
      <c r="H53" s="60"/>
      <c r="I53" s="60"/>
      <c r="J53" s="60"/>
      <c r="K53" s="60"/>
      <c r="L53" s="60">
        <v>49736</v>
      </c>
      <c r="M53" s="60">
        <v>28936</v>
      </c>
      <c r="N53" s="60">
        <v>78672</v>
      </c>
      <c r="O53" s="60">
        <v>98125</v>
      </c>
      <c r="P53" s="60">
        <v>181660</v>
      </c>
      <c r="Q53" s="60">
        <v>207640</v>
      </c>
      <c r="R53" s="60">
        <v>487425</v>
      </c>
      <c r="S53" s="60"/>
      <c r="T53" s="60"/>
      <c r="U53" s="60"/>
      <c r="V53" s="60"/>
      <c r="W53" s="60">
        <v>566097</v>
      </c>
      <c r="X53" s="60">
        <v>609750</v>
      </c>
      <c r="Y53" s="60">
        <v>-43653</v>
      </c>
      <c r="Z53" s="140">
        <v>-7.16</v>
      </c>
      <c r="AA53" s="155">
        <v>813000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4964487</v>
      </c>
      <c r="D57" s="294">
        <f t="shared" si="11"/>
        <v>0</v>
      </c>
      <c r="E57" s="295">
        <f t="shared" si="11"/>
        <v>18458000</v>
      </c>
      <c r="F57" s="295">
        <f t="shared" si="11"/>
        <v>25638029</v>
      </c>
      <c r="G57" s="295">
        <f t="shared" si="11"/>
        <v>1488752</v>
      </c>
      <c r="H57" s="295">
        <f t="shared" si="11"/>
        <v>2181656</v>
      </c>
      <c r="I57" s="295">
        <f t="shared" si="11"/>
        <v>1417374</v>
      </c>
      <c r="J57" s="295">
        <f t="shared" si="11"/>
        <v>5087782</v>
      </c>
      <c r="K57" s="295">
        <f t="shared" si="11"/>
        <v>905801</v>
      </c>
      <c r="L57" s="295">
        <f t="shared" si="11"/>
        <v>4415589</v>
      </c>
      <c r="M57" s="295">
        <f t="shared" si="11"/>
        <v>3926942</v>
      </c>
      <c r="N57" s="295">
        <f t="shared" si="11"/>
        <v>9248332</v>
      </c>
      <c r="O57" s="295">
        <f t="shared" si="11"/>
        <v>1569188</v>
      </c>
      <c r="P57" s="295">
        <f t="shared" si="11"/>
        <v>2116296</v>
      </c>
      <c r="Q57" s="295">
        <f t="shared" si="11"/>
        <v>1347557</v>
      </c>
      <c r="R57" s="295">
        <f t="shared" si="11"/>
        <v>5033041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19369155</v>
      </c>
      <c r="X57" s="295">
        <f t="shared" si="11"/>
        <v>19228522</v>
      </c>
      <c r="Y57" s="295">
        <f t="shared" si="11"/>
        <v>140633</v>
      </c>
      <c r="Z57" s="296">
        <f>+IF(X57&lt;&gt;0,+(Y57/X57)*100,0)</f>
        <v>0.7313770657984009</v>
      </c>
      <c r="AA57" s="297">
        <f>SUM(AA52:AA56)</f>
        <v>25638029</v>
      </c>
    </row>
    <row r="58" spans="1:27" ht="12.75">
      <c r="A58" s="311" t="s">
        <v>211</v>
      </c>
      <c r="B58" s="136"/>
      <c r="C58" s="62"/>
      <c r="D58" s="156"/>
      <c r="E58" s="60">
        <v>134000</v>
      </c>
      <c r="F58" s="60">
        <v>134435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100826</v>
      </c>
      <c r="Y58" s="60">
        <v>-100826</v>
      </c>
      <c r="Z58" s="140">
        <v>-100</v>
      </c>
      <c r="AA58" s="155">
        <v>134435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1914000</v>
      </c>
      <c r="F61" s="60">
        <v>2014549</v>
      </c>
      <c r="G61" s="60">
        <v>28466</v>
      </c>
      <c r="H61" s="60">
        <v>57683</v>
      </c>
      <c r="I61" s="60">
        <v>34060</v>
      </c>
      <c r="J61" s="60">
        <v>120209</v>
      </c>
      <c r="K61" s="60">
        <v>76111</v>
      </c>
      <c r="L61" s="60">
        <v>267798</v>
      </c>
      <c r="M61" s="60">
        <v>225139</v>
      </c>
      <c r="N61" s="60">
        <v>569048</v>
      </c>
      <c r="O61" s="60">
        <v>51035</v>
      </c>
      <c r="P61" s="60">
        <v>108066</v>
      </c>
      <c r="Q61" s="60">
        <v>147585</v>
      </c>
      <c r="R61" s="60">
        <v>306686</v>
      </c>
      <c r="S61" s="60"/>
      <c r="T61" s="60"/>
      <c r="U61" s="60"/>
      <c r="V61" s="60"/>
      <c r="W61" s="60">
        <v>995943</v>
      </c>
      <c r="X61" s="60">
        <v>1510912</v>
      </c>
      <c r="Y61" s="60">
        <v>-514969</v>
      </c>
      <c r="Z61" s="140">
        <v>-34.08</v>
      </c>
      <c r="AA61" s="155">
        <v>2014549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20506839</v>
      </c>
      <c r="F66" s="275"/>
      <c r="G66" s="275">
        <v>28466</v>
      </c>
      <c r="H66" s="275">
        <v>57683</v>
      </c>
      <c r="I66" s="275">
        <v>34061</v>
      </c>
      <c r="J66" s="275">
        <v>120210</v>
      </c>
      <c r="K66" s="275">
        <v>56111</v>
      </c>
      <c r="L66" s="275">
        <v>341894</v>
      </c>
      <c r="M66" s="275">
        <v>254075</v>
      </c>
      <c r="N66" s="275">
        <v>652080</v>
      </c>
      <c r="O66" s="275">
        <v>149160</v>
      </c>
      <c r="P66" s="275">
        <v>289726</v>
      </c>
      <c r="Q66" s="275">
        <v>391834</v>
      </c>
      <c r="R66" s="275">
        <v>830720</v>
      </c>
      <c r="S66" s="275"/>
      <c r="T66" s="275"/>
      <c r="U66" s="275"/>
      <c r="V66" s="275"/>
      <c r="W66" s="275">
        <v>1603010</v>
      </c>
      <c r="X66" s="275"/>
      <c r="Y66" s="275">
        <v>1603010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>
        <v>1488752</v>
      </c>
      <c r="H67" s="60">
        <v>2181656</v>
      </c>
      <c r="I67" s="60">
        <v>1417374</v>
      </c>
      <c r="J67" s="60">
        <v>5087782</v>
      </c>
      <c r="K67" s="60">
        <v>905801</v>
      </c>
      <c r="L67" s="60">
        <v>4341493</v>
      </c>
      <c r="M67" s="60">
        <v>3898006</v>
      </c>
      <c r="N67" s="60">
        <v>9145300</v>
      </c>
      <c r="O67" s="60">
        <v>1471063</v>
      </c>
      <c r="P67" s="60">
        <v>1934636</v>
      </c>
      <c r="Q67" s="60">
        <v>1103307</v>
      </c>
      <c r="R67" s="60">
        <v>4509006</v>
      </c>
      <c r="S67" s="60"/>
      <c r="T67" s="60"/>
      <c r="U67" s="60"/>
      <c r="V67" s="60"/>
      <c r="W67" s="60">
        <v>18742088</v>
      </c>
      <c r="X67" s="60"/>
      <c r="Y67" s="60">
        <v>18742088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>
        <v>20000</v>
      </c>
      <c r="L68" s="60"/>
      <c r="M68" s="60"/>
      <c r="N68" s="60">
        <v>20000</v>
      </c>
      <c r="O68" s="60"/>
      <c r="P68" s="60"/>
      <c r="Q68" s="60"/>
      <c r="R68" s="60"/>
      <c r="S68" s="60"/>
      <c r="T68" s="60"/>
      <c r="U68" s="60"/>
      <c r="V68" s="60"/>
      <c r="W68" s="60">
        <v>20000</v>
      </c>
      <c r="X68" s="60"/>
      <c r="Y68" s="60">
        <v>20000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20506839</v>
      </c>
      <c r="F69" s="220">
        <f t="shared" si="12"/>
        <v>0</v>
      </c>
      <c r="G69" s="220">
        <f t="shared" si="12"/>
        <v>1517218</v>
      </c>
      <c r="H69" s="220">
        <f t="shared" si="12"/>
        <v>2239339</v>
      </c>
      <c r="I69" s="220">
        <f t="shared" si="12"/>
        <v>1451435</v>
      </c>
      <c r="J69" s="220">
        <f t="shared" si="12"/>
        <v>5207992</v>
      </c>
      <c r="K69" s="220">
        <f t="shared" si="12"/>
        <v>981912</v>
      </c>
      <c r="L69" s="220">
        <f t="shared" si="12"/>
        <v>4683387</v>
      </c>
      <c r="M69" s="220">
        <f t="shared" si="12"/>
        <v>4152081</v>
      </c>
      <c r="N69" s="220">
        <f t="shared" si="12"/>
        <v>9817380</v>
      </c>
      <c r="O69" s="220">
        <f t="shared" si="12"/>
        <v>1620223</v>
      </c>
      <c r="P69" s="220">
        <f t="shared" si="12"/>
        <v>2224362</v>
      </c>
      <c r="Q69" s="220">
        <f t="shared" si="12"/>
        <v>1495141</v>
      </c>
      <c r="R69" s="220">
        <f t="shared" si="12"/>
        <v>5339726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20365098</v>
      </c>
      <c r="X69" s="220">
        <f t="shared" si="12"/>
        <v>0</v>
      </c>
      <c r="Y69" s="220">
        <f t="shared" si="12"/>
        <v>20365098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63766032</v>
      </c>
      <c r="D5" s="357">
        <f t="shared" si="0"/>
        <v>0</v>
      </c>
      <c r="E5" s="356">
        <f t="shared" si="0"/>
        <v>55396893</v>
      </c>
      <c r="F5" s="358">
        <f t="shared" si="0"/>
        <v>65652404</v>
      </c>
      <c r="G5" s="358">
        <f t="shared" si="0"/>
        <v>2775820</v>
      </c>
      <c r="H5" s="356">
        <f t="shared" si="0"/>
        <v>1374176</v>
      </c>
      <c r="I5" s="356">
        <f t="shared" si="0"/>
        <v>607794</v>
      </c>
      <c r="J5" s="358">
        <f t="shared" si="0"/>
        <v>4757790</v>
      </c>
      <c r="K5" s="358">
        <f t="shared" si="0"/>
        <v>679974</v>
      </c>
      <c r="L5" s="356">
        <f t="shared" si="0"/>
        <v>8014569</v>
      </c>
      <c r="M5" s="356">
        <f t="shared" si="0"/>
        <v>5423740</v>
      </c>
      <c r="N5" s="358">
        <f t="shared" si="0"/>
        <v>14118283</v>
      </c>
      <c r="O5" s="358">
        <f t="shared" si="0"/>
        <v>4042753</v>
      </c>
      <c r="P5" s="356">
        <f t="shared" si="0"/>
        <v>2036803</v>
      </c>
      <c r="Q5" s="356">
        <f t="shared" si="0"/>
        <v>5559060</v>
      </c>
      <c r="R5" s="358">
        <f t="shared" si="0"/>
        <v>11638616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30514689</v>
      </c>
      <c r="X5" s="356">
        <f t="shared" si="0"/>
        <v>49239303</v>
      </c>
      <c r="Y5" s="358">
        <f t="shared" si="0"/>
        <v>-18724614</v>
      </c>
      <c r="Z5" s="359">
        <f>+IF(X5&lt;&gt;0,+(Y5/X5)*100,0)</f>
        <v>-38.027780368865095</v>
      </c>
      <c r="AA5" s="360">
        <f>+AA6+AA8+AA11+AA13+AA15</f>
        <v>65652404</v>
      </c>
    </row>
    <row r="6" spans="1:27" ht="12.75">
      <c r="A6" s="361" t="s">
        <v>205</v>
      </c>
      <c r="B6" s="142"/>
      <c r="C6" s="60">
        <f>+C7</f>
        <v>63766032</v>
      </c>
      <c r="D6" s="340">
        <f aca="true" t="shared" si="1" ref="D6:AA6">+D7</f>
        <v>0</v>
      </c>
      <c r="E6" s="60">
        <f t="shared" si="1"/>
        <v>55147500</v>
      </c>
      <c r="F6" s="59">
        <f t="shared" si="1"/>
        <v>65403011</v>
      </c>
      <c r="G6" s="59">
        <f t="shared" si="1"/>
        <v>2775820</v>
      </c>
      <c r="H6" s="60">
        <f t="shared" si="1"/>
        <v>1374176</v>
      </c>
      <c r="I6" s="60">
        <f t="shared" si="1"/>
        <v>607794</v>
      </c>
      <c r="J6" s="59">
        <f t="shared" si="1"/>
        <v>4757790</v>
      </c>
      <c r="K6" s="59">
        <f t="shared" si="1"/>
        <v>679974</v>
      </c>
      <c r="L6" s="60">
        <f t="shared" si="1"/>
        <v>8014569</v>
      </c>
      <c r="M6" s="60">
        <f t="shared" si="1"/>
        <v>5423740</v>
      </c>
      <c r="N6" s="59">
        <f t="shared" si="1"/>
        <v>14118283</v>
      </c>
      <c r="O6" s="59">
        <f t="shared" si="1"/>
        <v>4042753</v>
      </c>
      <c r="P6" s="60">
        <f t="shared" si="1"/>
        <v>2036803</v>
      </c>
      <c r="Q6" s="60">
        <f t="shared" si="1"/>
        <v>5559060</v>
      </c>
      <c r="R6" s="59">
        <f t="shared" si="1"/>
        <v>11638616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30514689</v>
      </c>
      <c r="X6" s="60">
        <f t="shared" si="1"/>
        <v>49052258</v>
      </c>
      <c r="Y6" s="59">
        <f t="shared" si="1"/>
        <v>-18537569</v>
      </c>
      <c r="Z6" s="61">
        <f>+IF(X6&lt;&gt;0,+(Y6/X6)*100,0)</f>
        <v>-37.79146925305661</v>
      </c>
      <c r="AA6" s="62">
        <f t="shared" si="1"/>
        <v>65403011</v>
      </c>
    </row>
    <row r="7" spans="1:27" ht="12.75">
      <c r="A7" s="291" t="s">
        <v>229</v>
      </c>
      <c r="B7" s="142"/>
      <c r="C7" s="60">
        <v>63766032</v>
      </c>
      <c r="D7" s="340"/>
      <c r="E7" s="60">
        <v>55147500</v>
      </c>
      <c r="F7" s="59">
        <v>65403011</v>
      </c>
      <c r="G7" s="59">
        <v>2775820</v>
      </c>
      <c r="H7" s="60">
        <v>1374176</v>
      </c>
      <c r="I7" s="60">
        <v>607794</v>
      </c>
      <c r="J7" s="59">
        <v>4757790</v>
      </c>
      <c r="K7" s="59">
        <v>679974</v>
      </c>
      <c r="L7" s="60">
        <v>8014569</v>
      </c>
      <c r="M7" s="60">
        <v>5423740</v>
      </c>
      <c r="N7" s="59">
        <v>14118283</v>
      </c>
      <c r="O7" s="59">
        <v>4042753</v>
      </c>
      <c r="P7" s="60">
        <v>2036803</v>
      </c>
      <c r="Q7" s="60">
        <v>5559060</v>
      </c>
      <c r="R7" s="59">
        <v>11638616</v>
      </c>
      <c r="S7" s="59"/>
      <c r="T7" s="60"/>
      <c r="U7" s="60"/>
      <c r="V7" s="59"/>
      <c r="W7" s="59">
        <v>30514689</v>
      </c>
      <c r="X7" s="60">
        <v>49052258</v>
      </c>
      <c r="Y7" s="59">
        <v>-18537569</v>
      </c>
      <c r="Z7" s="61">
        <v>-37.79</v>
      </c>
      <c r="AA7" s="62">
        <v>65403011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249393</v>
      </c>
      <c r="F15" s="59">
        <f t="shared" si="5"/>
        <v>249393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187045</v>
      </c>
      <c r="Y15" s="59">
        <f t="shared" si="5"/>
        <v>-187045</v>
      </c>
      <c r="Z15" s="61">
        <f>+IF(X15&lt;&gt;0,+(Y15/X15)*100,0)</f>
        <v>-100</v>
      </c>
      <c r="AA15" s="62">
        <f>SUM(AA16:AA20)</f>
        <v>249393</v>
      </c>
    </row>
    <row r="16" spans="1:27" ht="12.75">
      <c r="A16" s="291" t="s">
        <v>234</v>
      </c>
      <c r="B16" s="300"/>
      <c r="C16" s="60"/>
      <c r="D16" s="340"/>
      <c r="E16" s="60"/>
      <c r="F16" s="59">
        <v>249393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187045</v>
      </c>
      <c r="Y16" s="59">
        <v>-187045</v>
      </c>
      <c r="Z16" s="61">
        <v>-100</v>
      </c>
      <c r="AA16" s="62">
        <v>249393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249393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8798882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8798882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10197287</v>
      </c>
      <c r="D40" s="344">
        <f t="shared" si="9"/>
        <v>0</v>
      </c>
      <c r="E40" s="343">
        <f t="shared" si="9"/>
        <v>3600000</v>
      </c>
      <c r="F40" s="345">
        <f t="shared" si="9"/>
        <v>8480304</v>
      </c>
      <c r="G40" s="345">
        <f t="shared" si="9"/>
        <v>0</v>
      </c>
      <c r="H40" s="343">
        <f t="shared" si="9"/>
        <v>1277324</v>
      </c>
      <c r="I40" s="343">
        <f t="shared" si="9"/>
        <v>164316</v>
      </c>
      <c r="J40" s="345">
        <f t="shared" si="9"/>
        <v>1441640</v>
      </c>
      <c r="K40" s="345">
        <f t="shared" si="9"/>
        <v>144920</v>
      </c>
      <c r="L40" s="343">
        <f t="shared" si="9"/>
        <v>27970</v>
      </c>
      <c r="M40" s="343">
        <f t="shared" si="9"/>
        <v>523335</v>
      </c>
      <c r="N40" s="345">
        <f t="shared" si="9"/>
        <v>696225</v>
      </c>
      <c r="O40" s="345">
        <f t="shared" si="9"/>
        <v>26096</v>
      </c>
      <c r="P40" s="343">
        <f t="shared" si="9"/>
        <v>16958</v>
      </c>
      <c r="Q40" s="343">
        <f t="shared" si="9"/>
        <v>2390356</v>
      </c>
      <c r="R40" s="345">
        <f t="shared" si="9"/>
        <v>2433410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4571275</v>
      </c>
      <c r="X40" s="343">
        <f t="shared" si="9"/>
        <v>6360228</v>
      </c>
      <c r="Y40" s="345">
        <f t="shared" si="9"/>
        <v>-1788953</v>
      </c>
      <c r="Z40" s="336">
        <f>+IF(X40&lt;&gt;0,+(Y40/X40)*100,0)</f>
        <v>-28.127183490906297</v>
      </c>
      <c r="AA40" s="350">
        <f>SUM(AA41:AA49)</f>
        <v>8480304</v>
      </c>
    </row>
    <row r="41" spans="1:27" ht="12.75">
      <c r="A41" s="361" t="s">
        <v>248</v>
      </c>
      <c r="B41" s="142"/>
      <c r="C41" s="362">
        <v>1138771</v>
      </c>
      <c r="D41" s="363"/>
      <c r="E41" s="362"/>
      <c r="F41" s="364">
        <v>1876322</v>
      </c>
      <c r="G41" s="364"/>
      <c r="H41" s="362">
        <v>999374</v>
      </c>
      <c r="I41" s="362"/>
      <c r="J41" s="364">
        <v>999374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999374</v>
      </c>
      <c r="X41" s="362">
        <v>1407242</v>
      </c>
      <c r="Y41" s="364">
        <v>-407868</v>
      </c>
      <c r="Z41" s="365">
        <v>-28.98</v>
      </c>
      <c r="AA41" s="366">
        <v>1876322</v>
      </c>
    </row>
    <row r="42" spans="1:27" ht="12.75">
      <c r="A42" s="361" t="s">
        <v>249</v>
      </c>
      <c r="B42" s="136"/>
      <c r="C42" s="60">
        <f aca="true" t="shared" si="10" ref="C42:Y42">+C62</f>
        <v>696000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4069135</v>
      </c>
      <c r="D43" s="369"/>
      <c r="E43" s="305">
        <v>3000000</v>
      </c>
      <c r="F43" s="370">
        <v>2126879</v>
      </c>
      <c r="G43" s="370"/>
      <c r="H43" s="305">
        <v>3607</v>
      </c>
      <c r="I43" s="305">
        <v>1897</v>
      </c>
      <c r="J43" s="370">
        <v>5504</v>
      </c>
      <c r="K43" s="370">
        <v>55087</v>
      </c>
      <c r="L43" s="305"/>
      <c r="M43" s="305"/>
      <c r="N43" s="370">
        <v>55087</v>
      </c>
      <c r="O43" s="370">
        <v>2024</v>
      </c>
      <c r="P43" s="305">
        <v>3000</v>
      </c>
      <c r="Q43" s="305">
        <v>2004260</v>
      </c>
      <c r="R43" s="370">
        <v>2009284</v>
      </c>
      <c r="S43" s="370"/>
      <c r="T43" s="305"/>
      <c r="U43" s="305"/>
      <c r="V43" s="370"/>
      <c r="W43" s="370">
        <v>2069875</v>
      </c>
      <c r="X43" s="305">
        <v>1595159</v>
      </c>
      <c r="Y43" s="370">
        <v>474716</v>
      </c>
      <c r="Z43" s="371">
        <v>29.76</v>
      </c>
      <c r="AA43" s="303">
        <v>2126879</v>
      </c>
    </row>
    <row r="44" spans="1:27" ht="12.75">
      <c r="A44" s="361" t="s">
        <v>251</v>
      </c>
      <c r="B44" s="136"/>
      <c r="C44" s="60">
        <v>1691816</v>
      </c>
      <c r="D44" s="368"/>
      <c r="E44" s="54">
        <v>600000</v>
      </c>
      <c r="F44" s="53">
        <v>700000</v>
      </c>
      <c r="G44" s="53"/>
      <c r="H44" s="54">
        <v>30306</v>
      </c>
      <c r="I44" s="54"/>
      <c r="J44" s="53">
        <v>30306</v>
      </c>
      <c r="K44" s="53">
        <v>89833</v>
      </c>
      <c r="L44" s="54">
        <v>27970</v>
      </c>
      <c r="M44" s="54"/>
      <c r="N44" s="53">
        <v>117803</v>
      </c>
      <c r="O44" s="53">
        <v>24072</v>
      </c>
      <c r="P44" s="54">
        <v>13958</v>
      </c>
      <c r="Q44" s="54">
        <v>61917</v>
      </c>
      <c r="R44" s="53">
        <v>99947</v>
      </c>
      <c r="S44" s="53"/>
      <c r="T44" s="54"/>
      <c r="U44" s="54"/>
      <c r="V44" s="53"/>
      <c r="W44" s="53">
        <v>248056</v>
      </c>
      <c r="X44" s="54">
        <v>525000</v>
      </c>
      <c r="Y44" s="53">
        <v>-276944</v>
      </c>
      <c r="Z44" s="94">
        <v>-52.75</v>
      </c>
      <c r="AA44" s="95">
        <v>700000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2121669</v>
      </c>
      <c r="D48" s="368"/>
      <c r="E48" s="54"/>
      <c r="F48" s="53">
        <v>3777103</v>
      </c>
      <c r="G48" s="53"/>
      <c r="H48" s="54">
        <v>244037</v>
      </c>
      <c r="I48" s="54"/>
      <c r="J48" s="53">
        <v>244037</v>
      </c>
      <c r="K48" s="53"/>
      <c r="L48" s="54"/>
      <c r="M48" s="54">
        <v>523335</v>
      </c>
      <c r="N48" s="53">
        <v>523335</v>
      </c>
      <c r="O48" s="53"/>
      <c r="P48" s="54"/>
      <c r="Q48" s="54">
        <v>324179</v>
      </c>
      <c r="R48" s="53">
        <v>324179</v>
      </c>
      <c r="S48" s="53"/>
      <c r="T48" s="54"/>
      <c r="U48" s="54"/>
      <c r="V48" s="53"/>
      <c r="W48" s="53">
        <v>1091551</v>
      </c>
      <c r="X48" s="54">
        <v>2832827</v>
      </c>
      <c r="Y48" s="53">
        <v>-1741276</v>
      </c>
      <c r="Z48" s="94">
        <v>-61.47</v>
      </c>
      <c r="AA48" s="95">
        <v>3777103</v>
      </c>
    </row>
    <row r="49" spans="1:27" ht="12.75">
      <c r="A49" s="361" t="s">
        <v>93</v>
      </c>
      <c r="B49" s="136"/>
      <c r="C49" s="54">
        <v>479896</v>
      </c>
      <c r="D49" s="368"/>
      <c r="E49" s="54"/>
      <c r="F49" s="53"/>
      <c r="G49" s="53"/>
      <c r="H49" s="54"/>
      <c r="I49" s="54">
        <v>162419</v>
      </c>
      <c r="J49" s="53">
        <v>162419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162419</v>
      </c>
      <c r="X49" s="54"/>
      <c r="Y49" s="53">
        <v>162419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180000</v>
      </c>
      <c r="D57" s="344">
        <f aca="true" t="shared" si="13" ref="D57:AA57">+D58</f>
        <v>0</v>
      </c>
      <c r="E57" s="343">
        <f t="shared" si="13"/>
        <v>150000</v>
      </c>
      <c r="F57" s="345">
        <f t="shared" si="13"/>
        <v>150000</v>
      </c>
      <c r="G57" s="345">
        <f t="shared" si="13"/>
        <v>0</v>
      </c>
      <c r="H57" s="343">
        <f t="shared" si="13"/>
        <v>210209</v>
      </c>
      <c r="I57" s="343">
        <f t="shared" si="13"/>
        <v>0</v>
      </c>
      <c r="J57" s="345">
        <f t="shared" si="13"/>
        <v>210209</v>
      </c>
      <c r="K57" s="345">
        <f t="shared" si="13"/>
        <v>0</v>
      </c>
      <c r="L57" s="343">
        <f t="shared" si="13"/>
        <v>0</v>
      </c>
      <c r="M57" s="343">
        <f t="shared" si="13"/>
        <v>273970</v>
      </c>
      <c r="N57" s="345">
        <f t="shared" si="13"/>
        <v>273970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484179</v>
      </c>
      <c r="X57" s="343">
        <f t="shared" si="13"/>
        <v>112500</v>
      </c>
      <c r="Y57" s="345">
        <f t="shared" si="13"/>
        <v>371679</v>
      </c>
      <c r="Z57" s="336">
        <f>+IF(X57&lt;&gt;0,+(Y57/X57)*100,0)</f>
        <v>330.3813333333333</v>
      </c>
      <c r="AA57" s="350">
        <f t="shared" si="13"/>
        <v>150000</v>
      </c>
    </row>
    <row r="58" spans="1:27" ht="12.75">
      <c r="A58" s="361" t="s">
        <v>217</v>
      </c>
      <c r="B58" s="136"/>
      <c r="C58" s="60">
        <v>180000</v>
      </c>
      <c r="D58" s="340"/>
      <c r="E58" s="60">
        <v>150000</v>
      </c>
      <c r="F58" s="59">
        <v>150000</v>
      </c>
      <c r="G58" s="59"/>
      <c r="H58" s="60">
        <v>210209</v>
      </c>
      <c r="I58" s="60"/>
      <c r="J58" s="59">
        <v>210209</v>
      </c>
      <c r="K58" s="59"/>
      <c r="L58" s="60"/>
      <c r="M58" s="60">
        <v>273970</v>
      </c>
      <c r="N58" s="59">
        <v>273970</v>
      </c>
      <c r="O58" s="59"/>
      <c r="P58" s="60"/>
      <c r="Q58" s="60"/>
      <c r="R58" s="59"/>
      <c r="S58" s="59"/>
      <c r="T58" s="60"/>
      <c r="U58" s="60"/>
      <c r="V58" s="59"/>
      <c r="W58" s="59">
        <v>484179</v>
      </c>
      <c r="X58" s="60">
        <v>112500</v>
      </c>
      <c r="Y58" s="59">
        <v>371679</v>
      </c>
      <c r="Z58" s="61">
        <v>330.38</v>
      </c>
      <c r="AA58" s="62">
        <v>150000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82942201</v>
      </c>
      <c r="D60" s="346">
        <f t="shared" si="14"/>
        <v>0</v>
      </c>
      <c r="E60" s="219">
        <f t="shared" si="14"/>
        <v>59146893</v>
      </c>
      <c r="F60" s="264">
        <f t="shared" si="14"/>
        <v>74282708</v>
      </c>
      <c r="G60" s="264">
        <f t="shared" si="14"/>
        <v>2775820</v>
      </c>
      <c r="H60" s="219">
        <f t="shared" si="14"/>
        <v>2861709</v>
      </c>
      <c r="I60" s="219">
        <f t="shared" si="14"/>
        <v>772110</v>
      </c>
      <c r="J60" s="264">
        <f t="shared" si="14"/>
        <v>6409639</v>
      </c>
      <c r="K60" s="264">
        <f t="shared" si="14"/>
        <v>824894</v>
      </c>
      <c r="L60" s="219">
        <f t="shared" si="14"/>
        <v>8042539</v>
      </c>
      <c r="M60" s="219">
        <f t="shared" si="14"/>
        <v>6221045</v>
      </c>
      <c r="N60" s="264">
        <f t="shared" si="14"/>
        <v>15088478</v>
      </c>
      <c r="O60" s="264">
        <f t="shared" si="14"/>
        <v>4068849</v>
      </c>
      <c r="P60" s="219">
        <f t="shared" si="14"/>
        <v>2053761</v>
      </c>
      <c r="Q60" s="219">
        <f t="shared" si="14"/>
        <v>7949416</v>
      </c>
      <c r="R60" s="264">
        <f t="shared" si="14"/>
        <v>14072026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35570143</v>
      </c>
      <c r="X60" s="219">
        <f t="shared" si="14"/>
        <v>55712031</v>
      </c>
      <c r="Y60" s="264">
        <f t="shared" si="14"/>
        <v>-20141888</v>
      </c>
      <c r="Z60" s="337">
        <f>+IF(X60&lt;&gt;0,+(Y60/X60)*100,0)</f>
        <v>-36.15356977382497</v>
      </c>
      <c r="AA60" s="232">
        <f>+AA57+AA54+AA51+AA40+AA37+AA34+AA22+AA5</f>
        <v>74282708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696000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>
        <v>696000</v>
      </c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2017-05-05T12:13:33Z</dcterms:created>
  <dcterms:modified xsi:type="dcterms:W3CDTF">2017-05-05T12:13:36Z</dcterms:modified>
  <cp:category/>
  <cp:version/>
  <cp:contentType/>
  <cp:contentStatus/>
</cp:coreProperties>
</file>