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<sst xmlns="http://schemas.openxmlformats.org/spreadsheetml/2006/main" count="857" uniqueCount="303">
  <si>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Mhlontlo(EC156)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</si>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</sst>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32018518</v>
      </c>
      <c r="C5" s="19">
        <v>0</v>
      </c>
      <c r="D5" s="59">
        <v>15662648</v>
      </c>
      <c r="E5" s="60">
        <v>33772279</v>
      </c>
      <c r="F5" s="60">
        <v>31807392</v>
      </c>
      <c r="G5" s="60">
        <v>0</v>
      </c>
      <c r="H5" s="60">
        <v>0</v>
      </c>
      <c r="I5" s="60">
        <v>31807392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31807392</v>
      </c>
      <c r="W5" s="60">
        <v>15662648</v>
      </c>
      <c r="X5" s="60">
        <v>16144744</v>
      </c>
      <c r="Y5" s="61">
        <v>103.08</v>
      </c>
      <c r="Z5" s="62">
        <v>33772279</v>
      </c>
    </row>
    <row r="6" spans="1:26" ht="12.75">
      <c r="A6" s="58" t="s">
        <v>32</v>
      </c>
      <c r="B6" s="19">
        <v>1157511</v>
      </c>
      <c r="C6" s="19">
        <v>0</v>
      </c>
      <c r="D6" s="59">
        <v>1220294</v>
      </c>
      <c r="E6" s="60">
        <v>1274821</v>
      </c>
      <c r="F6" s="60">
        <v>106090</v>
      </c>
      <c r="G6" s="60">
        <v>100277</v>
      </c>
      <c r="H6" s="60">
        <v>106844</v>
      </c>
      <c r="I6" s="60">
        <v>313211</v>
      </c>
      <c r="J6" s="60">
        <v>106844</v>
      </c>
      <c r="K6" s="60">
        <v>106524</v>
      </c>
      <c r="L6" s="60">
        <v>106524</v>
      </c>
      <c r="M6" s="60">
        <v>319892</v>
      </c>
      <c r="N6" s="60">
        <v>106524</v>
      </c>
      <c r="O6" s="60">
        <v>106524</v>
      </c>
      <c r="P6" s="60">
        <v>106524</v>
      </c>
      <c r="Q6" s="60">
        <v>319572</v>
      </c>
      <c r="R6" s="60">
        <v>0</v>
      </c>
      <c r="S6" s="60">
        <v>0</v>
      </c>
      <c r="T6" s="60">
        <v>0</v>
      </c>
      <c r="U6" s="60">
        <v>0</v>
      </c>
      <c r="V6" s="60">
        <v>952675</v>
      </c>
      <c r="W6" s="60">
        <v>915219</v>
      </c>
      <c r="X6" s="60">
        <v>37456</v>
      </c>
      <c r="Y6" s="61">
        <v>4.09</v>
      </c>
      <c r="Z6" s="62">
        <v>1274821</v>
      </c>
    </row>
    <row r="7" spans="1:26" ht="12.75">
      <c r="A7" s="58" t="s">
        <v>33</v>
      </c>
      <c r="B7" s="19">
        <v>3559343</v>
      </c>
      <c r="C7" s="19">
        <v>0</v>
      </c>
      <c r="D7" s="59">
        <v>3564098</v>
      </c>
      <c r="E7" s="60">
        <v>3819624</v>
      </c>
      <c r="F7" s="60">
        <v>371966</v>
      </c>
      <c r="G7" s="60">
        <v>381070</v>
      </c>
      <c r="H7" s="60">
        <v>301407</v>
      </c>
      <c r="I7" s="60">
        <v>1054443</v>
      </c>
      <c r="J7" s="60">
        <v>223056</v>
      </c>
      <c r="K7" s="60">
        <v>174707</v>
      </c>
      <c r="L7" s="60">
        <v>413811</v>
      </c>
      <c r="M7" s="60">
        <v>811574</v>
      </c>
      <c r="N7" s="60">
        <v>362096</v>
      </c>
      <c r="O7" s="60">
        <v>260918</v>
      </c>
      <c r="P7" s="60">
        <v>342496</v>
      </c>
      <c r="Q7" s="60">
        <v>965510</v>
      </c>
      <c r="R7" s="60">
        <v>0</v>
      </c>
      <c r="S7" s="60">
        <v>0</v>
      </c>
      <c r="T7" s="60">
        <v>0</v>
      </c>
      <c r="U7" s="60">
        <v>0</v>
      </c>
      <c r="V7" s="60">
        <v>2831527</v>
      </c>
      <c r="W7" s="60">
        <v>3029485</v>
      </c>
      <c r="X7" s="60">
        <v>-197958</v>
      </c>
      <c r="Y7" s="61">
        <v>-6.53</v>
      </c>
      <c r="Z7" s="62">
        <v>3819624</v>
      </c>
    </row>
    <row r="8" spans="1:26" ht="12.75">
      <c r="A8" s="58" t="s">
        <v>34</v>
      </c>
      <c r="B8" s="19">
        <v>182184499</v>
      </c>
      <c r="C8" s="19">
        <v>0</v>
      </c>
      <c r="D8" s="59">
        <v>172236876</v>
      </c>
      <c r="E8" s="60">
        <v>174536350</v>
      </c>
      <c r="F8" s="60">
        <v>64718533</v>
      </c>
      <c r="G8" s="60">
        <v>0</v>
      </c>
      <c r="H8" s="60">
        <v>3930166</v>
      </c>
      <c r="I8" s="60">
        <v>68648699</v>
      </c>
      <c r="J8" s="60">
        <v>64368</v>
      </c>
      <c r="K8" s="60">
        <v>61472</v>
      </c>
      <c r="L8" s="60">
        <v>54980610</v>
      </c>
      <c r="M8" s="60">
        <v>55106450</v>
      </c>
      <c r="N8" s="60">
        <v>3456190</v>
      </c>
      <c r="O8" s="60">
        <v>64229</v>
      </c>
      <c r="P8" s="60">
        <v>38563359</v>
      </c>
      <c r="Q8" s="60">
        <v>42083778</v>
      </c>
      <c r="R8" s="60">
        <v>0</v>
      </c>
      <c r="S8" s="60">
        <v>0</v>
      </c>
      <c r="T8" s="60">
        <v>0</v>
      </c>
      <c r="U8" s="60">
        <v>0</v>
      </c>
      <c r="V8" s="60">
        <v>165838927</v>
      </c>
      <c r="W8" s="60">
        <v>172236778</v>
      </c>
      <c r="X8" s="60">
        <v>-6397851</v>
      </c>
      <c r="Y8" s="61">
        <v>-3.71</v>
      </c>
      <c r="Z8" s="62">
        <v>174536350</v>
      </c>
    </row>
    <row r="9" spans="1:26" ht="12.75">
      <c r="A9" s="58" t="s">
        <v>35</v>
      </c>
      <c r="B9" s="19">
        <v>4982692</v>
      </c>
      <c r="C9" s="19">
        <v>0</v>
      </c>
      <c r="D9" s="59">
        <v>17705433</v>
      </c>
      <c r="E9" s="60">
        <v>17751467</v>
      </c>
      <c r="F9" s="60">
        <v>291843</v>
      </c>
      <c r="G9" s="60">
        <v>1314451</v>
      </c>
      <c r="H9" s="60">
        <v>452841</v>
      </c>
      <c r="I9" s="60">
        <v>2059135</v>
      </c>
      <c r="J9" s="60">
        <v>487696</v>
      </c>
      <c r="K9" s="60">
        <v>1464204</v>
      </c>
      <c r="L9" s="60">
        <v>568805</v>
      </c>
      <c r="M9" s="60">
        <v>2520705</v>
      </c>
      <c r="N9" s="60">
        <v>507914</v>
      </c>
      <c r="O9" s="60">
        <v>665494</v>
      </c>
      <c r="P9" s="60">
        <v>735717</v>
      </c>
      <c r="Q9" s="60">
        <v>1909125</v>
      </c>
      <c r="R9" s="60">
        <v>0</v>
      </c>
      <c r="S9" s="60">
        <v>0</v>
      </c>
      <c r="T9" s="60">
        <v>0</v>
      </c>
      <c r="U9" s="60">
        <v>0</v>
      </c>
      <c r="V9" s="60">
        <v>6488965</v>
      </c>
      <c r="W9" s="60">
        <v>13685841</v>
      </c>
      <c r="X9" s="60">
        <v>-7196876</v>
      </c>
      <c r="Y9" s="61">
        <v>-52.59</v>
      </c>
      <c r="Z9" s="62">
        <v>17751467</v>
      </c>
    </row>
    <row r="10" spans="1:26" ht="22.5">
      <c r="A10" s="63" t="s">
        <v>278</v>
      </c>
      <c r="B10" s="64">
        <f>SUM(B5:B9)</f>
        <v>223902563</v>
      </c>
      <c r="C10" s="64">
        <f>SUM(C5:C9)</f>
        <v>0</v>
      </c>
      <c r="D10" s="65">
        <f aca="true" t="shared" si="0" ref="D10:Z10">SUM(D5:D9)</f>
        <v>210389349</v>
      </c>
      <c r="E10" s="66">
        <f t="shared" si="0"/>
        <v>231154541</v>
      </c>
      <c r="F10" s="66">
        <f t="shared" si="0"/>
        <v>97295824</v>
      </c>
      <c r="G10" s="66">
        <f t="shared" si="0"/>
        <v>1795798</v>
      </c>
      <c r="H10" s="66">
        <f t="shared" si="0"/>
        <v>4791258</v>
      </c>
      <c r="I10" s="66">
        <f t="shared" si="0"/>
        <v>103882880</v>
      </c>
      <c r="J10" s="66">
        <f t="shared" si="0"/>
        <v>881964</v>
      </c>
      <c r="K10" s="66">
        <f t="shared" si="0"/>
        <v>1806907</v>
      </c>
      <c r="L10" s="66">
        <f t="shared" si="0"/>
        <v>56069750</v>
      </c>
      <c r="M10" s="66">
        <f t="shared" si="0"/>
        <v>58758621</v>
      </c>
      <c r="N10" s="66">
        <f t="shared" si="0"/>
        <v>4432724</v>
      </c>
      <c r="O10" s="66">
        <f t="shared" si="0"/>
        <v>1097165</v>
      </c>
      <c r="P10" s="66">
        <f t="shared" si="0"/>
        <v>39748096</v>
      </c>
      <c r="Q10" s="66">
        <f t="shared" si="0"/>
        <v>45277985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207919486</v>
      </c>
      <c r="W10" s="66">
        <f t="shared" si="0"/>
        <v>205529971</v>
      </c>
      <c r="X10" s="66">
        <f t="shared" si="0"/>
        <v>2389515</v>
      </c>
      <c r="Y10" s="67">
        <f>+IF(W10&lt;&gt;0,(X10/W10)*100,0)</f>
        <v>1.1626114616636616</v>
      </c>
      <c r="Z10" s="68">
        <f t="shared" si="0"/>
        <v>231154541</v>
      </c>
    </row>
    <row r="11" spans="1:26" ht="12.75">
      <c r="A11" s="58" t="s">
        <v>37</v>
      </c>
      <c r="B11" s="19">
        <v>76444040</v>
      </c>
      <c r="C11" s="19">
        <v>0</v>
      </c>
      <c r="D11" s="59">
        <v>87165001</v>
      </c>
      <c r="E11" s="60">
        <v>89820543</v>
      </c>
      <c r="F11" s="60">
        <v>6278503</v>
      </c>
      <c r="G11" s="60">
        <v>6163017</v>
      </c>
      <c r="H11" s="60">
        <v>6359325</v>
      </c>
      <c r="I11" s="60">
        <v>18800845</v>
      </c>
      <c r="J11" s="60">
        <v>6924990</v>
      </c>
      <c r="K11" s="60">
        <v>7009094</v>
      </c>
      <c r="L11" s="60">
        <v>6769232</v>
      </c>
      <c r="M11" s="60">
        <v>20703316</v>
      </c>
      <c r="N11" s="60">
        <v>6471505</v>
      </c>
      <c r="O11" s="60">
        <v>6170244</v>
      </c>
      <c r="P11" s="60">
        <v>6479002</v>
      </c>
      <c r="Q11" s="60">
        <v>19120751</v>
      </c>
      <c r="R11" s="60">
        <v>0</v>
      </c>
      <c r="S11" s="60">
        <v>0</v>
      </c>
      <c r="T11" s="60">
        <v>0</v>
      </c>
      <c r="U11" s="60">
        <v>0</v>
      </c>
      <c r="V11" s="60">
        <v>58624912</v>
      </c>
      <c r="W11" s="60">
        <v>66200481</v>
      </c>
      <c r="X11" s="60">
        <v>-7575569</v>
      </c>
      <c r="Y11" s="61">
        <v>-11.44</v>
      </c>
      <c r="Z11" s="62">
        <v>89820543</v>
      </c>
    </row>
    <row r="12" spans="1:26" ht="12.75">
      <c r="A12" s="58" t="s">
        <v>38</v>
      </c>
      <c r="B12" s="19">
        <v>16573057</v>
      </c>
      <c r="C12" s="19">
        <v>0</v>
      </c>
      <c r="D12" s="59">
        <v>17292705</v>
      </c>
      <c r="E12" s="60">
        <v>15732130</v>
      </c>
      <c r="F12" s="60">
        <v>1068615</v>
      </c>
      <c r="G12" s="60">
        <v>365834</v>
      </c>
      <c r="H12" s="60">
        <v>1316155</v>
      </c>
      <c r="I12" s="60">
        <v>2750604</v>
      </c>
      <c r="J12" s="60">
        <v>1293576</v>
      </c>
      <c r="K12" s="60">
        <v>1376984</v>
      </c>
      <c r="L12" s="60">
        <v>1337606</v>
      </c>
      <c r="M12" s="60">
        <v>4008166</v>
      </c>
      <c r="N12" s="60">
        <v>1304813</v>
      </c>
      <c r="O12" s="60">
        <v>1605340</v>
      </c>
      <c r="P12" s="60">
        <v>1313976</v>
      </c>
      <c r="Q12" s="60">
        <v>4224129</v>
      </c>
      <c r="R12" s="60">
        <v>0</v>
      </c>
      <c r="S12" s="60">
        <v>0</v>
      </c>
      <c r="T12" s="60">
        <v>0</v>
      </c>
      <c r="U12" s="60">
        <v>0</v>
      </c>
      <c r="V12" s="60">
        <v>10982899</v>
      </c>
      <c r="W12" s="60">
        <v>12969531</v>
      </c>
      <c r="X12" s="60">
        <v>-1986632</v>
      </c>
      <c r="Y12" s="61">
        <v>-15.32</v>
      </c>
      <c r="Z12" s="62">
        <v>15732130</v>
      </c>
    </row>
    <row r="13" spans="1:26" ht="12.75">
      <c r="A13" s="58" t="s">
        <v>279</v>
      </c>
      <c r="B13" s="19">
        <v>97707746</v>
      </c>
      <c r="C13" s="19">
        <v>0</v>
      </c>
      <c r="D13" s="59">
        <v>14708195</v>
      </c>
      <c r="E13" s="60">
        <v>14368690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3520642</v>
      </c>
      <c r="X13" s="60">
        <v>-3520642</v>
      </c>
      <c r="Y13" s="61">
        <v>-100</v>
      </c>
      <c r="Z13" s="62">
        <v>14368690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4232842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94294401</v>
      </c>
      <c r="C17" s="19">
        <v>0</v>
      </c>
      <c r="D17" s="59">
        <v>111015882</v>
      </c>
      <c r="E17" s="60">
        <v>105960872</v>
      </c>
      <c r="F17" s="60">
        <v>5302423</v>
      </c>
      <c r="G17" s="60">
        <v>3704714</v>
      </c>
      <c r="H17" s="60">
        <v>9365888</v>
      </c>
      <c r="I17" s="60">
        <v>18373025</v>
      </c>
      <c r="J17" s="60">
        <v>8203091</v>
      </c>
      <c r="K17" s="60">
        <v>4926822</v>
      </c>
      <c r="L17" s="60">
        <v>6221094</v>
      </c>
      <c r="M17" s="60">
        <v>19351007</v>
      </c>
      <c r="N17" s="60">
        <v>8533197</v>
      </c>
      <c r="O17" s="60">
        <v>3533987</v>
      </c>
      <c r="P17" s="60">
        <v>4907915</v>
      </c>
      <c r="Q17" s="60">
        <v>16975099</v>
      </c>
      <c r="R17" s="60">
        <v>0</v>
      </c>
      <c r="S17" s="60">
        <v>0</v>
      </c>
      <c r="T17" s="60">
        <v>0</v>
      </c>
      <c r="U17" s="60">
        <v>0</v>
      </c>
      <c r="V17" s="60">
        <v>54699131</v>
      </c>
      <c r="W17" s="60">
        <v>82689878</v>
      </c>
      <c r="X17" s="60">
        <v>-27990747</v>
      </c>
      <c r="Y17" s="61">
        <v>-33.85</v>
      </c>
      <c r="Z17" s="62">
        <v>105960872</v>
      </c>
    </row>
    <row r="18" spans="1:26" ht="12.75">
      <c r="A18" s="70" t="s">
        <v>44</v>
      </c>
      <c r="B18" s="71">
        <f>SUM(B11:B17)</f>
        <v>285019244</v>
      </c>
      <c r="C18" s="71">
        <f>SUM(C11:C17)</f>
        <v>0</v>
      </c>
      <c r="D18" s="72">
        <f aca="true" t="shared" si="1" ref="D18:Z18">SUM(D11:D17)</f>
        <v>234414625</v>
      </c>
      <c r="E18" s="73">
        <f t="shared" si="1"/>
        <v>225882235</v>
      </c>
      <c r="F18" s="73">
        <f t="shared" si="1"/>
        <v>12649541</v>
      </c>
      <c r="G18" s="73">
        <f t="shared" si="1"/>
        <v>10233565</v>
      </c>
      <c r="H18" s="73">
        <f t="shared" si="1"/>
        <v>17041368</v>
      </c>
      <c r="I18" s="73">
        <f t="shared" si="1"/>
        <v>39924474</v>
      </c>
      <c r="J18" s="73">
        <f t="shared" si="1"/>
        <v>16421657</v>
      </c>
      <c r="K18" s="73">
        <f t="shared" si="1"/>
        <v>13312900</v>
      </c>
      <c r="L18" s="73">
        <f t="shared" si="1"/>
        <v>14327932</v>
      </c>
      <c r="M18" s="73">
        <f t="shared" si="1"/>
        <v>44062489</v>
      </c>
      <c r="N18" s="73">
        <f t="shared" si="1"/>
        <v>16309515</v>
      </c>
      <c r="O18" s="73">
        <f t="shared" si="1"/>
        <v>11309571</v>
      </c>
      <c r="P18" s="73">
        <f t="shared" si="1"/>
        <v>12700893</v>
      </c>
      <c r="Q18" s="73">
        <f t="shared" si="1"/>
        <v>40319979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124306942</v>
      </c>
      <c r="W18" s="73">
        <f t="shared" si="1"/>
        <v>165380532</v>
      </c>
      <c r="X18" s="73">
        <f t="shared" si="1"/>
        <v>-41073590</v>
      </c>
      <c r="Y18" s="67">
        <f>+IF(W18&lt;&gt;0,(X18/W18)*100,0)</f>
        <v>-24.835807155342806</v>
      </c>
      <c r="Z18" s="74">
        <f t="shared" si="1"/>
        <v>225882235</v>
      </c>
    </row>
    <row r="19" spans="1:26" ht="12.75">
      <c r="A19" s="70" t="s">
        <v>45</v>
      </c>
      <c r="B19" s="75">
        <f>+B10-B18</f>
        <v>-61116681</v>
      </c>
      <c r="C19" s="75">
        <f>+C10-C18</f>
        <v>0</v>
      </c>
      <c r="D19" s="76">
        <f aca="true" t="shared" si="2" ref="D19:Z19">+D10-D18</f>
        <v>-24025276</v>
      </c>
      <c r="E19" s="77">
        <f t="shared" si="2"/>
        <v>5272306</v>
      </c>
      <c r="F19" s="77">
        <f t="shared" si="2"/>
        <v>84646283</v>
      </c>
      <c r="G19" s="77">
        <f t="shared" si="2"/>
        <v>-8437767</v>
      </c>
      <c r="H19" s="77">
        <f t="shared" si="2"/>
        <v>-12250110</v>
      </c>
      <c r="I19" s="77">
        <f t="shared" si="2"/>
        <v>63958406</v>
      </c>
      <c r="J19" s="77">
        <f t="shared" si="2"/>
        <v>-15539693</v>
      </c>
      <c r="K19" s="77">
        <f t="shared" si="2"/>
        <v>-11505993</v>
      </c>
      <c r="L19" s="77">
        <f t="shared" si="2"/>
        <v>41741818</v>
      </c>
      <c r="M19" s="77">
        <f t="shared" si="2"/>
        <v>14696132</v>
      </c>
      <c r="N19" s="77">
        <f t="shared" si="2"/>
        <v>-11876791</v>
      </c>
      <c r="O19" s="77">
        <f t="shared" si="2"/>
        <v>-10212406</v>
      </c>
      <c r="P19" s="77">
        <f t="shared" si="2"/>
        <v>27047203</v>
      </c>
      <c r="Q19" s="77">
        <f t="shared" si="2"/>
        <v>4958006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83612544</v>
      </c>
      <c r="W19" s="77">
        <f>IF(E10=E18,0,W10-W18)</f>
        <v>40149439</v>
      </c>
      <c r="X19" s="77">
        <f t="shared" si="2"/>
        <v>43463105</v>
      </c>
      <c r="Y19" s="78">
        <f>+IF(W19&lt;&gt;0,(X19/W19)*100,0)</f>
        <v>108.25333076260418</v>
      </c>
      <c r="Z19" s="79">
        <f t="shared" si="2"/>
        <v>5272306</v>
      </c>
    </row>
    <row r="20" spans="1:26" ht="12.75">
      <c r="A20" s="58" t="s">
        <v>46</v>
      </c>
      <c r="B20" s="19">
        <v>38278109</v>
      </c>
      <c r="C20" s="19">
        <v>0</v>
      </c>
      <c r="D20" s="59">
        <v>40828221</v>
      </c>
      <c r="E20" s="60">
        <v>39577004</v>
      </c>
      <c r="F20" s="60">
        <v>3436636</v>
      </c>
      <c r="G20" s="60">
        <v>0</v>
      </c>
      <c r="H20" s="60">
        <v>5908126</v>
      </c>
      <c r="I20" s="60">
        <v>9344762</v>
      </c>
      <c r="J20" s="60">
        <v>0</v>
      </c>
      <c r="K20" s="60">
        <v>0</v>
      </c>
      <c r="L20" s="60">
        <v>3344804</v>
      </c>
      <c r="M20" s="60">
        <v>3344804</v>
      </c>
      <c r="N20" s="60">
        <v>969829</v>
      </c>
      <c r="O20" s="60">
        <v>0</v>
      </c>
      <c r="P20" s="60">
        <v>0</v>
      </c>
      <c r="Q20" s="60">
        <v>969829</v>
      </c>
      <c r="R20" s="60">
        <v>0</v>
      </c>
      <c r="S20" s="60">
        <v>0</v>
      </c>
      <c r="T20" s="60">
        <v>0</v>
      </c>
      <c r="U20" s="60">
        <v>0</v>
      </c>
      <c r="V20" s="60">
        <v>13659395</v>
      </c>
      <c r="W20" s="60">
        <v>40828000</v>
      </c>
      <c r="X20" s="60">
        <v>-27168605</v>
      </c>
      <c r="Y20" s="61">
        <v>-66.54</v>
      </c>
      <c r="Z20" s="62">
        <v>39577004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-22838572</v>
      </c>
      <c r="C22" s="86">
        <f>SUM(C19:C21)</f>
        <v>0</v>
      </c>
      <c r="D22" s="87">
        <f aca="true" t="shared" si="3" ref="D22:Z22">SUM(D19:D21)</f>
        <v>16802945</v>
      </c>
      <c r="E22" s="88">
        <f t="shared" si="3"/>
        <v>44849310</v>
      </c>
      <c r="F22" s="88">
        <f t="shared" si="3"/>
        <v>88082919</v>
      </c>
      <c r="G22" s="88">
        <f t="shared" si="3"/>
        <v>-8437767</v>
      </c>
      <c r="H22" s="88">
        <f t="shared" si="3"/>
        <v>-6341984</v>
      </c>
      <c r="I22" s="88">
        <f t="shared" si="3"/>
        <v>73303168</v>
      </c>
      <c r="J22" s="88">
        <f t="shared" si="3"/>
        <v>-15539693</v>
      </c>
      <c r="K22" s="88">
        <f t="shared" si="3"/>
        <v>-11505993</v>
      </c>
      <c r="L22" s="88">
        <f t="shared" si="3"/>
        <v>45086622</v>
      </c>
      <c r="M22" s="88">
        <f t="shared" si="3"/>
        <v>18040936</v>
      </c>
      <c r="N22" s="88">
        <f t="shared" si="3"/>
        <v>-10906962</v>
      </c>
      <c r="O22" s="88">
        <f t="shared" si="3"/>
        <v>-10212406</v>
      </c>
      <c r="P22" s="88">
        <f t="shared" si="3"/>
        <v>27047203</v>
      </c>
      <c r="Q22" s="88">
        <f t="shared" si="3"/>
        <v>5927835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97271939</v>
      </c>
      <c r="W22" s="88">
        <f t="shared" si="3"/>
        <v>80977439</v>
      </c>
      <c r="X22" s="88">
        <f t="shared" si="3"/>
        <v>16294500</v>
      </c>
      <c r="Y22" s="89">
        <f>+IF(W22&lt;&gt;0,(X22/W22)*100,0)</f>
        <v>20.1222713402927</v>
      </c>
      <c r="Z22" s="90">
        <f t="shared" si="3"/>
        <v>44849310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-22838572</v>
      </c>
      <c r="C24" s="75">
        <f>SUM(C22:C23)</f>
        <v>0</v>
      </c>
      <c r="D24" s="76">
        <f aca="true" t="shared" si="4" ref="D24:Z24">SUM(D22:D23)</f>
        <v>16802945</v>
      </c>
      <c r="E24" s="77">
        <f t="shared" si="4"/>
        <v>44849310</v>
      </c>
      <c r="F24" s="77">
        <f t="shared" si="4"/>
        <v>88082919</v>
      </c>
      <c r="G24" s="77">
        <f t="shared" si="4"/>
        <v>-8437767</v>
      </c>
      <c r="H24" s="77">
        <f t="shared" si="4"/>
        <v>-6341984</v>
      </c>
      <c r="I24" s="77">
        <f t="shared" si="4"/>
        <v>73303168</v>
      </c>
      <c r="J24" s="77">
        <f t="shared" si="4"/>
        <v>-15539693</v>
      </c>
      <c r="K24" s="77">
        <f t="shared" si="4"/>
        <v>-11505993</v>
      </c>
      <c r="L24" s="77">
        <f t="shared" si="4"/>
        <v>45086622</v>
      </c>
      <c r="M24" s="77">
        <f t="shared" si="4"/>
        <v>18040936</v>
      </c>
      <c r="N24" s="77">
        <f t="shared" si="4"/>
        <v>-10906962</v>
      </c>
      <c r="O24" s="77">
        <f t="shared" si="4"/>
        <v>-10212406</v>
      </c>
      <c r="P24" s="77">
        <f t="shared" si="4"/>
        <v>27047203</v>
      </c>
      <c r="Q24" s="77">
        <f t="shared" si="4"/>
        <v>5927835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97271939</v>
      </c>
      <c r="W24" s="77">
        <f t="shared" si="4"/>
        <v>80977439</v>
      </c>
      <c r="X24" s="77">
        <f t="shared" si="4"/>
        <v>16294500</v>
      </c>
      <c r="Y24" s="78">
        <f>+IF(W24&lt;&gt;0,(X24/W24)*100,0)</f>
        <v>20.1222713402927</v>
      </c>
      <c r="Z24" s="79">
        <f t="shared" si="4"/>
        <v>44849310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48910408</v>
      </c>
      <c r="C27" s="22">
        <v>0</v>
      </c>
      <c r="D27" s="99">
        <v>49340772</v>
      </c>
      <c r="E27" s="100">
        <v>54241081</v>
      </c>
      <c r="F27" s="100">
        <v>3873028</v>
      </c>
      <c r="G27" s="100">
        <v>6020628</v>
      </c>
      <c r="H27" s="100">
        <v>6134270</v>
      </c>
      <c r="I27" s="100">
        <v>16027926</v>
      </c>
      <c r="J27" s="100">
        <v>2074911</v>
      </c>
      <c r="K27" s="100">
        <v>3548547</v>
      </c>
      <c r="L27" s="100">
        <v>4049643</v>
      </c>
      <c r="M27" s="100">
        <v>9673101</v>
      </c>
      <c r="N27" s="100">
        <v>1581082</v>
      </c>
      <c r="O27" s="100">
        <v>5677050</v>
      </c>
      <c r="P27" s="100">
        <v>7240945</v>
      </c>
      <c r="Q27" s="100">
        <v>14499077</v>
      </c>
      <c r="R27" s="100">
        <v>0</v>
      </c>
      <c r="S27" s="100">
        <v>0</v>
      </c>
      <c r="T27" s="100">
        <v>0</v>
      </c>
      <c r="U27" s="100">
        <v>0</v>
      </c>
      <c r="V27" s="100">
        <v>40200104</v>
      </c>
      <c r="W27" s="100">
        <v>40680811</v>
      </c>
      <c r="X27" s="100">
        <v>-480707</v>
      </c>
      <c r="Y27" s="101">
        <v>-1.18</v>
      </c>
      <c r="Z27" s="102">
        <v>54241081</v>
      </c>
    </row>
    <row r="28" spans="1:26" ht="12.75">
      <c r="A28" s="103" t="s">
        <v>46</v>
      </c>
      <c r="B28" s="19">
        <v>48910409</v>
      </c>
      <c r="C28" s="19">
        <v>0</v>
      </c>
      <c r="D28" s="59">
        <v>49340772</v>
      </c>
      <c r="E28" s="60">
        <v>54241081</v>
      </c>
      <c r="F28" s="60">
        <v>3873028</v>
      </c>
      <c r="G28" s="60">
        <v>6020628</v>
      </c>
      <c r="H28" s="60">
        <v>6134269</v>
      </c>
      <c r="I28" s="60">
        <v>16027925</v>
      </c>
      <c r="J28" s="60">
        <v>2074910</v>
      </c>
      <c r="K28" s="60">
        <v>3548547</v>
      </c>
      <c r="L28" s="60">
        <v>4049643</v>
      </c>
      <c r="M28" s="60">
        <v>9673100</v>
      </c>
      <c r="N28" s="60">
        <v>1581082</v>
      </c>
      <c r="O28" s="60">
        <v>5677049</v>
      </c>
      <c r="P28" s="60">
        <v>7240944</v>
      </c>
      <c r="Q28" s="60">
        <v>14499075</v>
      </c>
      <c r="R28" s="60">
        <v>0</v>
      </c>
      <c r="S28" s="60">
        <v>0</v>
      </c>
      <c r="T28" s="60">
        <v>0</v>
      </c>
      <c r="U28" s="60">
        <v>0</v>
      </c>
      <c r="V28" s="60">
        <v>40200100</v>
      </c>
      <c r="W28" s="60">
        <v>40680811</v>
      </c>
      <c r="X28" s="60">
        <v>-480711</v>
      </c>
      <c r="Y28" s="61">
        <v>-1.18</v>
      </c>
      <c r="Z28" s="62">
        <v>54241081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48910409</v>
      </c>
      <c r="C32" s="22">
        <f>SUM(C28:C31)</f>
        <v>0</v>
      </c>
      <c r="D32" s="99">
        <f aca="true" t="shared" si="5" ref="D32:Z32">SUM(D28:D31)</f>
        <v>49340772</v>
      </c>
      <c r="E32" s="100">
        <f t="shared" si="5"/>
        <v>54241081</v>
      </c>
      <c r="F32" s="100">
        <f t="shared" si="5"/>
        <v>3873028</v>
      </c>
      <c r="G32" s="100">
        <f t="shared" si="5"/>
        <v>6020628</v>
      </c>
      <c r="H32" s="100">
        <f t="shared" si="5"/>
        <v>6134269</v>
      </c>
      <c r="I32" s="100">
        <f t="shared" si="5"/>
        <v>16027925</v>
      </c>
      <c r="J32" s="100">
        <f t="shared" si="5"/>
        <v>2074910</v>
      </c>
      <c r="K32" s="100">
        <f t="shared" si="5"/>
        <v>3548547</v>
      </c>
      <c r="L32" s="100">
        <f t="shared" si="5"/>
        <v>4049643</v>
      </c>
      <c r="M32" s="100">
        <f t="shared" si="5"/>
        <v>9673100</v>
      </c>
      <c r="N32" s="100">
        <f t="shared" si="5"/>
        <v>1581082</v>
      </c>
      <c r="O32" s="100">
        <f t="shared" si="5"/>
        <v>5677049</v>
      </c>
      <c r="P32" s="100">
        <f t="shared" si="5"/>
        <v>7240944</v>
      </c>
      <c r="Q32" s="100">
        <f t="shared" si="5"/>
        <v>14499075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40200100</v>
      </c>
      <c r="W32" s="100">
        <f t="shared" si="5"/>
        <v>40680811</v>
      </c>
      <c r="X32" s="100">
        <f t="shared" si="5"/>
        <v>-480711</v>
      </c>
      <c r="Y32" s="101">
        <f>+IF(W32&lt;&gt;0,(X32/W32)*100,0)</f>
        <v>-1.181665232780143</v>
      </c>
      <c r="Z32" s="102">
        <f t="shared" si="5"/>
        <v>54241081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52234512</v>
      </c>
      <c r="C35" s="19">
        <v>0</v>
      </c>
      <c r="D35" s="59">
        <v>58268927</v>
      </c>
      <c r="E35" s="60">
        <v>48008543</v>
      </c>
      <c r="F35" s="60">
        <v>124531302</v>
      </c>
      <c r="G35" s="60">
        <v>144358794</v>
      </c>
      <c r="H35" s="60">
        <v>128478004</v>
      </c>
      <c r="I35" s="60">
        <v>128478004</v>
      </c>
      <c r="J35" s="60">
        <v>111180977</v>
      </c>
      <c r="K35" s="60">
        <v>101020917</v>
      </c>
      <c r="L35" s="60">
        <v>154001204</v>
      </c>
      <c r="M35" s="60">
        <v>154001204</v>
      </c>
      <c r="N35" s="60">
        <v>133219126</v>
      </c>
      <c r="O35" s="60">
        <v>122618411</v>
      </c>
      <c r="P35" s="60">
        <v>174075809</v>
      </c>
      <c r="Q35" s="60">
        <v>174075809</v>
      </c>
      <c r="R35" s="60">
        <v>0</v>
      </c>
      <c r="S35" s="60">
        <v>0</v>
      </c>
      <c r="T35" s="60">
        <v>0</v>
      </c>
      <c r="U35" s="60">
        <v>0</v>
      </c>
      <c r="V35" s="60">
        <v>174075809</v>
      </c>
      <c r="W35" s="60">
        <v>36006407</v>
      </c>
      <c r="X35" s="60">
        <v>138069402</v>
      </c>
      <c r="Y35" s="61">
        <v>383.46</v>
      </c>
      <c r="Z35" s="62">
        <v>48008543</v>
      </c>
    </row>
    <row r="36" spans="1:26" ht="12.75">
      <c r="A36" s="58" t="s">
        <v>57</v>
      </c>
      <c r="B36" s="19">
        <v>657291805</v>
      </c>
      <c r="C36" s="19">
        <v>0</v>
      </c>
      <c r="D36" s="59">
        <v>275041176</v>
      </c>
      <c r="E36" s="60">
        <v>733341201</v>
      </c>
      <c r="F36" s="60">
        <v>812940171</v>
      </c>
      <c r="G36" s="60">
        <v>694948074</v>
      </c>
      <c r="H36" s="60">
        <v>700778743</v>
      </c>
      <c r="I36" s="60">
        <v>700778743</v>
      </c>
      <c r="J36" s="60">
        <v>702667823</v>
      </c>
      <c r="K36" s="60">
        <v>705251765</v>
      </c>
      <c r="L36" s="60">
        <v>709035498</v>
      </c>
      <c r="M36" s="60">
        <v>709035498</v>
      </c>
      <c r="N36" s="60">
        <v>708928594</v>
      </c>
      <c r="O36" s="60">
        <v>713083716</v>
      </c>
      <c r="P36" s="60">
        <v>719653749</v>
      </c>
      <c r="Q36" s="60">
        <v>719653749</v>
      </c>
      <c r="R36" s="60">
        <v>0</v>
      </c>
      <c r="S36" s="60">
        <v>0</v>
      </c>
      <c r="T36" s="60">
        <v>0</v>
      </c>
      <c r="U36" s="60">
        <v>0</v>
      </c>
      <c r="V36" s="60">
        <v>719653749</v>
      </c>
      <c r="W36" s="60">
        <v>550005901</v>
      </c>
      <c r="X36" s="60">
        <v>169647848</v>
      </c>
      <c r="Y36" s="61">
        <v>30.84</v>
      </c>
      <c r="Z36" s="62">
        <v>733341201</v>
      </c>
    </row>
    <row r="37" spans="1:26" ht="12.75">
      <c r="A37" s="58" t="s">
        <v>58</v>
      </c>
      <c r="B37" s="19">
        <v>20948614</v>
      </c>
      <c r="C37" s="19">
        <v>0</v>
      </c>
      <c r="D37" s="59">
        <v>20763534</v>
      </c>
      <c r="E37" s="60">
        <v>33336479</v>
      </c>
      <c r="F37" s="60">
        <v>38000370</v>
      </c>
      <c r="G37" s="60">
        <v>35240854</v>
      </c>
      <c r="H37" s="60">
        <v>31518009</v>
      </c>
      <c r="I37" s="60">
        <v>31518009</v>
      </c>
      <c r="J37" s="60">
        <v>32665997</v>
      </c>
      <c r="K37" s="60">
        <v>36603536</v>
      </c>
      <c r="L37" s="60">
        <v>41674112</v>
      </c>
      <c r="M37" s="60">
        <v>41674112</v>
      </c>
      <c r="N37" s="60">
        <v>32880684</v>
      </c>
      <c r="O37" s="60">
        <v>34137286</v>
      </c>
      <c r="P37" s="60">
        <v>55380245</v>
      </c>
      <c r="Q37" s="60">
        <v>55380245</v>
      </c>
      <c r="R37" s="60">
        <v>0</v>
      </c>
      <c r="S37" s="60">
        <v>0</v>
      </c>
      <c r="T37" s="60">
        <v>0</v>
      </c>
      <c r="U37" s="60">
        <v>0</v>
      </c>
      <c r="V37" s="60">
        <v>55380245</v>
      </c>
      <c r="W37" s="60">
        <v>25002359</v>
      </c>
      <c r="X37" s="60">
        <v>30377886</v>
      </c>
      <c r="Y37" s="61">
        <v>121.5</v>
      </c>
      <c r="Z37" s="62">
        <v>33336479</v>
      </c>
    </row>
    <row r="38" spans="1:26" ht="12.75">
      <c r="A38" s="58" t="s">
        <v>59</v>
      </c>
      <c r="B38" s="19">
        <v>5683890</v>
      </c>
      <c r="C38" s="19">
        <v>0</v>
      </c>
      <c r="D38" s="59">
        <v>5185480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682893813</v>
      </c>
      <c r="C39" s="19">
        <v>0</v>
      </c>
      <c r="D39" s="59">
        <v>307361089</v>
      </c>
      <c r="E39" s="60">
        <v>748013265</v>
      </c>
      <c r="F39" s="60">
        <v>899471102</v>
      </c>
      <c r="G39" s="60">
        <v>804066015</v>
      </c>
      <c r="H39" s="60">
        <v>797738738</v>
      </c>
      <c r="I39" s="60">
        <v>797738738</v>
      </c>
      <c r="J39" s="60">
        <v>781182803</v>
      </c>
      <c r="K39" s="60">
        <v>769669145</v>
      </c>
      <c r="L39" s="60">
        <v>821362591</v>
      </c>
      <c r="M39" s="60">
        <v>821362591</v>
      </c>
      <c r="N39" s="60">
        <v>809267036</v>
      </c>
      <c r="O39" s="60">
        <v>801564841</v>
      </c>
      <c r="P39" s="60">
        <v>838349313</v>
      </c>
      <c r="Q39" s="60">
        <v>838349313</v>
      </c>
      <c r="R39" s="60">
        <v>0</v>
      </c>
      <c r="S39" s="60">
        <v>0</v>
      </c>
      <c r="T39" s="60">
        <v>0</v>
      </c>
      <c r="U39" s="60">
        <v>0</v>
      </c>
      <c r="V39" s="60">
        <v>838349313</v>
      </c>
      <c r="W39" s="60">
        <v>561009949</v>
      </c>
      <c r="X39" s="60">
        <v>277339364</v>
      </c>
      <c r="Y39" s="61">
        <v>49.44</v>
      </c>
      <c r="Z39" s="62">
        <v>748013265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58571281</v>
      </c>
      <c r="C42" s="19">
        <v>0</v>
      </c>
      <c r="D42" s="59">
        <v>51179642</v>
      </c>
      <c r="E42" s="60">
        <v>57956030</v>
      </c>
      <c r="F42" s="60">
        <v>67702234</v>
      </c>
      <c r="G42" s="60">
        <v>-8672894</v>
      </c>
      <c r="H42" s="60">
        <v>-16511367</v>
      </c>
      <c r="I42" s="60">
        <v>42517973</v>
      </c>
      <c r="J42" s="60">
        <v>-13975078</v>
      </c>
      <c r="K42" s="60">
        <v>-7657947</v>
      </c>
      <c r="L42" s="60">
        <v>57731520</v>
      </c>
      <c r="M42" s="60">
        <v>36098495</v>
      </c>
      <c r="N42" s="60">
        <v>-17061203</v>
      </c>
      <c r="O42" s="60">
        <v>-6486905</v>
      </c>
      <c r="P42" s="60">
        <v>64190790</v>
      </c>
      <c r="Q42" s="60">
        <v>40642682</v>
      </c>
      <c r="R42" s="60">
        <v>0</v>
      </c>
      <c r="S42" s="60">
        <v>0</v>
      </c>
      <c r="T42" s="60">
        <v>0</v>
      </c>
      <c r="U42" s="60">
        <v>0</v>
      </c>
      <c r="V42" s="60">
        <v>119259150</v>
      </c>
      <c r="W42" s="60">
        <v>65790747</v>
      </c>
      <c r="X42" s="60">
        <v>53468403</v>
      </c>
      <c r="Y42" s="61">
        <v>81.27</v>
      </c>
      <c r="Z42" s="62">
        <v>57956030</v>
      </c>
    </row>
    <row r="43" spans="1:26" ht="12.75">
      <c r="A43" s="58" t="s">
        <v>63</v>
      </c>
      <c r="B43" s="19">
        <v>-48022490</v>
      </c>
      <c r="C43" s="19">
        <v>0</v>
      </c>
      <c r="D43" s="59">
        <v>-49340773</v>
      </c>
      <c r="E43" s="60">
        <v>-54241083</v>
      </c>
      <c r="F43" s="60">
        <v>-70696682</v>
      </c>
      <c r="G43" s="60">
        <v>11180268</v>
      </c>
      <c r="H43" s="60">
        <v>13702720</v>
      </c>
      <c r="I43" s="60">
        <v>-45813694</v>
      </c>
      <c r="J43" s="60">
        <v>12886067</v>
      </c>
      <c r="K43" s="60">
        <v>9175558</v>
      </c>
      <c r="L43" s="60">
        <v>-54482268</v>
      </c>
      <c r="M43" s="60">
        <v>-32420643</v>
      </c>
      <c r="N43" s="60">
        <v>12786375</v>
      </c>
      <c r="O43" s="60">
        <v>1981862</v>
      </c>
      <c r="P43" s="60">
        <v>-58612994</v>
      </c>
      <c r="Q43" s="60">
        <v>-43844757</v>
      </c>
      <c r="R43" s="60">
        <v>0</v>
      </c>
      <c r="S43" s="60">
        <v>0</v>
      </c>
      <c r="T43" s="60">
        <v>0</v>
      </c>
      <c r="U43" s="60">
        <v>0</v>
      </c>
      <c r="V43" s="60">
        <v>-122079094</v>
      </c>
      <c r="W43" s="60">
        <v>-93160355</v>
      </c>
      <c r="X43" s="60">
        <v>-28918739</v>
      </c>
      <c r="Y43" s="61">
        <v>31.04</v>
      </c>
      <c r="Z43" s="62">
        <v>-54241083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25925714</v>
      </c>
      <c r="C45" s="22">
        <v>0</v>
      </c>
      <c r="D45" s="99">
        <v>39186159</v>
      </c>
      <c r="E45" s="100">
        <v>7073353</v>
      </c>
      <c r="F45" s="100">
        <v>363958</v>
      </c>
      <c r="G45" s="100">
        <v>2871332</v>
      </c>
      <c r="H45" s="100">
        <v>62685</v>
      </c>
      <c r="I45" s="100">
        <v>62685</v>
      </c>
      <c r="J45" s="100">
        <v>-1026326</v>
      </c>
      <c r="K45" s="100">
        <v>491285</v>
      </c>
      <c r="L45" s="100">
        <v>3740537</v>
      </c>
      <c r="M45" s="100">
        <v>3740537</v>
      </c>
      <c r="N45" s="100">
        <v>-534291</v>
      </c>
      <c r="O45" s="100">
        <v>-5039334</v>
      </c>
      <c r="P45" s="100">
        <v>538462</v>
      </c>
      <c r="Q45" s="100">
        <v>538462</v>
      </c>
      <c r="R45" s="100">
        <v>0</v>
      </c>
      <c r="S45" s="100">
        <v>0</v>
      </c>
      <c r="T45" s="100">
        <v>0</v>
      </c>
      <c r="U45" s="100">
        <v>0</v>
      </c>
      <c r="V45" s="100">
        <v>538462</v>
      </c>
      <c r="W45" s="100">
        <v>-24011202</v>
      </c>
      <c r="X45" s="100">
        <v>24549664</v>
      </c>
      <c r="Y45" s="101">
        <v>-102.24</v>
      </c>
      <c r="Z45" s="102">
        <v>7073353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832667</v>
      </c>
      <c r="C49" s="52">
        <v>0</v>
      </c>
      <c r="D49" s="129">
        <v>1304866</v>
      </c>
      <c r="E49" s="54">
        <v>1291905</v>
      </c>
      <c r="F49" s="54">
        <v>0</v>
      </c>
      <c r="G49" s="54">
        <v>0</v>
      </c>
      <c r="H49" s="54">
        <v>0</v>
      </c>
      <c r="I49" s="54">
        <v>23982430</v>
      </c>
      <c r="J49" s="54">
        <v>0</v>
      </c>
      <c r="K49" s="54">
        <v>0</v>
      </c>
      <c r="L49" s="54">
        <v>0</v>
      </c>
      <c r="M49" s="54">
        <v>23275228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50687096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75655</v>
      </c>
      <c r="C51" s="52">
        <v>0</v>
      </c>
      <c r="D51" s="129">
        <v>-32426</v>
      </c>
      <c r="E51" s="54">
        <v>4962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32640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-197646</v>
      </c>
      <c r="W51" s="54">
        <v>-356376</v>
      </c>
      <c r="X51" s="54">
        <v>-473191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17.676114746523307</v>
      </c>
      <c r="C58" s="5">
        <f>IF(C67=0,0,+(C76/C67)*100)</f>
        <v>0</v>
      </c>
      <c r="D58" s="6">
        <f aca="true" t="shared" si="6" ref="D58:Z58">IF(D67=0,0,+(D76/D67)*100)</f>
        <v>48.99998526250979</v>
      </c>
      <c r="E58" s="7">
        <f t="shared" si="6"/>
        <v>42.10260603768201</v>
      </c>
      <c r="F58" s="7">
        <f t="shared" si="6"/>
        <v>0.21679238887188806</v>
      </c>
      <c r="G58" s="7">
        <f t="shared" si="6"/>
        <v>66.19563808251144</v>
      </c>
      <c r="H58" s="7">
        <f t="shared" si="6"/>
        <v>111.26689378907567</v>
      </c>
      <c r="I58" s="7">
        <f t="shared" si="6"/>
        <v>0.792161342674669</v>
      </c>
      <c r="J58" s="7">
        <f t="shared" si="6"/>
        <v>127.03618579293388</v>
      </c>
      <c r="K58" s="7">
        <f t="shared" si="6"/>
        <v>586.11588824129</v>
      </c>
      <c r="L58" s="7">
        <f t="shared" si="6"/>
        <v>315.7793359287418</v>
      </c>
      <c r="M58" s="7">
        <f t="shared" si="6"/>
        <v>344.3273081012601</v>
      </c>
      <c r="N58" s="7">
        <f t="shared" si="6"/>
        <v>59.177048430555686</v>
      </c>
      <c r="O58" s="7">
        <f t="shared" si="6"/>
        <v>52.08210944365415</v>
      </c>
      <c r="P58" s="7">
        <f t="shared" si="6"/>
        <v>71.27732807937902</v>
      </c>
      <c r="Q58" s="7">
        <f t="shared" si="6"/>
        <v>60.93729259677738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7.833371356527481</v>
      </c>
      <c r="W58" s="7">
        <f t="shared" si="6"/>
        <v>51.496087150250766</v>
      </c>
      <c r="X58" s="7">
        <f t="shared" si="6"/>
        <v>0</v>
      </c>
      <c r="Y58" s="7">
        <f t="shared" si="6"/>
        <v>0</v>
      </c>
      <c r="Z58" s="8">
        <f t="shared" si="6"/>
        <v>42.10260603768201</v>
      </c>
    </row>
    <row r="59" spans="1:26" ht="12.75">
      <c r="A59" s="37" t="s">
        <v>31</v>
      </c>
      <c r="B59" s="9">
        <f aca="true" t="shared" si="7" ref="B59:Z66">IF(B68=0,0,+(B77/B68)*100)</f>
        <v>16.161316398216808</v>
      </c>
      <c r="C59" s="9">
        <f t="shared" si="7"/>
        <v>0</v>
      </c>
      <c r="D59" s="2">
        <f t="shared" si="7"/>
        <v>48.99999667999945</v>
      </c>
      <c r="E59" s="10">
        <f t="shared" si="7"/>
        <v>39.999998223394996</v>
      </c>
      <c r="F59" s="10">
        <f t="shared" si="7"/>
        <v>0.1786377204393243</v>
      </c>
      <c r="G59" s="10">
        <f t="shared" si="7"/>
        <v>0</v>
      </c>
      <c r="H59" s="10">
        <f t="shared" si="7"/>
        <v>0</v>
      </c>
      <c r="I59" s="10">
        <f t="shared" si="7"/>
        <v>0.516313943626689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7.246422466827837</v>
      </c>
      <c r="W59" s="10">
        <f t="shared" si="7"/>
        <v>49.55829308045485</v>
      </c>
      <c r="X59" s="10">
        <f t="shared" si="7"/>
        <v>0</v>
      </c>
      <c r="Y59" s="10">
        <f t="shared" si="7"/>
        <v>0</v>
      </c>
      <c r="Z59" s="11">
        <f t="shared" si="7"/>
        <v>39.999998223394996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48.99999508315209</v>
      </c>
      <c r="E60" s="13">
        <f t="shared" si="7"/>
        <v>79.99985880370656</v>
      </c>
      <c r="F60" s="13">
        <f t="shared" si="7"/>
        <v>11.656141012348007</v>
      </c>
      <c r="G60" s="13">
        <f t="shared" si="7"/>
        <v>18.64934132453105</v>
      </c>
      <c r="H60" s="13">
        <f t="shared" si="7"/>
        <v>55.364830968514845</v>
      </c>
      <c r="I60" s="13">
        <f t="shared" si="7"/>
        <v>28.805182448892282</v>
      </c>
      <c r="J60" s="13">
        <f t="shared" si="7"/>
        <v>52.218187263674146</v>
      </c>
      <c r="K60" s="13">
        <f t="shared" si="7"/>
        <v>43.31512147497278</v>
      </c>
      <c r="L60" s="13">
        <f t="shared" si="7"/>
        <v>23.995531523412563</v>
      </c>
      <c r="M60" s="13">
        <f t="shared" si="7"/>
        <v>39.85532617258325</v>
      </c>
      <c r="N60" s="13">
        <f t="shared" si="7"/>
        <v>19.778641432916526</v>
      </c>
      <c r="O60" s="13">
        <f t="shared" si="7"/>
        <v>36.64807930607187</v>
      </c>
      <c r="P60" s="13">
        <f t="shared" si="7"/>
        <v>25.168037249821634</v>
      </c>
      <c r="Q60" s="13">
        <f t="shared" si="7"/>
        <v>27.198252662936678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31.97659222714987</v>
      </c>
      <c r="W60" s="13">
        <f t="shared" si="7"/>
        <v>67.61059374860005</v>
      </c>
      <c r="X60" s="13">
        <f t="shared" si="7"/>
        <v>0</v>
      </c>
      <c r="Y60" s="13">
        <f t="shared" si="7"/>
        <v>0</v>
      </c>
      <c r="Z60" s="14">
        <f t="shared" si="7"/>
        <v>79.99985880370656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48.99999508315209</v>
      </c>
      <c r="E64" s="13">
        <f t="shared" si="7"/>
        <v>79.99985880370656</v>
      </c>
      <c r="F64" s="13">
        <f t="shared" si="7"/>
        <v>11.656141012348007</v>
      </c>
      <c r="G64" s="13">
        <f t="shared" si="7"/>
        <v>18.64934132453105</v>
      </c>
      <c r="H64" s="13">
        <f t="shared" si="7"/>
        <v>55.364830968514845</v>
      </c>
      <c r="I64" s="13">
        <f t="shared" si="7"/>
        <v>28.805182448892282</v>
      </c>
      <c r="J64" s="13">
        <f t="shared" si="7"/>
        <v>52.218187263674146</v>
      </c>
      <c r="K64" s="13">
        <f t="shared" si="7"/>
        <v>43.31512147497278</v>
      </c>
      <c r="L64" s="13">
        <f t="shared" si="7"/>
        <v>23.995531523412563</v>
      </c>
      <c r="M64" s="13">
        <f t="shared" si="7"/>
        <v>39.85532617258325</v>
      </c>
      <c r="N64" s="13">
        <f t="shared" si="7"/>
        <v>19.778641432916526</v>
      </c>
      <c r="O64" s="13">
        <f t="shared" si="7"/>
        <v>36.64807930607187</v>
      </c>
      <c r="P64" s="13">
        <f t="shared" si="7"/>
        <v>25.168037249821634</v>
      </c>
      <c r="Q64" s="13">
        <f t="shared" si="7"/>
        <v>27.198252662936678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31.97659222714987</v>
      </c>
      <c r="W64" s="13">
        <f t="shared" si="7"/>
        <v>67.61059374860005</v>
      </c>
      <c r="X64" s="13">
        <f t="shared" si="7"/>
        <v>0</v>
      </c>
      <c r="Y64" s="13">
        <f t="shared" si="7"/>
        <v>0</v>
      </c>
      <c r="Z64" s="14">
        <f t="shared" si="7"/>
        <v>79.99985880370656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48.99910312242841</v>
      </c>
      <c r="E66" s="16">
        <f t="shared" si="7"/>
        <v>79.9995325004049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147.67003217574614</v>
      </c>
      <c r="X66" s="16">
        <f t="shared" si="7"/>
        <v>0</v>
      </c>
      <c r="Y66" s="16">
        <f t="shared" si="7"/>
        <v>0</v>
      </c>
      <c r="Z66" s="17">
        <f t="shared" si="7"/>
        <v>79.9995325004049</v>
      </c>
    </row>
    <row r="67" spans="1:26" ht="12.75" hidden="1">
      <c r="A67" s="41" t="s">
        <v>286</v>
      </c>
      <c r="B67" s="24">
        <v>34013719</v>
      </c>
      <c r="C67" s="24"/>
      <c r="D67" s="25">
        <v>17099248</v>
      </c>
      <c r="E67" s="26">
        <v>35646031</v>
      </c>
      <c r="F67" s="26">
        <v>31913482</v>
      </c>
      <c r="G67" s="26">
        <v>100277</v>
      </c>
      <c r="H67" s="26">
        <v>106844</v>
      </c>
      <c r="I67" s="26">
        <v>32120603</v>
      </c>
      <c r="J67" s="26">
        <v>187090</v>
      </c>
      <c r="K67" s="26">
        <v>191305</v>
      </c>
      <c r="L67" s="26">
        <v>196244</v>
      </c>
      <c r="M67" s="26">
        <v>574639</v>
      </c>
      <c r="N67" s="26">
        <v>201154</v>
      </c>
      <c r="O67" s="26">
        <v>205969</v>
      </c>
      <c r="P67" s="26">
        <v>210635</v>
      </c>
      <c r="Q67" s="26">
        <v>617758</v>
      </c>
      <c r="R67" s="26"/>
      <c r="S67" s="26"/>
      <c r="T67" s="26"/>
      <c r="U67" s="26"/>
      <c r="V67" s="26">
        <v>33313000</v>
      </c>
      <c r="W67" s="26">
        <v>16740101</v>
      </c>
      <c r="X67" s="26"/>
      <c r="Y67" s="25"/>
      <c r="Z67" s="27">
        <v>35646031</v>
      </c>
    </row>
    <row r="68" spans="1:26" ht="12.75" hidden="1">
      <c r="A68" s="37" t="s">
        <v>31</v>
      </c>
      <c r="B68" s="19">
        <v>32018518</v>
      </c>
      <c r="C68" s="19"/>
      <c r="D68" s="20">
        <v>15662648</v>
      </c>
      <c r="E68" s="21">
        <v>33772279</v>
      </c>
      <c r="F68" s="21">
        <v>31807392</v>
      </c>
      <c r="G68" s="21"/>
      <c r="H68" s="21"/>
      <c r="I68" s="21">
        <v>31807392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31807392</v>
      </c>
      <c r="W68" s="21">
        <v>15662648</v>
      </c>
      <c r="X68" s="21"/>
      <c r="Y68" s="20"/>
      <c r="Z68" s="23">
        <v>33772279</v>
      </c>
    </row>
    <row r="69" spans="1:26" ht="12.75" hidden="1">
      <c r="A69" s="38" t="s">
        <v>32</v>
      </c>
      <c r="B69" s="19">
        <v>1157511</v>
      </c>
      <c r="C69" s="19"/>
      <c r="D69" s="20">
        <v>1220294</v>
      </c>
      <c r="E69" s="21">
        <v>1274821</v>
      </c>
      <c r="F69" s="21">
        <v>106090</v>
      </c>
      <c r="G69" s="21">
        <v>100277</v>
      </c>
      <c r="H69" s="21">
        <v>106844</v>
      </c>
      <c r="I69" s="21">
        <v>313211</v>
      </c>
      <c r="J69" s="21">
        <v>106844</v>
      </c>
      <c r="K69" s="21">
        <v>106524</v>
      </c>
      <c r="L69" s="21">
        <v>106524</v>
      </c>
      <c r="M69" s="21">
        <v>319892</v>
      </c>
      <c r="N69" s="21">
        <v>106524</v>
      </c>
      <c r="O69" s="21">
        <v>106524</v>
      </c>
      <c r="P69" s="21">
        <v>106524</v>
      </c>
      <c r="Q69" s="21">
        <v>319572</v>
      </c>
      <c r="R69" s="21"/>
      <c r="S69" s="21"/>
      <c r="T69" s="21"/>
      <c r="U69" s="21"/>
      <c r="V69" s="21">
        <v>952675</v>
      </c>
      <c r="W69" s="21">
        <v>915219</v>
      </c>
      <c r="X69" s="21"/>
      <c r="Y69" s="20"/>
      <c r="Z69" s="23">
        <v>1274821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1157511</v>
      </c>
      <c r="C73" s="19"/>
      <c r="D73" s="20">
        <v>1220294</v>
      </c>
      <c r="E73" s="21">
        <v>1274821</v>
      </c>
      <c r="F73" s="21">
        <v>106090</v>
      </c>
      <c r="G73" s="21">
        <v>100277</v>
      </c>
      <c r="H73" s="21">
        <v>106844</v>
      </c>
      <c r="I73" s="21">
        <v>313211</v>
      </c>
      <c r="J73" s="21">
        <v>106844</v>
      </c>
      <c r="K73" s="21">
        <v>106524</v>
      </c>
      <c r="L73" s="21">
        <v>106524</v>
      </c>
      <c r="M73" s="21">
        <v>319892</v>
      </c>
      <c r="N73" s="21">
        <v>106524</v>
      </c>
      <c r="O73" s="21">
        <v>106524</v>
      </c>
      <c r="P73" s="21">
        <v>106524</v>
      </c>
      <c r="Q73" s="21">
        <v>319572</v>
      </c>
      <c r="R73" s="21"/>
      <c r="S73" s="21"/>
      <c r="T73" s="21"/>
      <c r="U73" s="21"/>
      <c r="V73" s="21">
        <v>952675</v>
      </c>
      <c r="W73" s="21">
        <v>915219</v>
      </c>
      <c r="X73" s="21"/>
      <c r="Y73" s="20"/>
      <c r="Z73" s="23">
        <v>1274821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837690</v>
      </c>
      <c r="C75" s="28"/>
      <c r="D75" s="29">
        <v>216306</v>
      </c>
      <c r="E75" s="30">
        <v>598931</v>
      </c>
      <c r="F75" s="30"/>
      <c r="G75" s="30"/>
      <c r="H75" s="30"/>
      <c r="I75" s="30"/>
      <c r="J75" s="30">
        <v>80246</v>
      </c>
      <c r="K75" s="30">
        <v>84781</v>
      </c>
      <c r="L75" s="30">
        <v>89720</v>
      </c>
      <c r="M75" s="30">
        <v>254747</v>
      </c>
      <c r="N75" s="30">
        <v>94630</v>
      </c>
      <c r="O75" s="30">
        <v>99445</v>
      </c>
      <c r="P75" s="30">
        <v>104111</v>
      </c>
      <c r="Q75" s="30">
        <v>298186</v>
      </c>
      <c r="R75" s="30"/>
      <c r="S75" s="30"/>
      <c r="T75" s="30"/>
      <c r="U75" s="30"/>
      <c r="V75" s="30">
        <v>552933</v>
      </c>
      <c r="W75" s="30">
        <v>162234</v>
      </c>
      <c r="X75" s="30"/>
      <c r="Y75" s="29"/>
      <c r="Z75" s="31">
        <v>598931</v>
      </c>
    </row>
    <row r="76" spans="1:26" ht="12.75" hidden="1">
      <c r="A76" s="42" t="s">
        <v>287</v>
      </c>
      <c r="B76" s="32">
        <v>6012304</v>
      </c>
      <c r="C76" s="32"/>
      <c r="D76" s="33">
        <v>8378629</v>
      </c>
      <c r="E76" s="34">
        <v>15007908</v>
      </c>
      <c r="F76" s="34">
        <v>69186</v>
      </c>
      <c r="G76" s="34">
        <v>66379</v>
      </c>
      <c r="H76" s="34">
        <v>118882</v>
      </c>
      <c r="I76" s="34">
        <v>254447</v>
      </c>
      <c r="J76" s="34">
        <v>237672</v>
      </c>
      <c r="K76" s="34">
        <v>1121269</v>
      </c>
      <c r="L76" s="34">
        <v>619698</v>
      </c>
      <c r="M76" s="34">
        <v>1978639</v>
      </c>
      <c r="N76" s="34">
        <v>119037</v>
      </c>
      <c r="O76" s="34">
        <v>107273</v>
      </c>
      <c r="P76" s="34">
        <v>150135</v>
      </c>
      <c r="Q76" s="34">
        <v>376445</v>
      </c>
      <c r="R76" s="34"/>
      <c r="S76" s="34"/>
      <c r="T76" s="34"/>
      <c r="U76" s="34"/>
      <c r="V76" s="34">
        <v>2609531</v>
      </c>
      <c r="W76" s="34">
        <v>8620497</v>
      </c>
      <c r="X76" s="34"/>
      <c r="Y76" s="33"/>
      <c r="Z76" s="35">
        <v>15007908</v>
      </c>
    </row>
    <row r="77" spans="1:26" ht="12.75" hidden="1">
      <c r="A77" s="37" t="s">
        <v>31</v>
      </c>
      <c r="B77" s="19">
        <v>5174614</v>
      </c>
      <c r="C77" s="19"/>
      <c r="D77" s="20">
        <v>7674697</v>
      </c>
      <c r="E77" s="21">
        <v>13508911</v>
      </c>
      <c r="F77" s="21">
        <v>56820</v>
      </c>
      <c r="G77" s="21">
        <v>47678</v>
      </c>
      <c r="H77" s="21">
        <v>59728</v>
      </c>
      <c r="I77" s="21">
        <v>164226</v>
      </c>
      <c r="J77" s="21">
        <v>181880</v>
      </c>
      <c r="K77" s="21">
        <v>1075128</v>
      </c>
      <c r="L77" s="21">
        <v>594137</v>
      </c>
      <c r="M77" s="21">
        <v>1851145</v>
      </c>
      <c r="N77" s="21">
        <v>97968</v>
      </c>
      <c r="O77" s="21">
        <v>68234</v>
      </c>
      <c r="P77" s="21">
        <v>123325</v>
      </c>
      <c r="Q77" s="21">
        <v>289527</v>
      </c>
      <c r="R77" s="21"/>
      <c r="S77" s="21"/>
      <c r="T77" s="21"/>
      <c r="U77" s="21"/>
      <c r="V77" s="21">
        <v>2304898</v>
      </c>
      <c r="W77" s="21">
        <v>7762141</v>
      </c>
      <c r="X77" s="21"/>
      <c r="Y77" s="20"/>
      <c r="Z77" s="23">
        <v>13508911</v>
      </c>
    </row>
    <row r="78" spans="1:26" ht="12.75" hidden="1">
      <c r="A78" s="38" t="s">
        <v>32</v>
      </c>
      <c r="B78" s="19"/>
      <c r="C78" s="19"/>
      <c r="D78" s="20">
        <v>597944</v>
      </c>
      <c r="E78" s="21">
        <v>1019855</v>
      </c>
      <c r="F78" s="21">
        <v>12366</v>
      </c>
      <c r="G78" s="21">
        <v>18701</v>
      </c>
      <c r="H78" s="21">
        <v>59154</v>
      </c>
      <c r="I78" s="21">
        <v>90221</v>
      </c>
      <c r="J78" s="21">
        <v>55792</v>
      </c>
      <c r="K78" s="21">
        <v>46141</v>
      </c>
      <c r="L78" s="21">
        <v>25561</v>
      </c>
      <c r="M78" s="21">
        <v>127494</v>
      </c>
      <c r="N78" s="21">
        <v>21069</v>
      </c>
      <c r="O78" s="21">
        <v>39039</v>
      </c>
      <c r="P78" s="21">
        <v>26810</v>
      </c>
      <c r="Q78" s="21">
        <v>86918</v>
      </c>
      <c r="R78" s="21"/>
      <c r="S78" s="21"/>
      <c r="T78" s="21"/>
      <c r="U78" s="21"/>
      <c r="V78" s="21">
        <v>304633</v>
      </c>
      <c r="W78" s="21">
        <v>618785</v>
      </c>
      <c r="X78" s="21"/>
      <c r="Y78" s="20"/>
      <c r="Z78" s="23">
        <v>1019855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597944</v>
      </c>
      <c r="E82" s="21">
        <v>1019855</v>
      </c>
      <c r="F82" s="21">
        <v>12366</v>
      </c>
      <c r="G82" s="21">
        <v>18701</v>
      </c>
      <c r="H82" s="21">
        <v>59154</v>
      </c>
      <c r="I82" s="21">
        <v>90221</v>
      </c>
      <c r="J82" s="21">
        <v>55792</v>
      </c>
      <c r="K82" s="21">
        <v>46141</v>
      </c>
      <c r="L82" s="21">
        <v>25561</v>
      </c>
      <c r="M82" s="21">
        <v>127494</v>
      </c>
      <c r="N82" s="21">
        <v>21069</v>
      </c>
      <c r="O82" s="21">
        <v>39039</v>
      </c>
      <c r="P82" s="21">
        <v>26810</v>
      </c>
      <c r="Q82" s="21">
        <v>86918</v>
      </c>
      <c r="R82" s="21"/>
      <c r="S82" s="21"/>
      <c r="T82" s="21"/>
      <c r="U82" s="21"/>
      <c r="V82" s="21">
        <v>304633</v>
      </c>
      <c r="W82" s="21">
        <v>618785</v>
      </c>
      <c r="X82" s="21"/>
      <c r="Y82" s="20"/>
      <c r="Z82" s="23">
        <v>1019855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837690</v>
      </c>
      <c r="C84" s="28"/>
      <c r="D84" s="29">
        <v>105988</v>
      </c>
      <c r="E84" s="30">
        <v>479142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239571</v>
      </c>
      <c r="X84" s="30"/>
      <c r="Y84" s="29"/>
      <c r="Z84" s="31">
        <v>479142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826787</v>
      </c>
      <c r="D5" s="357">
        <f t="shared" si="0"/>
        <v>0</v>
      </c>
      <c r="E5" s="356">
        <f t="shared" si="0"/>
        <v>1322304</v>
      </c>
      <c r="F5" s="358">
        <f t="shared" si="0"/>
        <v>1233373</v>
      </c>
      <c r="G5" s="358">
        <f t="shared" si="0"/>
        <v>297000</v>
      </c>
      <c r="H5" s="356">
        <f t="shared" si="0"/>
        <v>111060</v>
      </c>
      <c r="I5" s="356">
        <f t="shared" si="0"/>
        <v>78892</v>
      </c>
      <c r="J5" s="358">
        <f t="shared" si="0"/>
        <v>486952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486952</v>
      </c>
      <c r="X5" s="356">
        <f t="shared" si="0"/>
        <v>925030</v>
      </c>
      <c r="Y5" s="358">
        <f t="shared" si="0"/>
        <v>-438078</v>
      </c>
      <c r="Z5" s="359">
        <f>+IF(X5&lt;&gt;0,+(Y5/X5)*100,0)</f>
        <v>-47.358247840610574</v>
      </c>
      <c r="AA5" s="360">
        <f>+AA6+AA8+AA11+AA13+AA15</f>
        <v>1233373</v>
      </c>
    </row>
    <row r="6" spans="1:27" ht="12.75">
      <c r="A6" s="361" t="s">
        <v>205</v>
      </c>
      <c r="B6" s="142"/>
      <c r="C6" s="60">
        <f>+C7</f>
        <v>527057</v>
      </c>
      <c r="D6" s="340">
        <f aca="true" t="shared" si="1" ref="D6:AA6">+D7</f>
        <v>0</v>
      </c>
      <c r="E6" s="60">
        <f t="shared" si="1"/>
        <v>560004</v>
      </c>
      <c r="F6" s="59">
        <f t="shared" si="1"/>
        <v>375244</v>
      </c>
      <c r="G6" s="59">
        <f t="shared" si="1"/>
        <v>0</v>
      </c>
      <c r="H6" s="60">
        <f t="shared" si="1"/>
        <v>0</v>
      </c>
      <c r="I6" s="60">
        <f t="shared" si="1"/>
        <v>78892</v>
      </c>
      <c r="J6" s="59">
        <f t="shared" si="1"/>
        <v>78892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78892</v>
      </c>
      <c r="X6" s="60">
        <f t="shared" si="1"/>
        <v>281433</v>
      </c>
      <c r="Y6" s="59">
        <f t="shared" si="1"/>
        <v>-202541</v>
      </c>
      <c r="Z6" s="61">
        <f>+IF(X6&lt;&gt;0,+(Y6/X6)*100,0)</f>
        <v>-71.96775076128243</v>
      </c>
      <c r="AA6" s="62">
        <f t="shared" si="1"/>
        <v>375244</v>
      </c>
    </row>
    <row r="7" spans="1:27" ht="12.75">
      <c r="A7" s="291" t="s">
        <v>229</v>
      </c>
      <c r="B7" s="142"/>
      <c r="C7" s="60">
        <v>527057</v>
      </c>
      <c r="D7" s="340"/>
      <c r="E7" s="60">
        <v>560004</v>
      </c>
      <c r="F7" s="59">
        <v>375244</v>
      </c>
      <c r="G7" s="59"/>
      <c r="H7" s="60"/>
      <c r="I7" s="60">
        <v>78892</v>
      </c>
      <c r="J7" s="59">
        <v>78892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78892</v>
      </c>
      <c r="X7" s="60">
        <v>281433</v>
      </c>
      <c r="Y7" s="59">
        <v>-202541</v>
      </c>
      <c r="Z7" s="61">
        <v>-71.97</v>
      </c>
      <c r="AA7" s="62">
        <v>375244</v>
      </c>
    </row>
    <row r="8" spans="1:27" ht="12.75">
      <c r="A8" s="361" t="s">
        <v>206</v>
      </c>
      <c r="B8" s="142"/>
      <c r="C8" s="60">
        <f aca="true" t="shared" si="2" ref="C8:Y8">SUM(C9:C10)</f>
        <v>299730</v>
      </c>
      <c r="D8" s="340">
        <f t="shared" si="2"/>
        <v>0</v>
      </c>
      <c r="E8" s="60">
        <f t="shared" si="2"/>
        <v>762300</v>
      </c>
      <c r="F8" s="59">
        <f t="shared" si="2"/>
        <v>699429</v>
      </c>
      <c r="G8" s="59">
        <f t="shared" si="2"/>
        <v>297000</v>
      </c>
      <c r="H8" s="60">
        <f t="shared" si="2"/>
        <v>111060</v>
      </c>
      <c r="I8" s="60">
        <f t="shared" si="2"/>
        <v>0</v>
      </c>
      <c r="J8" s="59">
        <f t="shared" si="2"/>
        <v>408060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408060</v>
      </c>
      <c r="X8" s="60">
        <f t="shared" si="2"/>
        <v>524572</v>
      </c>
      <c r="Y8" s="59">
        <f t="shared" si="2"/>
        <v>-116512</v>
      </c>
      <c r="Z8" s="61">
        <f>+IF(X8&lt;&gt;0,+(Y8/X8)*100,0)</f>
        <v>-22.210869051340904</v>
      </c>
      <c r="AA8" s="62">
        <f>SUM(AA9:AA10)</f>
        <v>699429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299730</v>
      </c>
      <c r="D10" s="340"/>
      <c r="E10" s="60">
        <v>762300</v>
      </c>
      <c r="F10" s="59">
        <v>699429</v>
      </c>
      <c r="G10" s="59">
        <v>297000</v>
      </c>
      <c r="H10" s="60">
        <v>111060</v>
      </c>
      <c r="I10" s="60"/>
      <c r="J10" s="59">
        <v>408060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408060</v>
      </c>
      <c r="X10" s="60">
        <v>524572</v>
      </c>
      <c r="Y10" s="59">
        <v>-116512</v>
      </c>
      <c r="Z10" s="61">
        <v>-22.21</v>
      </c>
      <c r="AA10" s="62">
        <v>699429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158700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119025</v>
      </c>
      <c r="Y15" s="59">
        <f t="shared" si="5"/>
        <v>-119025</v>
      </c>
      <c r="Z15" s="61">
        <f>+IF(X15&lt;&gt;0,+(Y15/X15)*100,0)</f>
        <v>-100</v>
      </c>
      <c r="AA15" s="62">
        <f>SUM(AA16:AA20)</f>
        <v>158700</v>
      </c>
    </row>
    <row r="16" spans="1:27" ht="12.75">
      <c r="A16" s="291" t="s">
        <v>234</v>
      </c>
      <c r="B16" s="300"/>
      <c r="C16" s="60"/>
      <c r="D16" s="340"/>
      <c r="E16" s="60"/>
      <c r="F16" s="59">
        <v>158700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119025</v>
      </c>
      <c r="Y16" s="59">
        <v>-119025</v>
      </c>
      <c r="Z16" s="61">
        <v>-100</v>
      </c>
      <c r="AA16" s="62">
        <v>158700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30432</v>
      </c>
      <c r="D22" s="344">
        <f t="shared" si="6"/>
        <v>0</v>
      </c>
      <c r="E22" s="343">
        <f t="shared" si="6"/>
        <v>158700</v>
      </c>
      <c r="F22" s="345">
        <f t="shared" si="6"/>
        <v>450000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337500</v>
      </c>
      <c r="Y22" s="345">
        <f t="shared" si="6"/>
        <v>-337500</v>
      </c>
      <c r="Z22" s="336">
        <f>+IF(X22&lt;&gt;0,+(Y22/X22)*100,0)</f>
        <v>-100</v>
      </c>
      <c r="AA22" s="350">
        <f>SUM(AA23:AA32)</f>
        <v>450000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30432</v>
      </c>
      <c r="D32" s="340"/>
      <c r="E32" s="60">
        <v>158700</v>
      </c>
      <c r="F32" s="59">
        <v>450000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337500</v>
      </c>
      <c r="Y32" s="59">
        <v>-337500</v>
      </c>
      <c r="Z32" s="61">
        <v>-100</v>
      </c>
      <c r="AA32" s="62">
        <v>450000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22000</v>
      </c>
      <c r="N34" s="345">
        <f t="shared" si="7"/>
        <v>22000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22000</v>
      </c>
      <c r="X34" s="343">
        <f t="shared" si="7"/>
        <v>0</v>
      </c>
      <c r="Y34" s="345">
        <f t="shared" si="7"/>
        <v>22000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>
        <v>22000</v>
      </c>
      <c r="N35" s="53">
        <v>22000</v>
      </c>
      <c r="O35" s="53"/>
      <c r="P35" s="54"/>
      <c r="Q35" s="54"/>
      <c r="R35" s="53"/>
      <c r="S35" s="53"/>
      <c r="T35" s="54"/>
      <c r="U35" s="54"/>
      <c r="V35" s="53"/>
      <c r="W35" s="53">
        <v>22000</v>
      </c>
      <c r="X35" s="54"/>
      <c r="Y35" s="53">
        <v>22000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1635329</v>
      </c>
      <c r="D40" s="344">
        <f t="shared" si="9"/>
        <v>0</v>
      </c>
      <c r="E40" s="343">
        <f t="shared" si="9"/>
        <v>2587955</v>
      </c>
      <c r="F40" s="345">
        <f t="shared" si="9"/>
        <v>2305063</v>
      </c>
      <c r="G40" s="345">
        <f t="shared" si="9"/>
        <v>42872</v>
      </c>
      <c r="H40" s="343">
        <f t="shared" si="9"/>
        <v>104646</v>
      </c>
      <c r="I40" s="343">
        <f t="shared" si="9"/>
        <v>333848</v>
      </c>
      <c r="J40" s="345">
        <f t="shared" si="9"/>
        <v>481366</v>
      </c>
      <c r="K40" s="345">
        <f t="shared" si="9"/>
        <v>232288</v>
      </c>
      <c r="L40" s="343">
        <f t="shared" si="9"/>
        <v>114404</v>
      </c>
      <c r="M40" s="343">
        <f t="shared" si="9"/>
        <v>75715</v>
      </c>
      <c r="N40" s="345">
        <f t="shared" si="9"/>
        <v>422407</v>
      </c>
      <c r="O40" s="345">
        <f t="shared" si="9"/>
        <v>48545</v>
      </c>
      <c r="P40" s="343">
        <f t="shared" si="9"/>
        <v>198585</v>
      </c>
      <c r="Q40" s="343">
        <f t="shared" si="9"/>
        <v>209687</v>
      </c>
      <c r="R40" s="345">
        <f t="shared" si="9"/>
        <v>456817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1360590</v>
      </c>
      <c r="X40" s="343">
        <f t="shared" si="9"/>
        <v>1728797</v>
      </c>
      <c r="Y40" s="345">
        <f t="shared" si="9"/>
        <v>-368207</v>
      </c>
      <c r="Z40" s="336">
        <f>+IF(X40&lt;&gt;0,+(Y40/X40)*100,0)</f>
        <v>-21.29845204497694</v>
      </c>
      <c r="AA40" s="350">
        <f>SUM(AA41:AA49)</f>
        <v>2305063</v>
      </c>
    </row>
    <row r="41" spans="1:27" ht="12.75">
      <c r="A41" s="361" t="s">
        <v>248</v>
      </c>
      <c r="B41" s="142"/>
      <c r="C41" s="362">
        <v>334940</v>
      </c>
      <c r="D41" s="363"/>
      <c r="E41" s="362">
        <v>545364</v>
      </c>
      <c r="F41" s="364">
        <v>407028</v>
      </c>
      <c r="G41" s="364">
        <v>2897</v>
      </c>
      <c r="H41" s="362">
        <v>74899</v>
      </c>
      <c r="I41" s="362">
        <v>27746</v>
      </c>
      <c r="J41" s="364">
        <v>105542</v>
      </c>
      <c r="K41" s="364">
        <v>36222</v>
      </c>
      <c r="L41" s="362">
        <v>2331</v>
      </c>
      <c r="M41" s="362">
        <v>10156</v>
      </c>
      <c r="N41" s="364">
        <v>48709</v>
      </c>
      <c r="O41" s="364">
        <v>18945</v>
      </c>
      <c r="P41" s="362">
        <v>63560</v>
      </c>
      <c r="Q41" s="362">
        <v>62096</v>
      </c>
      <c r="R41" s="364">
        <v>144601</v>
      </c>
      <c r="S41" s="364"/>
      <c r="T41" s="362"/>
      <c r="U41" s="362"/>
      <c r="V41" s="364"/>
      <c r="W41" s="364">
        <v>298852</v>
      </c>
      <c r="X41" s="362">
        <v>305271</v>
      </c>
      <c r="Y41" s="364">
        <v>-6419</v>
      </c>
      <c r="Z41" s="365">
        <v>-2.1</v>
      </c>
      <c r="AA41" s="366">
        <v>407028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362485</v>
      </c>
      <c r="D43" s="369"/>
      <c r="E43" s="305">
        <v>558739</v>
      </c>
      <c r="F43" s="370">
        <v>805268</v>
      </c>
      <c r="G43" s="370">
        <v>39333</v>
      </c>
      <c r="H43" s="305">
        <v>17501</v>
      </c>
      <c r="I43" s="305">
        <v>152357</v>
      </c>
      <c r="J43" s="370">
        <v>209191</v>
      </c>
      <c r="K43" s="370">
        <v>1660</v>
      </c>
      <c r="L43" s="305">
        <v>109325</v>
      </c>
      <c r="M43" s="305">
        <v>4600</v>
      </c>
      <c r="N43" s="370">
        <v>115585</v>
      </c>
      <c r="O43" s="370"/>
      <c r="P43" s="305">
        <v>24996</v>
      </c>
      <c r="Q43" s="305">
        <v>116950</v>
      </c>
      <c r="R43" s="370">
        <v>141946</v>
      </c>
      <c r="S43" s="370"/>
      <c r="T43" s="305"/>
      <c r="U43" s="305"/>
      <c r="V43" s="370"/>
      <c r="W43" s="370">
        <v>466722</v>
      </c>
      <c r="X43" s="305">
        <v>603951</v>
      </c>
      <c r="Y43" s="370">
        <v>-137229</v>
      </c>
      <c r="Z43" s="371">
        <v>-22.72</v>
      </c>
      <c r="AA43" s="303">
        <v>805268</v>
      </c>
    </row>
    <row r="44" spans="1:27" ht="12.75">
      <c r="A44" s="361" t="s">
        <v>251</v>
      </c>
      <c r="B44" s="136"/>
      <c r="C44" s="60">
        <v>16213</v>
      </c>
      <c r="D44" s="368"/>
      <c r="E44" s="54"/>
      <c r="F44" s="53"/>
      <c r="G44" s="53">
        <v>642</v>
      </c>
      <c r="H44" s="54"/>
      <c r="I44" s="54"/>
      <c r="J44" s="53">
        <v>642</v>
      </c>
      <c r="K44" s="53">
        <v>650</v>
      </c>
      <c r="L44" s="54"/>
      <c r="M44" s="54"/>
      <c r="N44" s="53">
        <v>650</v>
      </c>
      <c r="O44" s="53"/>
      <c r="P44" s="54"/>
      <c r="Q44" s="54"/>
      <c r="R44" s="53"/>
      <c r="S44" s="53"/>
      <c r="T44" s="54"/>
      <c r="U44" s="54"/>
      <c r="V44" s="53"/>
      <c r="W44" s="53">
        <v>1292</v>
      </c>
      <c r="X44" s="54"/>
      <c r="Y44" s="53">
        <v>1292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41048</v>
      </c>
      <c r="Q47" s="54"/>
      <c r="R47" s="53">
        <v>41048</v>
      </c>
      <c r="S47" s="53"/>
      <c r="T47" s="54"/>
      <c r="U47" s="54"/>
      <c r="V47" s="53"/>
      <c r="W47" s="53">
        <v>41048</v>
      </c>
      <c r="X47" s="54"/>
      <c r="Y47" s="53">
        <v>41048</v>
      </c>
      <c r="Z47" s="94"/>
      <c r="AA47" s="95"/>
    </row>
    <row r="48" spans="1:27" ht="12.75">
      <c r="A48" s="361" t="s">
        <v>255</v>
      </c>
      <c r="B48" s="136"/>
      <c r="C48" s="60">
        <v>832728</v>
      </c>
      <c r="D48" s="368"/>
      <c r="E48" s="54">
        <v>999996</v>
      </c>
      <c r="F48" s="53">
        <v>1092767</v>
      </c>
      <c r="G48" s="53"/>
      <c r="H48" s="54">
        <v>12246</v>
      </c>
      <c r="I48" s="54">
        <v>153745</v>
      </c>
      <c r="J48" s="53">
        <v>165991</v>
      </c>
      <c r="K48" s="53">
        <v>15756</v>
      </c>
      <c r="L48" s="54">
        <v>2748</v>
      </c>
      <c r="M48" s="54">
        <v>60959</v>
      </c>
      <c r="N48" s="53">
        <v>79463</v>
      </c>
      <c r="O48" s="53">
        <v>29600</v>
      </c>
      <c r="P48" s="54"/>
      <c r="Q48" s="54">
        <v>8255</v>
      </c>
      <c r="R48" s="53">
        <v>37855</v>
      </c>
      <c r="S48" s="53"/>
      <c r="T48" s="54"/>
      <c r="U48" s="54"/>
      <c r="V48" s="53"/>
      <c r="W48" s="53">
        <v>283309</v>
      </c>
      <c r="X48" s="54">
        <v>819575</v>
      </c>
      <c r="Y48" s="53">
        <v>-536266</v>
      </c>
      <c r="Z48" s="94">
        <v>-65.43</v>
      </c>
      <c r="AA48" s="95">
        <v>1092767</v>
      </c>
    </row>
    <row r="49" spans="1:27" ht="12.75">
      <c r="A49" s="361" t="s">
        <v>93</v>
      </c>
      <c r="B49" s="136"/>
      <c r="C49" s="54">
        <v>88963</v>
      </c>
      <c r="D49" s="368"/>
      <c r="E49" s="54">
        <v>483856</v>
      </c>
      <c r="F49" s="53"/>
      <c r="G49" s="53"/>
      <c r="H49" s="54"/>
      <c r="I49" s="54"/>
      <c r="J49" s="53"/>
      <c r="K49" s="53">
        <v>178000</v>
      </c>
      <c r="L49" s="54"/>
      <c r="M49" s="54"/>
      <c r="N49" s="53">
        <v>178000</v>
      </c>
      <c r="O49" s="53"/>
      <c r="P49" s="54">
        <v>68981</v>
      </c>
      <c r="Q49" s="54">
        <v>22386</v>
      </c>
      <c r="R49" s="53">
        <v>91367</v>
      </c>
      <c r="S49" s="53"/>
      <c r="T49" s="54"/>
      <c r="U49" s="54"/>
      <c r="V49" s="53"/>
      <c r="W49" s="53">
        <v>269367</v>
      </c>
      <c r="X49" s="54"/>
      <c r="Y49" s="53">
        <v>269367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155748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155748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2648296</v>
      </c>
      <c r="D60" s="346">
        <f t="shared" si="14"/>
        <v>0</v>
      </c>
      <c r="E60" s="219">
        <f t="shared" si="14"/>
        <v>4068959</v>
      </c>
      <c r="F60" s="264">
        <f t="shared" si="14"/>
        <v>3988436</v>
      </c>
      <c r="G60" s="264">
        <f t="shared" si="14"/>
        <v>339872</v>
      </c>
      <c r="H60" s="219">
        <f t="shared" si="14"/>
        <v>215706</v>
      </c>
      <c r="I60" s="219">
        <f t="shared" si="14"/>
        <v>412740</v>
      </c>
      <c r="J60" s="264">
        <f t="shared" si="14"/>
        <v>968318</v>
      </c>
      <c r="K60" s="264">
        <f t="shared" si="14"/>
        <v>232288</v>
      </c>
      <c r="L60" s="219">
        <f t="shared" si="14"/>
        <v>114404</v>
      </c>
      <c r="M60" s="219">
        <f t="shared" si="14"/>
        <v>97715</v>
      </c>
      <c r="N60" s="264">
        <f t="shared" si="14"/>
        <v>444407</v>
      </c>
      <c r="O60" s="264">
        <f t="shared" si="14"/>
        <v>48545</v>
      </c>
      <c r="P60" s="219">
        <f t="shared" si="14"/>
        <v>198585</v>
      </c>
      <c r="Q60" s="219">
        <f t="shared" si="14"/>
        <v>209687</v>
      </c>
      <c r="R60" s="264">
        <f t="shared" si="14"/>
        <v>456817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1869542</v>
      </c>
      <c r="X60" s="219">
        <f t="shared" si="14"/>
        <v>2991327</v>
      </c>
      <c r="Y60" s="264">
        <f t="shared" si="14"/>
        <v>-1121785</v>
      </c>
      <c r="Z60" s="337">
        <f>+IF(X60&lt;&gt;0,+(Y60/X60)*100,0)</f>
        <v>-37.50124944548022</v>
      </c>
      <c r="AA60" s="232">
        <f>+AA57+AA54+AA51+AA40+AA37+AA34+AA22+AA5</f>
        <v>3988436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135794755</v>
      </c>
      <c r="D5" s="153">
        <f>SUM(D6:D8)</f>
        <v>0</v>
      </c>
      <c r="E5" s="154">
        <f t="shared" si="0"/>
        <v>115392384</v>
      </c>
      <c r="F5" s="100">
        <f t="shared" si="0"/>
        <v>135143002</v>
      </c>
      <c r="G5" s="100">
        <f t="shared" si="0"/>
        <v>66842523</v>
      </c>
      <c r="H5" s="100">
        <f t="shared" si="0"/>
        <v>1461144</v>
      </c>
      <c r="I5" s="100">
        <f t="shared" si="0"/>
        <v>836625</v>
      </c>
      <c r="J5" s="100">
        <f t="shared" si="0"/>
        <v>69140292</v>
      </c>
      <c r="K5" s="100">
        <f t="shared" si="0"/>
        <v>504251</v>
      </c>
      <c r="L5" s="100">
        <f t="shared" si="0"/>
        <v>1218375</v>
      </c>
      <c r="M5" s="100">
        <f t="shared" si="0"/>
        <v>28486761</v>
      </c>
      <c r="N5" s="100">
        <f t="shared" si="0"/>
        <v>30209387</v>
      </c>
      <c r="O5" s="100">
        <f t="shared" si="0"/>
        <v>623729</v>
      </c>
      <c r="P5" s="100">
        <f t="shared" si="0"/>
        <v>456300</v>
      </c>
      <c r="Q5" s="100">
        <f t="shared" si="0"/>
        <v>21482346</v>
      </c>
      <c r="R5" s="100">
        <f t="shared" si="0"/>
        <v>22562375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121912054</v>
      </c>
      <c r="X5" s="100">
        <f t="shared" si="0"/>
        <v>113697290</v>
      </c>
      <c r="Y5" s="100">
        <f t="shared" si="0"/>
        <v>8214764</v>
      </c>
      <c r="Z5" s="137">
        <f>+IF(X5&lt;&gt;0,+(Y5/X5)*100,0)</f>
        <v>7.225118558234765</v>
      </c>
      <c r="AA5" s="153">
        <f>SUM(AA6:AA8)</f>
        <v>135143002</v>
      </c>
    </row>
    <row r="6" spans="1:27" ht="12.75">
      <c r="A6" s="138" t="s">
        <v>75</v>
      </c>
      <c r="B6" s="136"/>
      <c r="C6" s="155">
        <v>52278998</v>
      </c>
      <c r="D6" s="155"/>
      <c r="E6" s="156">
        <v>54123543</v>
      </c>
      <c r="F6" s="60">
        <v>53608473</v>
      </c>
      <c r="G6" s="60">
        <v>19145196</v>
      </c>
      <c r="H6" s="60"/>
      <c r="I6" s="60"/>
      <c r="J6" s="60">
        <v>19145196</v>
      </c>
      <c r="K6" s="60"/>
      <c r="L6" s="60"/>
      <c r="M6" s="60">
        <v>15315979</v>
      </c>
      <c r="N6" s="60">
        <v>15315979</v>
      </c>
      <c r="O6" s="60"/>
      <c r="P6" s="60"/>
      <c r="Q6" s="60">
        <v>11487356</v>
      </c>
      <c r="R6" s="60">
        <v>11487356</v>
      </c>
      <c r="S6" s="60"/>
      <c r="T6" s="60"/>
      <c r="U6" s="60"/>
      <c r="V6" s="60"/>
      <c r="W6" s="60">
        <v>45948531</v>
      </c>
      <c r="X6" s="60">
        <v>53524809</v>
      </c>
      <c r="Y6" s="60">
        <v>-7576278</v>
      </c>
      <c r="Z6" s="140">
        <v>-14.15</v>
      </c>
      <c r="AA6" s="155">
        <v>53608473</v>
      </c>
    </row>
    <row r="7" spans="1:27" ht="12.75">
      <c r="A7" s="138" t="s">
        <v>76</v>
      </c>
      <c r="B7" s="136"/>
      <c r="C7" s="157">
        <v>54400617</v>
      </c>
      <c r="D7" s="157"/>
      <c r="E7" s="158">
        <v>31006000</v>
      </c>
      <c r="F7" s="159">
        <v>49603172</v>
      </c>
      <c r="G7" s="159">
        <v>35121053</v>
      </c>
      <c r="H7" s="159">
        <v>1447700</v>
      </c>
      <c r="I7" s="159">
        <v>823423</v>
      </c>
      <c r="J7" s="159">
        <v>37392176</v>
      </c>
      <c r="K7" s="159">
        <v>351980</v>
      </c>
      <c r="L7" s="159">
        <v>1203797</v>
      </c>
      <c r="M7" s="159">
        <v>2783431</v>
      </c>
      <c r="N7" s="159">
        <v>4339208</v>
      </c>
      <c r="O7" s="159">
        <v>547921</v>
      </c>
      <c r="P7" s="159">
        <v>456300</v>
      </c>
      <c r="Q7" s="159">
        <v>2182436</v>
      </c>
      <c r="R7" s="159">
        <v>3186657</v>
      </c>
      <c r="S7" s="159"/>
      <c r="T7" s="159"/>
      <c r="U7" s="159"/>
      <c r="V7" s="159"/>
      <c r="W7" s="159">
        <v>44918041</v>
      </c>
      <c r="X7" s="159">
        <v>30547246</v>
      </c>
      <c r="Y7" s="159">
        <v>14370795</v>
      </c>
      <c r="Z7" s="141">
        <v>47.04</v>
      </c>
      <c r="AA7" s="157">
        <v>49603172</v>
      </c>
    </row>
    <row r="8" spans="1:27" ht="12.75">
      <c r="A8" s="138" t="s">
        <v>77</v>
      </c>
      <c r="B8" s="136"/>
      <c r="C8" s="155">
        <v>29115140</v>
      </c>
      <c r="D8" s="155"/>
      <c r="E8" s="156">
        <v>30262841</v>
      </c>
      <c r="F8" s="60">
        <v>31931357</v>
      </c>
      <c r="G8" s="60">
        <v>12576274</v>
      </c>
      <c r="H8" s="60">
        <v>13444</v>
      </c>
      <c r="I8" s="60">
        <v>13202</v>
      </c>
      <c r="J8" s="60">
        <v>12602920</v>
      </c>
      <c r="K8" s="60">
        <v>152271</v>
      </c>
      <c r="L8" s="60">
        <v>14578</v>
      </c>
      <c r="M8" s="60">
        <v>10387351</v>
      </c>
      <c r="N8" s="60">
        <v>10554200</v>
      </c>
      <c r="O8" s="60">
        <v>75808</v>
      </c>
      <c r="P8" s="60"/>
      <c r="Q8" s="60">
        <v>7812554</v>
      </c>
      <c r="R8" s="60">
        <v>7888362</v>
      </c>
      <c r="S8" s="60"/>
      <c r="T8" s="60"/>
      <c r="U8" s="60"/>
      <c r="V8" s="60"/>
      <c r="W8" s="60">
        <v>31045482</v>
      </c>
      <c r="X8" s="60">
        <v>29625235</v>
      </c>
      <c r="Y8" s="60">
        <v>1420247</v>
      </c>
      <c r="Z8" s="140">
        <v>4.79</v>
      </c>
      <c r="AA8" s="155">
        <v>31931357</v>
      </c>
    </row>
    <row r="9" spans="1:27" ht="12.75">
      <c r="A9" s="135" t="s">
        <v>78</v>
      </c>
      <c r="B9" s="136"/>
      <c r="C9" s="153">
        <f aca="true" t="shared" si="1" ref="C9:Y9">SUM(C10:C14)</f>
        <v>16361556</v>
      </c>
      <c r="D9" s="153">
        <f>SUM(D10:D14)</f>
        <v>0</v>
      </c>
      <c r="E9" s="154">
        <f t="shared" si="1"/>
        <v>17155074</v>
      </c>
      <c r="F9" s="100">
        <f t="shared" si="1"/>
        <v>20438516</v>
      </c>
      <c r="G9" s="100">
        <f t="shared" si="1"/>
        <v>5808621</v>
      </c>
      <c r="H9" s="100">
        <f t="shared" si="1"/>
        <v>231331</v>
      </c>
      <c r="I9" s="100">
        <f t="shared" si="1"/>
        <v>586029</v>
      </c>
      <c r="J9" s="100">
        <f t="shared" si="1"/>
        <v>6625981</v>
      </c>
      <c r="K9" s="100">
        <f t="shared" si="1"/>
        <v>231481</v>
      </c>
      <c r="L9" s="100">
        <f t="shared" si="1"/>
        <v>458044</v>
      </c>
      <c r="M9" s="100">
        <f t="shared" si="1"/>
        <v>4576118</v>
      </c>
      <c r="N9" s="100">
        <f t="shared" si="1"/>
        <v>5265643</v>
      </c>
      <c r="O9" s="100">
        <f t="shared" si="1"/>
        <v>272364</v>
      </c>
      <c r="P9" s="100">
        <f t="shared" si="1"/>
        <v>506133</v>
      </c>
      <c r="Q9" s="100">
        <f t="shared" si="1"/>
        <v>3570938</v>
      </c>
      <c r="R9" s="100">
        <f t="shared" si="1"/>
        <v>4349435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16241059</v>
      </c>
      <c r="X9" s="100">
        <f t="shared" si="1"/>
        <v>15715238</v>
      </c>
      <c r="Y9" s="100">
        <f t="shared" si="1"/>
        <v>525821</v>
      </c>
      <c r="Z9" s="137">
        <f>+IF(X9&lt;&gt;0,+(Y9/X9)*100,0)</f>
        <v>3.3459308729527355</v>
      </c>
      <c r="AA9" s="153">
        <f>SUM(AA10:AA14)</f>
        <v>20438516</v>
      </c>
    </row>
    <row r="10" spans="1:27" ht="12.75">
      <c r="A10" s="138" t="s">
        <v>79</v>
      </c>
      <c r="B10" s="136"/>
      <c r="C10" s="155"/>
      <c r="D10" s="155"/>
      <c r="E10" s="156">
        <v>974312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16361556</v>
      </c>
      <c r="D12" s="155"/>
      <c r="E12" s="156">
        <v>16180762</v>
      </c>
      <c r="F12" s="60">
        <v>20438516</v>
      </c>
      <c r="G12" s="60">
        <v>5808621</v>
      </c>
      <c r="H12" s="60">
        <v>231331</v>
      </c>
      <c r="I12" s="60">
        <v>586029</v>
      </c>
      <c r="J12" s="60">
        <v>6625981</v>
      </c>
      <c r="K12" s="60">
        <v>231481</v>
      </c>
      <c r="L12" s="60">
        <v>458044</v>
      </c>
      <c r="M12" s="60">
        <v>4576118</v>
      </c>
      <c r="N12" s="60">
        <v>5265643</v>
      </c>
      <c r="O12" s="60">
        <v>272364</v>
      </c>
      <c r="P12" s="60">
        <v>506133</v>
      </c>
      <c r="Q12" s="60">
        <v>3570938</v>
      </c>
      <c r="R12" s="60">
        <v>4349435</v>
      </c>
      <c r="S12" s="60"/>
      <c r="T12" s="60"/>
      <c r="U12" s="60"/>
      <c r="V12" s="60"/>
      <c r="W12" s="60">
        <v>16241059</v>
      </c>
      <c r="X12" s="60">
        <v>15715238</v>
      </c>
      <c r="Y12" s="60">
        <v>525821</v>
      </c>
      <c r="Z12" s="140">
        <v>3.35</v>
      </c>
      <c r="AA12" s="155">
        <v>20438516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91784496</v>
      </c>
      <c r="D15" s="153">
        <f>SUM(D16:D18)</f>
        <v>0</v>
      </c>
      <c r="E15" s="154">
        <f t="shared" si="2"/>
        <v>94144296</v>
      </c>
      <c r="F15" s="100">
        <f t="shared" si="2"/>
        <v>95333622</v>
      </c>
      <c r="G15" s="100">
        <f t="shared" si="2"/>
        <v>18398278</v>
      </c>
      <c r="H15" s="100">
        <f t="shared" si="2"/>
        <v>1559</v>
      </c>
      <c r="I15" s="100">
        <f t="shared" si="2"/>
        <v>9165921</v>
      </c>
      <c r="J15" s="100">
        <f t="shared" si="2"/>
        <v>27565758</v>
      </c>
      <c r="K15" s="100">
        <f t="shared" si="2"/>
        <v>17074</v>
      </c>
      <c r="L15" s="100">
        <f t="shared" si="2"/>
        <v>-203</v>
      </c>
      <c r="M15" s="100">
        <f t="shared" si="2"/>
        <v>18562575</v>
      </c>
      <c r="N15" s="100">
        <f t="shared" si="2"/>
        <v>18579446</v>
      </c>
      <c r="O15" s="100">
        <f t="shared" si="2"/>
        <v>4378326</v>
      </c>
      <c r="P15" s="100">
        <f t="shared" si="2"/>
        <v>3823</v>
      </c>
      <c r="Q15" s="100">
        <f t="shared" si="2"/>
        <v>8820616</v>
      </c>
      <c r="R15" s="100">
        <f t="shared" si="2"/>
        <v>13202765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59347969</v>
      </c>
      <c r="X15" s="100">
        <f t="shared" si="2"/>
        <v>82667862</v>
      </c>
      <c r="Y15" s="100">
        <f t="shared" si="2"/>
        <v>-23319893</v>
      </c>
      <c r="Z15" s="137">
        <f>+IF(X15&lt;&gt;0,+(Y15/X15)*100,0)</f>
        <v>-28.209140088805007</v>
      </c>
      <c r="AA15" s="153">
        <f>SUM(AA16:AA18)</f>
        <v>95333622</v>
      </c>
    </row>
    <row r="16" spans="1:27" ht="12.75">
      <c r="A16" s="138" t="s">
        <v>85</v>
      </c>
      <c r="B16" s="136"/>
      <c r="C16" s="155">
        <v>19838610</v>
      </c>
      <c r="D16" s="155"/>
      <c r="E16" s="156">
        <v>22013000</v>
      </c>
      <c r="F16" s="60">
        <v>50928957</v>
      </c>
      <c r="G16" s="60">
        <v>12470339</v>
      </c>
      <c r="H16" s="60">
        <v>1559</v>
      </c>
      <c r="I16" s="60">
        <v>6452</v>
      </c>
      <c r="J16" s="60">
        <v>12478350</v>
      </c>
      <c r="K16" s="60">
        <v>17074</v>
      </c>
      <c r="L16" s="60">
        <v>2693</v>
      </c>
      <c r="M16" s="60">
        <v>9966872</v>
      </c>
      <c r="N16" s="60">
        <v>9986639</v>
      </c>
      <c r="O16" s="60">
        <v>16675</v>
      </c>
      <c r="P16" s="60">
        <v>3823</v>
      </c>
      <c r="Q16" s="60">
        <v>7555748</v>
      </c>
      <c r="R16" s="60">
        <v>7576246</v>
      </c>
      <c r="S16" s="60"/>
      <c r="T16" s="60"/>
      <c r="U16" s="60"/>
      <c r="V16" s="60"/>
      <c r="W16" s="60">
        <v>30041235</v>
      </c>
      <c r="X16" s="60">
        <v>22013494</v>
      </c>
      <c r="Y16" s="60">
        <v>8027741</v>
      </c>
      <c r="Z16" s="140">
        <v>36.47</v>
      </c>
      <c r="AA16" s="155">
        <v>50928957</v>
      </c>
    </row>
    <row r="17" spans="1:27" ht="12.75">
      <c r="A17" s="138" t="s">
        <v>86</v>
      </c>
      <c r="B17" s="136"/>
      <c r="C17" s="155">
        <v>71945886</v>
      </c>
      <c r="D17" s="155"/>
      <c r="E17" s="156">
        <v>72131296</v>
      </c>
      <c r="F17" s="60">
        <v>44404665</v>
      </c>
      <c r="G17" s="60">
        <v>5927939</v>
      </c>
      <c r="H17" s="60"/>
      <c r="I17" s="60">
        <v>9159469</v>
      </c>
      <c r="J17" s="60">
        <v>15087408</v>
      </c>
      <c r="K17" s="60"/>
      <c r="L17" s="60">
        <v>-2896</v>
      </c>
      <c r="M17" s="60">
        <v>8595703</v>
      </c>
      <c r="N17" s="60">
        <v>8592807</v>
      </c>
      <c r="O17" s="60">
        <v>4361651</v>
      </c>
      <c r="P17" s="60"/>
      <c r="Q17" s="60">
        <v>1264868</v>
      </c>
      <c r="R17" s="60">
        <v>5626519</v>
      </c>
      <c r="S17" s="60"/>
      <c r="T17" s="60"/>
      <c r="U17" s="60"/>
      <c r="V17" s="60"/>
      <c r="W17" s="60">
        <v>29306734</v>
      </c>
      <c r="X17" s="60">
        <v>60654368</v>
      </c>
      <c r="Y17" s="60">
        <v>-31347634</v>
      </c>
      <c r="Z17" s="140">
        <v>-51.68</v>
      </c>
      <c r="AA17" s="155">
        <v>44404665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18239865</v>
      </c>
      <c r="D19" s="153">
        <f>SUM(D20:D23)</f>
        <v>0</v>
      </c>
      <c r="E19" s="154">
        <f t="shared" si="3"/>
        <v>24525816</v>
      </c>
      <c r="F19" s="100">
        <f t="shared" si="3"/>
        <v>19816405</v>
      </c>
      <c r="G19" s="100">
        <f t="shared" si="3"/>
        <v>9683038</v>
      </c>
      <c r="H19" s="100">
        <f t="shared" si="3"/>
        <v>101764</v>
      </c>
      <c r="I19" s="100">
        <f t="shared" si="3"/>
        <v>110809</v>
      </c>
      <c r="J19" s="100">
        <f t="shared" si="3"/>
        <v>9895611</v>
      </c>
      <c r="K19" s="100">
        <f t="shared" si="3"/>
        <v>129158</v>
      </c>
      <c r="L19" s="100">
        <f t="shared" si="3"/>
        <v>130691</v>
      </c>
      <c r="M19" s="100">
        <f t="shared" si="3"/>
        <v>7789100</v>
      </c>
      <c r="N19" s="100">
        <f t="shared" si="3"/>
        <v>8048949</v>
      </c>
      <c r="O19" s="100">
        <f t="shared" si="3"/>
        <v>128134</v>
      </c>
      <c r="P19" s="100">
        <f t="shared" si="3"/>
        <v>130909</v>
      </c>
      <c r="Q19" s="100">
        <f t="shared" si="3"/>
        <v>5874196</v>
      </c>
      <c r="R19" s="100">
        <f t="shared" si="3"/>
        <v>6133239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24077799</v>
      </c>
      <c r="X19" s="100">
        <f t="shared" si="3"/>
        <v>20041569</v>
      </c>
      <c r="Y19" s="100">
        <f t="shared" si="3"/>
        <v>4036230</v>
      </c>
      <c r="Z19" s="137">
        <f>+IF(X19&lt;&gt;0,+(Y19/X19)*100,0)</f>
        <v>20.139291489603433</v>
      </c>
      <c r="AA19" s="153">
        <f>SUM(AA20:AA23)</f>
        <v>19816405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18239865</v>
      </c>
      <c r="D23" s="155"/>
      <c r="E23" s="156">
        <v>24525816</v>
      </c>
      <c r="F23" s="60">
        <v>19816405</v>
      </c>
      <c r="G23" s="60">
        <v>9683038</v>
      </c>
      <c r="H23" s="60">
        <v>101764</v>
      </c>
      <c r="I23" s="60">
        <v>110809</v>
      </c>
      <c r="J23" s="60">
        <v>9895611</v>
      </c>
      <c r="K23" s="60">
        <v>129158</v>
      </c>
      <c r="L23" s="60">
        <v>130691</v>
      </c>
      <c r="M23" s="60">
        <v>7789100</v>
      </c>
      <c r="N23" s="60">
        <v>8048949</v>
      </c>
      <c r="O23" s="60">
        <v>128134</v>
      </c>
      <c r="P23" s="60">
        <v>130909</v>
      </c>
      <c r="Q23" s="60">
        <v>5874196</v>
      </c>
      <c r="R23" s="60">
        <v>6133239</v>
      </c>
      <c r="S23" s="60"/>
      <c r="T23" s="60"/>
      <c r="U23" s="60"/>
      <c r="V23" s="60"/>
      <c r="W23" s="60">
        <v>24077799</v>
      </c>
      <c r="X23" s="60">
        <v>20041569</v>
      </c>
      <c r="Y23" s="60">
        <v>4036230</v>
      </c>
      <c r="Z23" s="140">
        <v>20.14</v>
      </c>
      <c r="AA23" s="155">
        <v>19816405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262180672</v>
      </c>
      <c r="D25" s="168">
        <f>+D5+D9+D15+D19+D24</f>
        <v>0</v>
      </c>
      <c r="E25" s="169">
        <f t="shared" si="4"/>
        <v>251217570</v>
      </c>
      <c r="F25" s="73">
        <f t="shared" si="4"/>
        <v>270731545</v>
      </c>
      <c r="G25" s="73">
        <f t="shared" si="4"/>
        <v>100732460</v>
      </c>
      <c r="H25" s="73">
        <f t="shared" si="4"/>
        <v>1795798</v>
      </c>
      <c r="I25" s="73">
        <f t="shared" si="4"/>
        <v>10699384</v>
      </c>
      <c r="J25" s="73">
        <f t="shared" si="4"/>
        <v>113227642</v>
      </c>
      <c r="K25" s="73">
        <f t="shared" si="4"/>
        <v>881964</v>
      </c>
      <c r="L25" s="73">
        <f t="shared" si="4"/>
        <v>1806907</v>
      </c>
      <c r="M25" s="73">
        <f t="shared" si="4"/>
        <v>59414554</v>
      </c>
      <c r="N25" s="73">
        <f t="shared" si="4"/>
        <v>62103425</v>
      </c>
      <c r="O25" s="73">
        <f t="shared" si="4"/>
        <v>5402553</v>
      </c>
      <c r="P25" s="73">
        <f t="shared" si="4"/>
        <v>1097165</v>
      </c>
      <c r="Q25" s="73">
        <f t="shared" si="4"/>
        <v>39748096</v>
      </c>
      <c r="R25" s="73">
        <f t="shared" si="4"/>
        <v>46247814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221578881</v>
      </c>
      <c r="X25" s="73">
        <f t="shared" si="4"/>
        <v>232121959</v>
      </c>
      <c r="Y25" s="73">
        <f t="shared" si="4"/>
        <v>-10543078</v>
      </c>
      <c r="Z25" s="170">
        <f>+IF(X25&lt;&gt;0,+(Y25/X25)*100,0)</f>
        <v>-4.542042487242665</v>
      </c>
      <c r="AA25" s="168">
        <f>+AA5+AA9+AA15+AA19+AA24</f>
        <v>270731545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115892108</v>
      </c>
      <c r="D28" s="153">
        <f>SUM(D29:D31)</f>
        <v>0</v>
      </c>
      <c r="E28" s="154">
        <f t="shared" si="5"/>
        <v>137118234</v>
      </c>
      <c r="F28" s="100">
        <f t="shared" si="5"/>
        <v>130009157</v>
      </c>
      <c r="G28" s="100">
        <f t="shared" si="5"/>
        <v>7106638</v>
      </c>
      <c r="H28" s="100">
        <f t="shared" si="5"/>
        <v>5138403</v>
      </c>
      <c r="I28" s="100">
        <f t="shared" si="5"/>
        <v>8443903</v>
      </c>
      <c r="J28" s="100">
        <f t="shared" si="5"/>
        <v>20688944</v>
      </c>
      <c r="K28" s="100">
        <f t="shared" si="5"/>
        <v>6492500</v>
      </c>
      <c r="L28" s="100">
        <f t="shared" si="5"/>
        <v>6502863</v>
      </c>
      <c r="M28" s="100">
        <f t="shared" si="5"/>
        <v>6628709</v>
      </c>
      <c r="N28" s="100">
        <f t="shared" si="5"/>
        <v>19624072</v>
      </c>
      <c r="O28" s="100">
        <f t="shared" si="5"/>
        <v>8649980</v>
      </c>
      <c r="P28" s="100">
        <f t="shared" si="5"/>
        <v>6930105</v>
      </c>
      <c r="Q28" s="100">
        <f t="shared" si="5"/>
        <v>7560977</v>
      </c>
      <c r="R28" s="100">
        <f t="shared" si="5"/>
        <v>23141062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63454078</v>
      </c>
      <c r="X28" s="100">
        <f t="shared" si="5"/>
        <v>93637092</v>
      </c>
      <c r="Y28" s="100">
        <f t="shared" si="5"/>
        <v>-30183014</v>
      </c>
      <c r="Z28" s="137">
        <f>+IF(X28&lt;&gt;0,+(Y28/X28)*100,0)</f>
        <v>-32.23403605912922</v>
      </c>
      <c r="AA28" s="153">
        <f>SUM(AA29:AA31)</f>
        <v>130009157</v>
      </c>
    </row>
    <row r="29" spans="1:27" ht="12.75">
      <c r="A29" s="138" t="s">
        <v>75</v>
      </c>
      <c r="B29" s="136"/>
      <c r="C29" s="155">
        <v>46458642</v>
      </c>
      <c r="D29" s="155"/>
      <c r="E29" s="156">
        <v>54691518</v>
      </c>
      <c r="F29" s="60">
        <v>52163304</v>
      </c>
      <c r="G29" s="60">
        <v>3622287</v>
      </c>
      <c r="H29" s="60">
        <v>1587641</v>
      </c>
      <c r="I29" s="60">
        <v>5069396</v>
      </c>
      <c r="J29" s="60">
        <v>10279324</v>
      </c>
      <c r="K29" s="60">
        <v>2909916</v>
      </c>
      <c r="L29" s="60">
        <v>3165923</v>
      </c>
      <c r="M29" s="60">
        <v>4197680</v>
      </c>
      <c r="N29" s="60">
        <v>10273519</v>
      </c>
      <c r="O29" s="60">
        <v>3580490</v>
      </c>
      <c r="P29" s="60">
        <v>3469865</v>
      </c>
      <c r="Q29" s="60">
        <v>4542679</v>
      </c>
      <c r="R29" s="60">
        <v>11593034</v>
      </c>
      <c r="S29" s="60"/>
      <c r="T29" s="60"/>
      <c r="U29" s="60"/>
      <c r="V29" s="60"/>
      <c r="W29" s="60">
        <v>32145877</v>
      </c>
      <c r="X29" s="60">
        <v>43970686</v>
      </c>
      <c r="Y29" s="60">
        <v>-11824809</v>
      </c>
      <c r="Z29" s="140">
        <v>-26.89</v>
      </c>
      <c r="AA29" s="155">
        <v>52163304</v>
      </c>
    </row>
    <row r="30" spans="1:27" ht="12.75">
      <c r="A30" s="138" t="s">
        <v>76</v>
      </c>
      <c r="B30" s="136"/>
      <c r="C30" s="157">
        <v>44009278</v>
      </c>
      <c r="D30" s="157"/>
      <c r="E30" s="158">
        <v>54121175</v>
      </c>
      <c r="F30" s="159">
        <v>47871796</v>
      </c>
      <c r="G30" s="159">
        <v>1338270</v>
      </c>
      <c r="H30" s="159">
        <v>1318399</v>
      </c>
      <c r="I30" s="159">
        <v>1834368</v>
      </c>
      <c r="J30" s="159">
        <v>4491037</v>
      </c>
      <c r="K30" s="159">
        <v>2119504</v>
      </c>
      <c r="L30" s="159">
        <v>1460676</v>
      </c>
      <c r="M30" s="159">
        <v>957392</v>
      </c>
      <c r="N30" s="159">
        <v>4537572</v>
      </c>
      <c r="O30" s="159">
        <v>3399213</v>
      </c>
      <c r="P30" s="159">
        <v>1208906</v>
      </c>
      <c r="Q30" s="159">
        <v>1248191</v>
      </c>
      <c r="R30" s="159">
        <v>5856310</v>
      </c>
      <c r="S30" s="159"/>
      <c r="T30" s="159"/>
      <c r="U30" s="159"/>
      <c r="V30" s="159"/>
      <c r="W30" s="159">
        <v>14884919</v>
      </c>
      <c r="X30" s="159">
        <v>27440484</v>
      </c>
      <c r="Y30" s="159">
        <v>-12555565</v>
      </c>
      <c r="Z30" s="141">
        <v>-45.76</v>
      </c>
      <c r="AA30" s="157">
        <v>47871796</v>
      </c>
    </row>
    <row r="31" spans="1:27" ht="12.75">
      <c r="A31" s="138" t="s">
        <v>77</v>
      </c>
      <c r="B31" s="136"/>
      <c r="C31" s="155">
        <v>25424188</v>
      </c>
      <c r="D31" s="155"/>
      <c r="E31" s="156">
        <v>28305541</v>
      </c>
      <c r="F31" s="60">
        <v>29974057</v>
      </c>
      <c r="G31" s="60">
        <v>2146081</v>
      </c>
      <c r="H31" s="60">
        <v>2232363</v>
      </c>
      <c r="I31" s="60">
        <v>1540139</v>
      </c>
      <c r="J31" s="60">
        <v>5918583</v>
      </c>
      <c r="K31" s="60">
        <v>1463080</v>
      </c>
      <c r="L31" s="60">
        <v>1876264</v>
      </c>
      <c r="M31" s="60">
        <v>1473637</v>
      </c>
      <c r="N31" s="60">
        <v>4812981</v>
      </c>
      <c r="O31" s="60">
        <v>1670277</v>
      </c>
      <c r="P31" s="60">
        <v>2251334</v>
      </c>
      <c r="Q31" s="60">
        <v>1770107</v>
      </c>
      <c r="R31" s="60">
        <v>5691718</v>
      </c>
      <c r="S31" s="60"/>
      <c r="T31" s="60"/>
      <c r="U31" s="60"/>
      <c r="V31" s="60"/>
      <c r="W31" s="60">
        <v>16423282</v>
      </c>
      <c r="X31" s="60">
        <v>22225922</v>
      </c>
      <c r="Y31" s="60">
        <v>-5802640</v>
      </c>
      <c r="Z31" s="140">
        <v>-26.11</v>
      </c>
      <c r="AA31" s="155">
        <v>29974057</v>
      </c>
    </row>
    <row r="32" spans="1:27" ht="12.75">
      <c r="A32" s="135" t="s">
        <v>78</v>
      </c>
      <c r="B32" s="136"/>
      <c r="C32" s="153">
        <f aca="true" t="shared" si="6" ref="C32:Y32">SUM(C33:C37)</f>
        <v>18284050</v>
      </c>
      <c r="D32" s="153">
        <f>SUM(D33:D37)</f>
        <v>0</v>
      </c>
      <c r="E32" s="154">
        <f t="shared" si="6"/>
        <v>17019291</v>
      </c>
      <c r="F32" s="100">
        <f t="shared" si="6"/>
        <v>20368830</v>
      </c>
      <c r="G32" s="100">
        <f t="shared" si="6"/>
        <v>1436671</v>
      </c>
      <c r="H32" s="100">
        <f t="shared" si="6"/>
        <v>1806188</v>
      </c>
      <c r="I32" s="100">
        <f t="shared" si="6"/>
        <v>1836032</v>
      </c>
      <c r="J32" s="100">
        <f t="shared" si="6"/>
        <v>5078891</v>
      </c>
      <c r="K32" s="100">
        <f t="shared" si="6"/>
        <v>1718022</v>
      </c>
      <c r="L32" s="100">
        <f t="shared" si="6"/>
        <v>1633382</v>
      </c>
      <c r="M32" s="100">
        <f t="shared" si="6"/>
        <v>1662093</v>
      </c>
      <c r="N32" s="100">
        <f t="shared" si="6"/>
        <v>5013497</v>
      </c>
      <c r="O32" s="100">
        <f t="shared" si="6"/>
        <v>1549301</v>
      </c>
      <c r="P32" s="100">
        <f t="shared" si="6"/>
        <v>1530495</v>
      </c>
      <c r="Q32" s="100">
        <f t="shared" si="6"/>
        <v>1523744</v>
      </c>
      <c r="R32" s="100">
        <f t="shared" si="6"/>
        <v>4603540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14695928</v>
      </c>
      <c r="X32" s="100">
        <f t="shared" si="6"/>
        <v>12816434</v>
      </c>
      <c r="Y32" s="100">
        <f t="shared" si="6"/>
        <v>1879494</v>
      </c>
      <c r="Z32" s="137">
        <f>+IF(X32&lt;&gt;0,+(Y32/X32)*100,0)</f>
        <v>14.664718750941175</v>
      </c>
      <c r="AA32" s="153">
        <f>SUM(AA33:AA37)</f>
        <v>20368830</v>
      </c>
    </row>
    <row r="33" spans="1:27" ht="12.75">
      <c r="A33" s="138" t="s">
        <v>79</v>
      </c>
      <c r="B33" s="136"/>
      <c r="C33" s="155"/>
      <c r="D33" s="155"/>
      <c r="E33" s="156">
        <v>857220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18284050</v>
      </c>
      <c r="D35" s="155"/>
      <c r="E35" s="156">
        <v>16162071</v>
      </c>
      <c r="F35" s="60">
        <v>20368830</v>
      </c>
      <c r="G35" s="60">
        <v>1436671</v>
      </c>
      <c r="H35" s="60">
        <v>1806188</v>
      </c>
      <c r="I35" s="60">
        <v>1836032</v>
      </c>
      <c r="J35" s="60">
        <v>5078891</v>
      </c>
      <c r="K35" s="60">
        <v>1718022</v>
      </c>
      <c r="L35" s="60">
        <v>1633382</v>
      </c>
      <c r="M35" s="60">
        <v>1662093</v>
      </c>
      <c r="N35" s="60">
        <v>5013497</v>
      </c>
      <c r="O35" s="60">
        <v>1549301</v>
      </c>
      <c r="P35" s="60">
        <v>1530495</v>
      </c>
      <c r="Q35" s="60">
        <v>1523744</v>
      </c>
      <c r="R35" s="60">
        <v>4603540</v>
      </c>
      <c r="S35" s="60"/>
      <c r="T35" s="60"/>
      <c r="U35" s="60"/>
      <c r="V35" s="60"/>
      <c r="W35" s="60">
        <v>14695928</v>
      </c>
      <c r="X35" s="60">
        <v>12816434</v>
      </c>
      <c r="Y35" s="60">
        <v>1879494</v>
      </c>
      <c r="Z35" s="140">
        <v>14.66</v>
      </c>
      <c r="AA35" s="155">
        <v>20368830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136185596</v>
      </c>
      <c r="D38" s="153">
        <f>SUM(D39:D41)</f>
        <v>0</v>
      </c>
      <c r="E38" s="154">
        <f t="shared" si="7"/>
        <v>58014140</v>
      </c>
      <c r="F38" s="100">
        <f t="shared" si="7"/>
        <v>56299444</v>
      </c>
      <c r="G38" s="100">
        <f t="shared" si="7"/>
        <v>2553873</v>
      </c>
      <c r="H38" s="100">
        <f t="shared" si="7"/>
        <v>1809288</v>
      </c>
      <c r="I38" s="100">
        <f t="shared" si="7"/>
        <v>5366430</v>
      </c>
      <c r="J38" s="100">
        <f t="shared" si="7"/>
        <v>9729591</v>
      </c>
      <c r="K38" s="100">
        <f t="shared" si="7"/>
        <v>6981802</v>
      </c>
      <c r="L38" s="100">
        <f t="shared" si="7"/>
        <v>3948899</v>
      </c>
      <c r="M38" s="100">
        <f t="shared" si="7"/>
        <v>4711714</v>
      </c>
      <c r="N38" s="100">
        <f t="shared" si="7"/>
        <v>15642415</v>
      </c>
      <c r="O38" s="100">
        <f t="shared" si="7"/>
        <v>4995651</v>
      </c>
      <c r="P38" s="100">
        <f t="shared" si="7"/>
        <v>1768766</v>
      </c>
      <c r="Q38" s="100">
        <f t="shared" si="7"/>
        <v>2493670</v>
      </c>
      <c r="R38" s="100">
        <f t="shared" si="7"/>
        <v>9258087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34630093</v>
      </c>
      <c r="X38" s="100">
        <f t="shared" si="7"/>
        <v>39446893</v>
      </c>
      <c r="Y38" s="100">
        <f t="shared" si="7"/>
        <v>-4816800</v>
      </c>
      <c r="Z38" s="137">
        <f>+IF(X38&lt;&gt;0,+(Y38/X38)*100,0)</f>
        <v>-12.210847632537245</v>
      </c>
      <c r="AA38" s="153">
        <f>SUM(AA39:AA41)</f>
        <v>56299444</v>
      </c>
    </row>
    <row r="39" spans="1:27" ht="12.75">
      <c r="A39" s="138" t="s">
        <v>85</v>
      </c>
      <c r="B39" s="136"/>
      <c r="C39" s="155">
        <v>15663266</v>
      </c>
      <c r="D39" s="155"/>
      <c r="E39" s="156">
        <v>18325973</v>
      </c>
      <c r="F39" s="60">
        <v>40498784</v>
      </c>
      <c r="G39" s="60">
        <v>1188603</v>
      </c>
      <c r="H39" s="60">
        <v>683438</v>
      </c>
      <c r="I39" s="60">
        <v>1043567</v>
      </c>
      <c r="J39" s="60">
        <v>2915608</v>
      </c>
      <c r="K39" s="60">
        <v>1573020</v>
      </c>
      <c r="L39" s="60">
        <v>2229421</v>
      </c>
      <c r="M39" s="60">
        <v>615454</v>
      </c>
      <c r="N39" s="60">
        <v>4417895</v>
      </c>
      <c r="O39" s="60">
        <v>1188919</v>
      </c>
      <c r="P39" s="60">
        <v>838848</v>
      </c>
      <c r="Q39" s="60">
        <v>957102</v>
      </c>
      <c r="R39" s="60">
        <v>2984869</v>
      </c>
      <c r="S39" s="60"/>
      <c r="T39" s="60"/>
      <c r="U39" s="60"/>
      <c r="V39" s="60"/>
      <c r="W39" s="60">
        <v>10318372</v>
      </c>
      <c r="X39" s="60">
        <v>14723735</v>
      </c>
      <c r="Y39" s="60">
        <v>-4405363</v>
      </c>
      <c r="Z39" s="140">
        <v>-29.92</v>
      </c>
      <c r="AA39" s="155">
        <v>40498784</v>
      </c>
    </row>
    <row r="40" spans="1:27" ht="12.75">
      <c r="A40" s="138" t="s">
        <v>86</v>
      </c>
      <c r="B40" s="136"/>
      <c r="C40" s="155">
        <v>120522330</v>
      </c>
      <c r="D40" s="155"/>
      <c r="E40" s="156">
        <v>39688167</v>
      </c>
      <c r="F40" s="60">
        <v>15800660</v>
      </c>
      <c r="G40" s="60">
        <v>1365270</v>
      </c>
      <c r="H40" s="60">
        <v>1125850</v>
      </c>
      <c r="I40" s="60">
        <v>4322863</v>
      </c>
      <c r="J40" s="60">
        <v>6813983</v>
      </c>
      <c r="K40" s="60">
        <v>5408782</v>
      </c>
      <c r="L40" s="60">
        <v>1719478</v>
      </c>
      <c r="M40" s="60">
        <v>4096260</v>
      </c>
      <c r="N40" s="60">
        <v>11224520</v>
      </c>
      <c r="O40" s="60">
        <v>3806732</v>
      </c>
      <c r="P40" s="60">
        <v>929918</v>
      </c>
      <c r="Q40" s="60">
        <v>1536568</v>
      </c>
      <c r="R40" s="60">
        <v>6273218</v>
      </c>
      <c r="S40" s="60"/>
      <c r="T40" s="60"/>
      <c r="U40" s="60"/>
      <c r="V40" s="60"/>
      <c r="W40" s="60">
        <v>24311721</v>
      </c>
      <c r="X40" s="60">
        <v>24723158</v>
      </c>
      <c r="Y40" s="60">
        <v>-411437</v>
      </c>
      <c r="Z40" s="140">
        <v>-1.66</v>
      </c>
      <c r="AA40" s="155">
        <v>15800660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14657490</v>
      </c>
      <c r="D42" s="153">
        <f>SUM(D43:D46)</f>
        <v>0</v>
      </c>
      <c r="E42" s="154">
        <f t="shared" si="8"/>
        <v>22262960</v>
      </c>
      <c r="F42" s="100">
        <f t="shared" si="8"/>
        <v>19204804</v>
      </c>
      <c r="G42" s="100">
        <f t="shared" si="8"/>
        <v>1552359</v>
      </c>
      <c r="H42" s="100">
        <f t="shared" si="8"/>
        <v>1479686</v>
      </c>
      <c r="I42" s="100">
        <f t="shared" si="8"/>
        <v>1395003</v>
      </c>
      <c r="J42" s="100">
        <f t="shared" si="8"/>
        <v>4427048</v>
      </c>
      <c r="K42" s="100">
        <f t="shared" si="8"/>
        <v>1229333</v>
      </c>
      <c r="L42" s="100">
        <f t="shared" si="8"/>
        <v>1227756</v>
      </c>
      <c r="M42" s="100">
        <f t="shared" si="8"/>
        <v>1325416</v>
      </c>
      <c r="N42" s="100">
        <f t="shared" si="8"/>
        <v>3782505</v>
      </c>
      <c r="O42" s="100">
        <f t="shared" si="8"/>
        <v>1114583</v>
      </c>
      <c r="P42" s="100">
        <f t="shared" si="8"/>
        <v>1080205</v>
      </c>
      <c r="Q42" s="100">
        <f t="shared" si="8"/>
        <v>1122502</v>
      </c>
      <c r="R42" s="100">
        <f t="shared" si="8"/>
        <v>3317290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11526843</v>
      </c>
      <c r="X42" s="100">
        <f t="shared" si="8"/>
        <v>13680117</v>
      </c>
      <c r="Y42" s="100">
        <f t="shared" si="8"/>
        <v>-2153274</v>
      </c>
      <c r="Z42" s="137">
        <f>+IF(X42&lt;&gt;0,+(Y42/X42)*100,0)</f>
        <v>-15.740172397648353</v>
      </c>
      <c r="AA42" s="153">
        <f>SUM(AA43:AA46)</f>
        <v>19204804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14657490</v>
      </c>
      <c r="D46" s="155"/>
      <c r="E46" s="156">
        <v>22262960</v>
      </c>
      <c r="F46" s="60">
        <v>19204804</v>
      </c>
      <c r="G46" s="60">
        <v>1552359</v>
      </c>
      <c r="H46" s="60">
        <v>1479686</v>
      </c>
      <c r="I46" s="60">
        <v>1395003</v>
      </c>
      <c r="J46" s="60">
        <v>4427048</v>
      </c>
      <c r="K46" s="60">
        <v>1229333</v>
      </c>
      <c r="L46" s="60">
        <v>1227756</v>
      </c>
      <c r="M46" s="60">
        <v>1325416</v>
      </c>
      <c r="N46" s="60">
        <v>3782505</v>
      </c>
      <c r="O46" s="60">
        <v>1114583</v>
      </c>
      <c r="P46" s="60">
        <v>1080205</v>
      </c>
      <c r="Q46" s="60">
        <v>1122502</v>
      </c>
      <c r="R46" s="60">
        <v>3317290</v>
      </c>
      <c r="S46" s="60"/>
      <c r="T46" s="60"/>
      <c r="U46" s="60"/>
      <c r="V46" s="60"/>
      <c r="W46" s="60">
        <v>11526843</v>
      </c>
      <c r="X46" s="60">
        <v>13680117</v>
      </c>
      <c r="Y46" s="60">
        <v>-2153274</v>
      </c>
      <c r="Z46" s="140">
        <v>-15.74</v>
      </c>
      <c r="AA46" s="155">
        <v>19204804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285019244</v>
      </c>
      <c r="D48" s="168">
        <f>+D28+D32+D38+D42+D47</f>
        <v>0</v>
      </c>
      <c r="E48" s="169">
        <f t="shared" si="9"/>
        <v>234414625</v>
      </c>
      <c r="F48" s="73">
        <f t="shared" si="9"/>
        <v>225882235</v>
      </c>
      <c r="G48" s="73">
        <f t="shared" si="9"/>
        <v>12649541</v>
      </c>
      <c r="H48" s="73">
        <f t="shared" si="9"/>
        <v>10233565</v>
      </c>
      <c r="I48" s="73">
        <f t="shared" si="9"/>
        <v>17041368</v>
      </c>
      <c r="J48" s="73">
        <f t="shared" si="9"/>
        <v>39924474</v>
      </c>
      <c r="K48" s="73">
        <f t="shared" si="9"/>
        <v>16421657</v>
      </c>
      <c r="L48" s="73">
        <f t="shared" si="9"/>
        <v>13312900</v>
      </c>
      <c r="M48" s="73">
        <f t="shared" si="9"/>
        <v>14327932</v>
      </c>
      <c r="N48" s="73">
        <f t="shared" si="9"/>
        <v>44062489</v>
      </c>
      <c r="O48" s="73">
        <f t="shared" si="9"/>
        <v>16309515</v>
      </c>
      <c r="P48" s="73">
        <f t="shared" si="9"/>
        <v>11309571</v>
      </c>
      <c r="Q48" s="73">
        <f t="shared" si="9"/>
        <v>12700893</v>
      </c>
      <c r="R48" s="73">
        <f t="shared" si="9"/>
        <v>40319979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124306942</v>
      </c>
      <c r="X48" s="73">
        <f t="shared" si="9"/>
        <v>159580536</v>
      </c>
      <c r="Y48" s="73">
        <f t="shared" si="9"/>
        <v>-35273594</v>
      </c>
      <c r="Z48" s="170">
        <f>+IF(X48&lt;&gt;0,+(Y48/X48)*100,0)</f>
        <v>-22.103945057560153</v>
      </c>
      <c r="AA48" s="168">
        <f>+AA28+AA32+AA38+AA42+AA47</f>
        <v>225882235</v>
      </c>
    </row>
    <row r="49" spans="1:27" ht="12.75">
      <c r="A49" s="148" t="s">
        <v>49</v>
      </c>
      <c r="B49" s="149"/>
      <c r="C49" s="171">
        <f aca="true" t="shared" si="10" ref="C49:Y49">+C25-C48</f>
        <v>-22838572</v>
      </c>
      <c r="D49" s="171">
        <f>+D25-D48</f>
        <v>0</v>
      </c>
      <c r="E49" s="172">
        <f t="shared" si="10"/>
        <v>16802945</v>
      </c>
      <c r="F49" s="173">
        <f t="shared" si="10"/>
        <v>44849310</v>
      </c>
      <c r="G49" s="173">
        <f t="shared" si="10"/>
        <v>88082919</v>
      </c>
      <c r="H49" s="173">
        <f t="shared" si="10"/>
        <v>-8437767</v>
      </c>
      <c r="I49" s="173">
        <f t="shared" si="10"/>
        <v>-6341984</v>
      </c>
      <c r="J49" s="173">
        <f t="shared" si="10"/>
        <v>73303168</v>
      </c>
      <c r="K49" s="173">
        <f t="shared" si="10"/>
        <v>-15539693</v>
      </c>
      <c r="L49" s="173">
        <f t="shared" si="10"/>
        <v>-11505993</v>
      </c>
      <c r="M49" s="173">
        <f t="shared" si="10"/>
        <v>45086622</v>
      </c>
      <c r="N49" s="173">
        <f t="shared" si="10"/>
        <v>18040936</v>
      </c>
      <c r="O49" s="173">
        <f t="shared" si="10"/>
        <v>-10906962</v>
      </c>
      <c r="P49" s="173">
        <f t="shared" si="10"/>
        <v>-10212406</v>
      </c>
      <c r="Q49" s="173">
        <f t="shared" si="10"/>
        <v>27047203</v>
      </c>
      <c r="R49" s="173">
        <f t="shared" si="10"/>
        <v>5927835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97271939</v>
      </c>
      <c r="X49" s="173">
        <f>IF(F25=F48,0,X25-X48)</f>
        <v>72541423</v>
      </c>
      <c r="Y49" s="173">
        <f t="shared" si="10"/>
        <v>24730516</v>
      </c>
      <c r="Z49" s="174">
        <f>+IF(X49&lt;&gt;0,+(Y49/X49)*100,0)</f>
        <v>34.09157826970116</v>
      </c>
      <c r="AA49" s="171">
        <f>+AA25-AA48</f>
        <v>44849310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32018518</v>
      </c>
      <c r="D5" s="155">
        <v>0</v>
      </c>
      <c r="E5" s="156">
        <v>15662648</v>
      </c>
      <c r="F5" s="60">
        <v>33772279</v>
      </c>
      <c r="G5" s="60">
        <v>31807392</v>
      </c>
      <c r="H5" s="60">
        <v>0</v>
      </c>
      <c r="I5" s="60">
        <v>0</v>
      </c>
      <c r="J5" s="60">
        <v>31807392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31807392</v>
      </c>
      <c r="X5" s="60">
        <v>15662648</v>
      </c>
      <c r="Y5" s="60">
        <v>16144744</v>
      </c>
      <c r="Z5" s="140">
        <v>103.08</v>
      </c>
      <c r="AA5" s="155">
        <v>33772279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1157511</v>
      </c>
      <c r="D10" s="155">
        <v>0</v>
      </c>
      <c r="E10" s="156">
        <v>1220294</v>
      </c>
      <c r="F10" s="54">
        <v>1274821</v>
      </c>
      <c r="G10" s="54">
        <v>106090</v>
      </c>
      <c r="H10" s="54">
        <v>100277</v>
      </c>
      <c r="I10" s="54">
        <v>106844</v>
      </c>
      <c r="J10" s="54">
        <v>313211</v>
      </c>
      <c r="K10" s="54">
        <v>106844</v>
      </c>
      <c r="L10" s="54">
        <v>106524</v>
      </c>
      <c r="M10" s="54">
        <v>106524</v>
      </c>
      <c r="N10" s="54">
        <v>319892</v>
      </c>
      <c r="O10" s="54">
        <v>106524</v>
      </c>
      <c r="P10" s="54">
        <v>106524</v>
      </c>
      <c r="Q10" s="54">
        <v>106524</v>
      </c>
      <c r="R10" s="54">
        <v>319572</v>
      </c>
      <c r="S10" s="54">
        <v>0</v>
      </c>
      <c r="T10" s="54">
        <v>0</v>
      </c>
      <c r="U10" s="54">
        <v>0</v>
      </c>
      <c r="V10" s="54">
        <v>0</v>
      </c>
      <c r="W10" s="54">
        <v>952675</v>
      </c>
      <c r="X10" s="54">
        <v>915219</v>
      </c>
      <c r="Y10" s="54">
        <v>37456</v>
      </c>
      <c r="Z10" s="184">
        <v>4.09</v>
      </c>
      <c r="AA10" s="130">
        <v>1274821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45293</v>
      </c>
      <c r="D12" s="155">
        <v>0</v>
      </c>
      <c r="E12" s="156">
        <v>45892</v>
      </c>
      <c r="F12" s="60">
        <v>38770</v>
      </c>
      <c r="G12" s="60">
        <v>2794</v>
      </c>
      <c r="H12" s="60">
        <v>5173</v>
      </c>
      <c r="I12" s="60">
        <v>3832</v>
      </c>
      <c r="J12" s="60">
        <v>11799</v>
      </c>
      <c r="K12" s="60">
        <v>3279</v>
      </c>
      <c r="L12" s="60">
        <v>3874</v>
      </c>
      <c r="M12" s="60">
        <v>1788</v>
      </c>
      <c r="N12" s="60">
        <v>8941</v>
      </c>
      <c r="O12" s="60">
        <v>596</v>
      </c>
      <c r="P12" s="60">
        <v>5662</v>
      </c>
      <c r="Q12" s="60">
        <v>8983</v>
      </c>
      <c r="R12" s="60">
        <v>15241</v>
      </c>
      <c r="S12" s="60">
        <v>0</v>
      </c>
      <c r="T12" s="60">
        <v>0</v>
      </c>
      <c r="U12" s="60">
        <v>0</v>
      </c>
      <c r="V12" s="60">
        <v>0</v>
      </c>
      <c r="W12" s="60">
        <v>35981</v>
      </c>
      <c r="X12" s="60">
        <v>39009</v>
      </c>
      <c r="Y12" s="60">
        <v>-3028</v>
      </c>
      <c r="Z12" s="140">
        <v>-7.76</v>
      </c>
      <c r="AA12" s="155">
        <v>38770</v>
      </c>
    </row>
    <row r="13" spans="1:27" ht="12.75">
      <c r="A13" s="181" t="s">
        <v>109</v>
      </c>
      <c r="B13" s="185"/>
      <c r="C13" s="155">
        <v>3559343</v>
      </c>
      <c r="D13" s="155">
        <v>0</v>
      </c>
      <c r="E13" s="156">
        <v>3564098</v>
      </c>
      <c r="F13" s="60">
        <v>3819624</v>
      </c>
      <c r="G13" s="60">
        <v>371966</v>
      </c>
      <c r="H13" s="60">
        <v>381070</v>
      </c>
      <c r="I13" s="60">
        <v>301407</v>
      </c>
      <c r="J13" s="60">
        <v>1054443</v>
      </c>
      <c r="K13" s="60">
        <v>223056</v>
      </c>
      <c r="L13" s="60">
        <v>174707</v>
      </c>
      <c r="M13" s="60">
        <v>413811</v>
      </c>
      <c r="N13" s="60">
        <v>811574</v>
      </c>
      <c r="O13" s="60">
        <v>362096</v>
      </c>
      <c r="P13" s="60">
        <v>260918</v>
      </c>
      <c r="Q13" s="60">
        <v>342496</v>
      </c>
      <c r="R13" s="60">
        <v>965510</v>
      </c>
      <c r="S13" s="60">
        <v>0</v>
      </c>
      <c r="T13" s="60">
        <v>0</v>
      </c>
      <c r="U13" s="60">
        <v>0</v>
      </c>
      <c r="V13" s="60">
        <v>0</v>
      </c>
      <c r="W13" s="60">
        <v>2831527</v>
      </c>
      <c r="X13" s="60">
        <v>3029485</v>
      </c>
      <c r="Y13" s="60">
        <v>-197958</v>
      </c>
      <c r="Z13" s="140">
        <v>-6.53</v>
      </c>
      <c r="AA13" s="155">
        <v>3819624</v>
      </c>
    </row>
    <row r="14" spans="1:27" ht="12.75">
      <c r="A14" s="181" t="s">
        <v>110</v>
      </c>
      <c r="B14" s="185"/>
      <c r="C14" s="155">
        <v>837690</v>
      </c>
      <c r="D14" s="155">
        <v>0</v>
      </c>
      <c r="E14" s="156">
        <v>216306</v>
      </c>
      <c r="F14" s="60">
        <v>598931</v>
      </c>
      <c r="G14" s="60">
        <v>0</v>
      </c>
      <c r="H14" s="60">
        <v>0</v>
      </c>
      <c r="I14" s="60">
        <v>0</v>
      </c>
      <c r="J14" s="60">
        <v>0</v>
      </c>
      <c r="K14" s="60">
        <v>80246</v>
      </c>
      <c r="L14" s="60">
        <v>84781</v>
      </c>
      <c r="M14" s="60">
        <v>89720</v>
      </c>
      <c r="N14" s="60">
        <v>254747</v>
      </c>
      <c r="O14" s="60">
        <v>94630</v>
      </c>
      <c r="P14" s="60">
        <v>99445</v>
      </c>
      <c r="Q14" s="60">
        <v>104111</v>
      </c>
      <c r="R14" s="60">
        <v>298186</v>
      </c>
      <c r="S14" s="60">
        <v>0</v>
      </c>
      <c r="T14" s="60">
        <v>0</v>
      </c>
      <c r="U14" s="60">
        <v>0</v>
      </c>
      <c r="V14" s="60">
        <v>0</v>
      </c>
      <c r="W14" s="60">
        <v>552933</v>
      </c>
      <c r="X14" s="60">
        <v>162234</v>
      </c>
      <c r="Y14" s="60">
        <v>390699</v>
      </c>
      <c r="Z14" s="140">
        <v>240.82</v>
      </c>
      <c r="AA14" s="155">
        <v>598931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476921</v>
      </c>
      <c r="D16" s="155">
        <v>0</v>
      </c>
      <c r="E16" s="156">
        <v>67198</v>
      </c>
      <c r="F16" s="60">
        <v>0</v>
      </c>
      <c r="G16" s="60">
        <v>3350</v>
      </c>
      <c r="H16" s="60">
        <v>8000</v>
      </c>
      <c r="I16" s="60">
        <v>2350</v>
      </c>
      <c r="J16" s="60">
        <v>13700</v>
      </c>
      <c r="K16" s="60">
        <v>700</v>
      </c>
      <c r="L16" s="60">
        <v>4100</v>
      </c>
      <c r="M16" s="60">
        <v>5700</v>
      </c>
      <c r="N16" s="60">
        <v>10500</v>
      </c>
      <c r="O16" s="60">
        <v>6050</v>
      </c>
      <c r="P16" s="60">
        <v>9200</v>
      </c>
      <c r="Q16" s="60">
        <v>16400</v>
      </c>
      <c r="R16" s="60">
        <v>31650</v>
      </c>
      <c r="S16" s="60">
        <v>0</v>
      </c>
      <c r="T16" s="60">
        <v>0</v>
      </c>
      <c r="U16" s="60">
        <v>0</v>
      </c>
      <c r="V16" s="60">
        <v>0</v>
      </c>
      <c r="W16" s="60">
        <v>55850</v>
      </c>
      <c r="X16" s="60">
        <v>57120</v>
      </c>
      <c r="Y16" s="60">
        <v>-1270</v>
      </c>
      <c r="Z16" s="140">
        <v>-2.22</v>
      </c>
      <c r="AA16" s="155">
        <v>0</v>
      </c>
    </row>
    <row r="17" spans="1:27" ht="12.75">
      <c r="A17" s="181" t="s">
        <v>113</v>
      </c>
      <c r="B17" s="185"/>
      <c r="C17" s="155">
        <v>1591510</v>
      </c>
      <c r="D17" s="155">
        <v>0</v>
      </c>
      <c r="E17" s="156">
        <v>1515607</v>
      </c>
      <c r="F17" s="60">
        <v>0</v>
      </c>
      <c r="G17" s="60">
        <v>142018</v>
      </c>
      <c r="H17" s="60">
        <v>134605</v>
      </c>
      <c r="I17" s="60">
        <v>148574</v>
      </c>
      <c r="J17" s="60">
        <v>425197</v>
      </c>
      <c r="K17" s="60">
        <v>118507</v>
      </c>
      <c r="L17" s="60">
        <v>107954</v>
      </c>
      <c r="M17" s="60">
        <v>28995</v>
      </c>
      <c r="N17" s="60">
        <v>255456</v>
      </c>
      <c r="O17" s="60">
        <v>151563</v>
      </c>
      <c r="P17" s="60">
        <v>151172</v>
      </c>
      <c r="Q17" s="60">
        <v>212422</v>
      </c>
      <c r="R17" s="60">
        <v>515157</v>
      </c>
      <c r="S17" s="60">
        <v>0</v>
      </c>
      <c r="T17" s="60">
        <v>0</v>
      </c>
      <c r="U17" s="60">
        <v>0</v>
      </c>
      <c r="V17" s="60">
        <v>0</v>
      </c>
      <c r="W17" s="60">
        <v>1195810</v>
      </c>
      <c r="X17" s="60">
        <v>1289202</v>
      </c>
      <c r="Y17" s="60">
        <v>-93392</v>
      </c>
      <c r="Z17" s="140">
        <v>-7.24</v>
      </c>
      <c r="AA17" s="155">
        <v>0</v>
      </c>
    </row>
    <row r="18" spans="1:27" ht="12.75">
      <c r="A18" s="183" t="s">
        <v>114</v>
      </c>
      <c r="B18" s="182"/>
      <c r="C18" s="155">
        <v>853904</v>
      </c>
      <c r="D18" s="155">
        <v>0</v>
      </c>
      <c r="E18" s="156">
        <v>825599</v>
      </c>
      <c r="F18" s="60">
        <v>0</v>
      </c>
      <c r="G18" s="60">
        <v>92309</v>
      </c>
      <c r="H18" s="60">
        <v>75987</v>
      </c>
      <c r="I18" s="60">
        <v>75458</v>
      </c>
      <c r="J18" s="60">
        <v>243754</v>
      </c>
      <c r="K18" s="60">
        <v>94131</v>
      </c>
      <c r="L18" s="60">
        <v>99515</v>
      </c>
      <c r="M18" s="60">
        <v>71532</v>
      </c>
      <c r="N18" s="60">
        <v>265178</v>
      </c>
      <c r="O18" s="60">
        <v>95240</v>
      </c>
      <c r="P18" s="60">
        <v>331899</v>
      </c>
      <c r="Q18" s="60">
        <v>64466</v>
      </c>
      <c r="R18" s="60">
        <v>491605</v>
      </c>
      <c r="S18" s="60">
        <v>0</v>
      </c>
      <c r="T18" s="60">
        <v>0</v>
      </c>
      <c r="U18" s="60">
        <v>0</v>
      </c>
      <c r="V18" s="60">
        <v>0</v>
      </c>
      <c r="W18" s="60">
        <v>1000537</v>
      </c>
      <c r="X18" s="60">
        <v>701760</v>
      </c>
      <c r="Y18" s="60">
        <v>298777</v>
      </c>
      <c r="Z18" s="140">
        <v>42.58</v>
      </c>
      <c r="AA18" s="155">
        <v>0</v>
      </c>
    </row>
    <row r="19" spans="1:27" ht="12.75">
      <c r="A19" s="181" t="s">
        <v>34</v>
      </c>
      <c r="B19" s="185"/>
      <c r="C19" s="155">
        <v>182184499</v>
      </c>
      <c r="D19" s="155">
        <v>0</v>
      </c>
      <c r="E19" s="156">
        <v>172236876</v>
      </c>
      <c r="F19" s="60">
        <v>174536350</v>
      </c>
      <c r="G19" s="60">
        <v>64718533</v>
      </c>
      <c r="H19" s="60">
        <v>0</v>
      </c>
      <c r="I19" s="60">
        <v>3930166</v>
      </c>
      <c r="J19" s="60">
        <v>68648699</v>
      </c>
      <c r="K19" s="60">
        <v>64368</v>
      </c>
      <c r="L19" s="60">
        <v>61472</v>
      </c>
      <c r="M19" s="60">
        <v>54980610</v>
      </c>
      <c r="N19" s="60">
        <v>55106450</v>
      </c>
      <c r="O19" s="60">
        <v>3456190</v>
      </c>
      <c r="P19" s="60">
        <v>64229</v>
      </c>
      <c r="Q19" s="60">
        <v>38563359</v>
      </c>
      <c r="R19" s="60">
        <v>42083778</v>
      </c>
      <c r="S19" s="60">
        <v>0</v>
      </c>
      <c r="T19" s="60">
        <v>0</v>
      </c>
      <c r="U19" s="60">
        <v>0</v>
      </c>
      <c r="V19" s="60">
        <v>0</v>
      </c>
      <c r="W19" s="60">
        <v>165838927</v>
      </c>
      <c r="X19" s="60">
        <v>172236778</v>
      </c>
      <c r="Y19" s="60">
        <v>-6397851</v>
      </c>
      <c r="Z19" s="140">
        <v>-3.71</v>
      </c>
      <c r="AA19" s="155">
        <v>174536350</v>
      </c>
    </row>
    <row r="20" spans="1:27" ht="12.75">
      <c r="A20" s="181" t="s">
        <v>35</v>
      </c>
      <c r="B20" s="185"/>
      <c r="C20" s="155">
        <v>1177374</v>
      </c>
      <c r="D20" s="155">
        <v>0</v>
      </c>
      <c r="E20" s="156">
        <v>15034831</v>
      </c>
      <c r="F20" s="54">
        <v>17113766</v>
      </c>
      <c r="G20" s="54">
        <v>51372</v>
      </c>
      <c r="H20" s="54">
        <v>1090686</v>
      </c>
      <c r="I20" s="54">
        <v>222627</v>
      </c>
      <c r="J20" s="54">
        <v>1364685</v>
      </c>
      <c r="K20" s="54">
        <v>190833</v>
      </c>
      <c r="L20" s="54">
        <v>1163980</v>
      </c>
      <c r="M20" s="54">
        <v>371070</v>
      </c>
      <c r="N20" s="54">
        <v>1725883</v>
      </c>
      <c r="O20" s="54">
        <v>159835</v>
      </c>
      <c r="P20" s="54">
        <v>68116</v>
      </c>
      <c r="Q20" s="54">
        <v>329335</v>
      </c>
      <c r="R20" s="54">
        <v>557286</v>
      </c>
      <c r="S20" s="54">
        <v>0</v>
      </c>
      <c r="T20" s="54">
        <v>0</v>
      </c>
      <c r="U20" s="54">
        <v>0</v>
      </c>
      <c r="V20" s="54">
        <v>0</v>
      </c>
      <c r="W20" s="54">
        <v>3647854</v>
      </c>
      <c r="X20" s="54">
        <v>11436516</v>
      </c>
      <c r="Y20" s="54">
        <v>-7788662</v>
      </c>
      <c r="Z20" s="184">
        <v>-68.1</v>
      </c>
      <c r="AA20" s="130">
        <v>17113766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223902563</v>
      </c>
      <c r="D22" s="188">
        <f>SUM(D5:D21)</f>
        <v>0</v>
      </c>
      <c r="E22" s="189">
        <f t="shared" si="0"/>
        <v>210389349</v>
      </c>
      <c r="F22" s="190">
        <f t="shared" si="0"/>
        <v>231154541</v>
      </c>
      <c r="G22" s="190">
        <f t="shared" si="0"/>
        <v>97295824</v>
      </c>
      <c r="H22" s="190">
        <f t="shared" si="0"/>
        <v>1795798</v>
      </c>
      <c r="I22" s="190">
        <f t="shared" si="0"/>
        <v>4791258</v>
      </c>
      <c r="J22" s="190">
        <f t="shared" si="0"/>
        <v>103882880</v>
      </c>
      <c r="K22" s="190">
        <f t="shared" si="0"/>
        <v>881964</v>
      </c>
      <c r="L22" s="190">
        <f t="shared" si="0"/>
        <v>1806907</v>
      </c>
      <c r="M22" s="190">
        <f t="shared" si="0"/>
        <v>56069750</v>
      </c>
      <c r="N22" s="190">
        <f t="shared" si="0"/>
        <v>58758621</v>
      </c>
      <c r="O22" s="190">
        <f t="shared" si="0"/>
        <v>4432724</v>
      </c>
      <c r="P22" s="190">
        <f t="shared" si="0"/>
        <v>1097165</v>
      </c>
      <c r="Q22" s="190">
        <f t="shared" si="0"/>
        <v>39748096</v>
      </c>
      <c r="R22" s="190">
        <f t="shared" si="0"/>
        <v>45277985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207919486</v>
      </c>
      <c r="X22" s="190">
        <f t="shared" si="0"/>
        <v>205529971</v>
      </c>
      <c r="Y22" s="190">
        <f t="shared" si="0"/>
        <v>2389515</v>
      </c>
      <c r="Z22" s="191">
        <f>+IF(X22&lt;&gt;0,+(Y22/X22)*100,0)</f>
        <v>1.1626114616636616</v>
      </c>
      <c r="AA22" s="188">
        <f>SUM(AA5:AA21)</f>
        <v>231154541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76444040</v>
      </c>
      <c r="D25" s="155">
        <v>0</v>
      </c>
      <c r="E25" s="156">
        <v>87165001</v>
      </c>
      <c r="F25" s="60">
        <v>89820543</v>
      </c>
      <c r="G25" s="60">
        <v>6278503</v>
      </c>
      <c r="H25" s="60">
        <v>6163017</v>
      </c>
      <c r="I25" s="60">
        <v>6359325</v>
      </c>
      <c r="J25" s="60">
        <v>18800845</v>
      </c>
      <c r="K25" s="60">
        <v>6924990</v>
      </c>
      <c r="L25" s="60">
        <v>7009094</v>
      </c>
      <c r="M25" s="60">
        <v>6769232</v>
      </c>
      <c r="N25" s="60">
        <v>20703316</v>
      </c>
      <c r="O25" s="60">
        <v>6471505</v>
      </c>
      <c r="P25" s="60">
        <v>6170244</v>
      </c>
      <c r="Q25" s="60">
        <v>6479002</v>
      </c>
      <c r="R25" s="60">
        <v>19120751</v>
      </c>
      <c r="S25" s="60">
        <v>0</v>
      </c>
      <c r="T25" s="60">
        <v>0</v>
      </c>
      <c r="U25" s="60">
        <v>0</v>
      </c>
      <c r="V25" s="60">
        <v>0</v>
      </c>
      <c r="W25" s="60">
        <v>58624912</v>
      </c>
      <c r="X25" s="60">
        <v>66200481</v>
      </c>
      <c r="Y25" s="60">
        <v>-7575569</v>
      </c>
      <c r="Z25" s="140">
        <v>-11.44</v>
      </c>
      <c r="AA25" s="155">
        <v>89820543</v>
      </c>
    </row>
    <row r="26" spans="1:27" ht="12.75">
      <c r="A26" s="183" t="s">
        <v>38</v>
      </c>
      <c r="B26" s="182"/>
      <c r="C26" s="155">
        <v>16573057</v>
      </c>
      <c r="D26" s="155">
        <v>0</v>
      </c>
      <c r="E26" s="156">
        <v>17292705</v>
      </c>
      <c r="F26" s="60">
        <v>15732130</v>
      </c>
      <c r="G26" s="60">
        <v>1068615</v>
      </c>
      <c r="H26" s="60">
        <v>365834</v>
      </c>
      <c r="I26" s="60">
        <v>1316155</v>
      </c>
      <c r="J26" s="60">
        <v>2750604</v>
      </c>
      <c r="K26" s="60">
        <v>1293576</v>
      </c>
      <c r="L26" s="60">
        <v>1376984</v>
      </c>
      <c r="M26" s="60">
        <v>1337606</v>
      </c>
      <c r="N26" s="60">
        <v>4008166</v>
      </c>
      <c r="O26" s="60">
        <v>1304813</v>
      </c>
      <c r="P26" s="60">
        <v>1605340</v>
      </c>
      <c r="Q26" s="60">
        <v>1313976</v>
      </c>
      <c r="R26" s="60">
        <v>4224129</v>
      </c>
      <c r="S26" s="60">
        <v>0</v>
      </c>
      <c r="T26" s="60">
        <v>0</v>
      </c>
      <c r="U26" s="60">
        <v>0</v>
      </c>
      <c r="V26" s="60">
        <v>0</v>
      </c>
      <c r="W26" s="60">
        <v>10982899</v>
      </c>
      <c r="X26" s="60">
        <v>12969531</v>
      </c>
      <c r="Y26" s="60">
        <v>-1986632</v>
      </c>
      <c r="Z26" s="140">
        <v>-15.32</v>
      </c>
      <c r="AA26" s="155">
        <v>15732130</v>
      </c>
    </row>
    <row r="27" spans="1:27" ht="12.75">
      <c r="A27" s="183" t="s">
        <v>118</v>
      </c>
      <c r="B27" s="182"/>
      <c r="C27" s="155">
        <v>12393000</v>
      </c>
      <c r="D27" s="155">
        <v>0</v>
      </c>
      <c r="E27" s="156">
        <v>19876150</v>
      </c>
      <c r="F27" s="60">
        <v>19876150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19876150</v>
      </c>
    </row>
    <row r="28" spans="1:27" ht="12.75">
      <c r="A28" s="183" t="s">
        <v>39</v>
      </c>
      <c r="B28" s="182"/>
      <c r="C28" s="155">
        <v>97707746</v>
      </c>
      <c r="D28" s="155">
        <v>0</v>
      </c>
      <c r="E28" s="156">
        <v>14708195</v>
      </c>
      <c r="F28" s="60">
        <v>14368690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3520642</v>
      </c>
      <c r="Y28" s="60">
        <v>-3520642</v>
      </c>
      <c r="Z28" s="140">
        <v>-100</v>
      </c>
      <c r="AA28" s="155">
        <v>14368690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21610143</v>
      </c>
      <c r="D32" s="155">
        <v>0</v>
      </c>
      <c r="E32" s="156">
        <v>21188830</v>
      </c>
      <c r="F32" s="60">
        <v>19791747</v>
      </c>
      <c r="G32" s="60">
        <v>373564</v>
      </c>
      <c r="H32" s="60">
        <v>726570</v>
      </c>
      <c r="I32" s="60">
        <v>3562814</v>
      </c>
      <c r="J32" s="60">
        <v>4662948</v>
      </c>
      <c r="K32" s="60">
        <v>4430463</v>
      </c>
      <c r="L32" s="60">
        <v>447190</v>
      </c>
      <c r="M32" s="60">
        <v>3081562</v>
      </c>
      <c r="N32" s="60">
        <v>7959215</v>
      </c>
      <c r="O32" s="60">
        <v>3101099</v>
      </c>
      <c r="P32" s="60">
        <v>422313</v>
      </c>
      <c r="Q32" s="60">
        <v>420475</v>
      </c>
      <c r="R32" s="60">
        <v>3943887</v>
      </c>
      <c r="S32" s="60">
        <v>0</v>
      </c>
      <c r="T32" s="60">
        <v>0</v>
      </c>
      <c r="U32" s="60">
        <v>0</v>
      </c>
      <c r="V32" s="60">
        <v>0</v>
      </c>
      <c r="W32" s="60">
        <v>16566050</v>
      </c>
      <c r="X32" s="60">
        <v>19024500</v>
      </c>
      <c r="Y32" s="60">
        <v>-2458450</v>
      </c>
      <c r="Z32" s="140">
        <v>-12.92</v>
      </c>
      <c r="AA32" s="155">
        <v>19791747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4232842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59894834</v>
      </c>
      <c r="D34" s="155">
        <v>0</v>
      </c>
      <c r="E34" s="156">
        <v>69950902</v>
      </c>
      <c r="F34" s="60">
        <v>66292975</v>
      </c>
      <c r="G34" s="60">
        <v>4928859</v>
      </c>
      <c r="H34" s="60">
        <v>2978144</v>
      </c>
      <c r="I34" s="60">
        <v>5803074</v>
      </c>
      <c r="J34" s="60">
        <v>13710077</v>
      </c>
      <c r="K34" s="60">
        <v>3772628</v>
      </c>
      <c r="L34" s="60">
        <v>4479632</v>
      </c>
      <c r="M34" s="60">
        <v>3139532</v>
      </c>
      <c r="N34" s="60">
        <v>11391792</v>
      </c>
      <c r="O34" s="60">
        <v>5432098</v>
      </c>
      <c r="P34" s="60">
        <v>3111674</v>
      </c>
      <c r="Q34" s="60">
        <v>4487440</v>
      </c>
      <c r="R34" s="60">
        <v>13031212</v>
      </c>
      <c r="S34" s="60">
        <v>0</v>
      </c>
      <c r="T34" s="60">
        <v>0</v>
      </c>
      <c r="U34" s="60">
        <v>0</v>
      </c>
      <c r="V34" s="60">
        <v>0</v>
      </c>
      <c r="W34" s="60">
        <v>38133081</v>
      </c>
      <c r="X34" s="60">
        <v>63665378</v>
      </c>
      <c r="Y34" s="60">
        <v>-25532297</v>
      </c>
      <c r="Z34" s="140">
        <v>-40.1</v>
      </c>
      <c r="AA34" s="155">
        <v>66292975</v>
      </c>
    </row>
    <row r="35" spans="1:27" ht="12.75">
      <c r="A35" s="181" t="s">
        <v>122</v>
      </c>
      <c r="B35" s="185"/>
      <c r="C35" s="155">
        <v>396424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285019244</v>
      </c>
      <c r="D36" s="188">
        <f>SUM(D25:D35)</f>
        <v>0</v>
      </c>
      <c r="E36" s="189">
        <f t="shared" si="1"/>
        <v>234414625</v>
      </c>
      <c r="F36" s="190">
        <f t="shared" si="1"/>
        <v>225882235</v>
      </c>
      <c r="G36" s="190">
        <f t="shared" si="1"/>
        <v>12649541</v>
      </c>
      <c r="H36" s="190">
        <f t="shared" si="1"/>
        <v>10233565</v>
      </c>
      <c r="I36" s="190">
        <f t="shared" si="1"/>
        <v>17041368</v>
      </c>
      <c r="J36" s="190">
        <f t="shared" si="1"/>
        <v>39924474</v>
      </c>
      <c r="K36" s="190">
        <f t="shared" si="1"/>
        <v>16421657</v>
      </c>
      <c r="L36" s="190">
        <f t="shared" si="1"/>
        <v>13312900</v>
      </c>
      <c r="M36" s="190">
        <f t="shared" si="1"/>
        <v>14327932</v>
      </c>
      <c r="N36" s="190">
        <f t="shared" si="1"/>
        <v>44062489</v>
      </c>
      <c r="O36" s="190">
        <f t="shared" si="1"/>
        <v>16309515</v>
      </c>
      <c r="P36" s="190">
        <f t="shared" si="1"/>
        <v>11309571</v>
      </c>
      <c r="Q36" s="190">
        <f t="shared" si="1"/>
        <v>12700893</v>
      </c>
      <c r="R36" s="190">
        <f t="shared" si="1"/>
        <v>40319979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124306942</v>
      </c>
      <c r="X36" s="190">
        <f t="shared" si="1"/>
        <v>165380532</v>
      </c>
      <c r="Y36" s="190">
        <f t="shared" si="1"/>
        <v>-41073590</v>
      </c>
      <c r="Z36" s="191">
        <f>+IF(X36&lt;&gt;0,+(Y36/X36)*100,0)</f>
        <v>-24.835807155342806</v>
      </c>
      <c r="AA36" s="188">
        <f>SUM(AA25:AA35)</f>
        <v>225882235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-61116681</v>
      </c>
      <c r="D38" s="199">
        <f>+D22-D36</f>
        <v>0</v>
      </c>
      <c r="E38" s="200">
        <f t="shared" si="2"/>
        <v>-24025276</v>
      </c>
      <c r="F38" s="106">
        <f t="shared" si="2"/>
        <v>5272306</v>
      </c>
      <c r="G38" s="106">
        <f t="shared" si="2"/>
        <v>84646283</v>
      </c>
      <c r="H38" s="106">
        <f t="shared" si="2"/>
        <v>-8437767</v>
      </c>
      <c r="I38" s="106">
        <f t="shared" si="2"/>
        <v>-12250110</v>
      </c>
      <c r="J38" s="106">
        <f t="shared" si="2"/>
        <v>63958406</v>
      </c>
      <c r="K38" s="106">
        <f t="shared" si="2"/>
        <v>-15539693</v>
      </c>
      <c r="L38" s="106">
        <f t="shared" si="2"/>
        <v>-11505993</v>
      </c>
      <c r="M38" s="106">
        <f t="shared" si="2"/>
        <v>41741818</v>
      </c>
      <c r="N38" s="106">
        <f t="shared" si="2"/>
        <v>14696132</v>
      </c>
      <c r="O38" s="106">
        <f t="shared" si="2"/>
        <v>-11876791</v>
      </c>
      <c r="P38" s="106">
        <f t="shared" si="2"/>
        <v>-10212406</v>
      </c>
      <c r="Q38" s="106">
        <f t="shared" si="2"/>
        <v>27047203</v>
      </c>
      <c r="R38" s="106">
        <f t="shared" si="2"/>
        <v>4958006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83612544</v>
      </c>
      <c r="X38" s="106">
        <f>IF(F22=F36,0,X22-X36)</f>
        <v>40149439</v>
      </c>
      <c r="Y38" s="106">
        <f t="shared" si="2"/>
        <v>43463105</v>
      </c>
      <c r="Z38" s="201">
        <f>+IF(X38&lt;&gt;0,+(Y38/X38)*100,0)</f>
        <v>108.25333076260418</v>
      </c>
      <c r="AA38" s="199">
        <f>+AA22-AA36</f>
        <v>5272306</v>
      </c>
    </row>
    <row r="39" spans="1:27" ht="12.75">
      <c r="A39" s="181" t="s">
        <v>46</v>
      </c>
      <c r="B39" s="185"/>
      <c r="C39" s="155">
        <v>38278109</v>
      </c>
      <c r="D39" s="155">
        <v>0</v>
      </c>
      <c r="E39" s="156">
        <v>40828221</v>
      </c>
      <c r="F39" s="60">
        <v>39577004</v>
      </c>
      <c r="G39" s="60">
        <v>3436636</v>
      </c>
      <c r="H39" s="60">
        <v>0</v>
      </c>
      <c r="I39" s="60">
        <v>5908126</v>
      </c>
      <c r="J39" s="60">
        <v>9344762</v>
      </c>
      <c r="K39" s="60">
        <v>0</v>
      </c>
      <c r="L39" s="60">
        <v>0</v>
      </c>
      <c r="M39" s="60">
        <v>3344804</v>
      </c>
      <c r="N39" s="60">
        <v>3344804</v>
      </c>
      <c r="O39" s="60">
        <v>969829</v>
      </c>
      <c r="P39" s="60">
        <v>0</v>
      </c>
      <c r="Q39" s="60">
        <v>0</v>
      </c>
      <c r="R39" s="60">
        <v>969829</v>
      </c>
      <c r="S39" s="60">
        <v>0</v>
      </c>
      <c r="T39" s="60">
        <v>0</v>
      </c>
      <c r="U39" s="60">
        <v>0</v>
      </c>
      <c r="V39" s="60">
        <v>0</v>
      </c>
      <c r="W39" s="60">
        <v>13659395</v>
      </c>
      <c r="X39" s="60">
        <v>40828000</v>
      </c>
      <c r="Y39" s="60">
        <v>-27168605</v>
      </c>
      <c r="Z39" s="140">
        <v>-66.54</v>
      </c>
      <c r="AA39" s="155">
        <v>39577004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-22838572</v>
      </c>
      <c r="D42" s="206">
        <f>SUM(D38:D41)</f>
        <v>0</v>
      </c>
      <c r="E42" s="207">
        <f t="shared" si="3"/>
        <v>16802945</v>
      </c>
      <c r="F42" s="88">
        <f t="shared" si="3"/>
        <v>44849310</v>
      </c>
      <c r="G42" s="88">
        <f t="shared" si="3"/>
        <v>88082919</v>
      </c>
      <c r="H42" s="88">
        <f t="shared" si="3"/>
        <v>-8437767</v>
      </c>
      <c r="I42" s="88">
        <f t="shared" si="3"/>
        <v>-6341984</v>
      </c>
      <c r="J42" s="88">
        <f t="shared" si="3"/>
        <v>73303168</v>
      </c>
      <c r="K42" s="88">
        <f t="shared" si="3"/>
        <v>-15539693</v>
      </c>
      <c r="L42" s="88">
        <f t="shared" si="3"/>
        <v>-11505993</v>
      </c>
      <c r="M42" s="88">
        <f t="shared" si="3"/>
        <v>45086622</v>
      </c>
      <c r="N42" s="88">
        <f t="shared" si="3"/>
        <v>18040936</v>
      </c>
      <c r="O42" s="88">
        <f t="shared" si="3"/>
        <v>-10906962</v>
      </c>
      <c r="P42" s="88">
        <f t="shared" si="3"/>
        <v>-10212406</v>
      </c>
      <c r="Q42" s="88">
        <f t="shared" si="3"/>
        <v>27047203</v>
      </c>
      <c r="R42" s="88">
        <f t="shared" si="3"/>
        <v>5927835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97271939</v>
      </c>
      <c r="X42" s="88">
        <f t="shared" si="3"/>
        <v>80977439</v>
      </c>
      <c r="Y42" s="88">
        <f t="shared" si="3"/>
        <v>16294500</v>
      </c>
      <c r="Z42" s="208">
        <f>+IF(X42&lt;&gt;0,+(Y42/X42)*100,0)</f>
        <v>20.1222713402927</v>
      </c>
      <c r="AA42" s="206">
        <f>SUM(AA38:AA41)</f>
        <v>44849310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-22838572</v>
      </c>
      <c r="D44" s="210">
        <f>+D42-D43</f>
        <v>0</v>
      </c>
      <c r="E44" s="211">
        <f t="shared" si="4"/>
        <v>16802945</v>
      </c>
      <c r="F44" s="77">
        <f t="shared" si="4"/>
        <v>44849310</v>
      </c>
      <c r="G44" s="77">
        <f t="shared" si="4"/>
        <v>88082919</v>
      </c>
      <c r="H44" s="77">
        <f t="shared" si="4"/>
        <v>-8437767</v>
      </c>
      <c r="I44" s="77">
        <f t="shared" si="4"/>
        <v>-6341984</v>
      </c>
      <c r="J44" s="77">
        <f t="shared" si="4"/>
        <v>73303168</v>
      </c>
      <c r="K44" s="77">
        <f t="shared" si="4"/>
        <v>-15539693</v>
      </c>
      <c r="L44" s="77">
        <f t="shared" si="4"/>
        <v>-11505993</v>
      </c>
      <c r="M44" s="77">
        <f t="shared" si="4"/>
        <v>45086622</v>
      </c>
      <c r="N44" s="77">
        <f t="shared" si="4"/>
        <v>18040936</v>
      </c>
      <c r="O44" s="77">
        <f t="shared" si="4"/>
        <v>-10906962</v>
      </c>
      <c r="P44" s="77">
        <f t="shared" si="4"/>
        <v>-10212406</v>
      </c>
      <c r="Q44" s="77">
        <f t="shared" si="4"/>
        <v>27047203</v>
      </c>
      <c r="R44" s="77">
        <f t="shared" si="4"/>
        <v>5927835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97271939</v>
      </c>
      <c r="X44" s="77">
        <f t="shared" si="4"/>
        <v>80977439</v>
      </c>
      <c r="Y44" s="77">
        <f t="shared" si="4"/>
        <v>16294500</v>
      </c>
      <c r="Z44" s="212">
        <f>+IF(X44&lt;&gt;0,+(Y44/X44)*100,0)</f>
        <v>20.1222713402927</v>
      </c>
      <c r="AA44" s="210">
        <f>+AA42-AA43</f>
        <v>44849310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-22838572</v>
      </c>
      <c r="D46" s="206">
        <f>SUM(D44:D45)</f>
        <v>0</v>
      </c>
      <c r="E46" s="207">
        <f t="shared" si="5"/>
        <v>16802945</v>
      </c>
      <c r="F46" s="88">
        <f t="shared" si="5"/>
        <v>44849310</v>
      </c>
      <c r="G46" s="88">
        <f t="shared" si="5"/>
        <v>88082919</v>
      </c>
      <c r="H46" s="88">
        <f t="shared" si="5"/>
        <v>-8437767</v>
      </c>
      <c r="I46" s="88">
        <f t="shared" si="5"/>
        <v>-6341984</v>
      </c>
      <c r="J46" s="88">
        <f t="shared" si="5"/>
        <v>73303168</v>
      </c>
      <c r="K46" s="88">
        <f t="shared" si="5"/>
        <v>-15539693</v>
      </c>
      <c r="L46" s="88">
        <f t="shared" si="5"/>
        <v>-11505993</v>
      </c>
      <c r="M46" s="88">
        <f t="shared" si="5"/>
        <v>45086622</v>
      </c>
      <c r="N46" s="88">
        <f t="shared" si="5"/>
        <v>18040936</v>
      </c>
      <c r="O46" s="88">
        <f t="shared" si="5"/>
        <v>-10906962</v>
      </c>
      <c r="P46" s="88">
        <f t="shared" si="5"/>
        <v>-10212406</v>
      </c>
      <c r="Q46" s="88">
        <f t="shared" si="5"/>
        <v>27047203</v>
      </c>
      <c r="R46" s="88">
        <f t="shared" si="5"/>
        <v>5927835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97271939</v>
      </c>
      <c r="X46" s="88">
        <f t="shared" si="5"/>
        <v>80977439</v>
      </c>
      <c r="Y46" s="88">
        <f t="shared" si="5"/>
        <v>16294500</v>
      </c>
      <c r="Z46" s="208">
        <f>+IF(X46&lt;&gt;0,+(Y46/X46)*100,0)</f>
        <v>20.1222713402927</v>
      </c>
      <c r="AA46" s="206">
        <f>SUM(AA44:AA45)</f>
        <v>44849310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-22838572</v>
      </c>
      <c r="D48" s="217">
        <f>SUM(D46:D47)</f>
        <v>0</v>
      </c>
      <c r="E48" s="218">
        <f t="shared" si="6"/>
        <v>16802945</v>
      </c>
      <c r="F48" s="219">
        <f t="shared" si="6"/>
        <v>44849310</v>
      </c>
      <c r="G48" s="219">
        <f t="shared" si="6"/>
        <v>88082919</v>
      </c>
      <c r="H48" s="220">
        <f t="shared" si="6"/>
        <v>-8437767</v>
      </c>
      <c r="I48" s="220">
        <f t="shared" si="6"/>
        <v>-6341984</v>
      </c>
      <c r="J48" s="220">
        <f t="shared" si="6"/>
        <v>73303168</v>
      </c>
      <c r="K48" s="220">
        <f t="shared" si="6"/>
        <v>-15539693</v>
      </c>
      <c r="L48" s="220">
        <f t="shared" si="6"/>
        <v>-11505993</v>
      </c>
      <c r="M48" s="219">
        <f t="shared" si="6"/>
        <v>45086622</v>
      </c>
      <c r="N48" s="219">
        <f t="shared" si="6"/>
        <v>18040936</v>
      </c>
      <c r="O48" s="220">
        <f t="shared" si="6"/>
        <v>-10906962</v>
      </c>
      <c r="P48" s="220">
        <f t="shared" si="6"/>
        <v>-10212406</v>
      </c>
      <c r="Q48" s="220">
        <f t="shared" si="6"/>
        <v>27047203</v>
      </c>
      <c r="R48" s="220">
        <f t="shared" si="6"/>
        <v>5927835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97271939</v>
      </c>
      <c r="X48" s="220">
        <f t="shared" si="6"/>
        <v>80977439</v>
      </c>
      <c r="Y48" s="220">
        <f t="shared" si="6"/>
        <v>16294500</v>
      </c>
      <c r="Z48" s="221">
        <f>+IF(X48&lt;&gt;0,+(Y48/X48)*100,0)</f>
        <v>20.1222713402927</v>
      </c>
      <c r="AA48" s="222">
        <f>SUM(AA46:AA47)</f>
        <v>44849310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4073056</v>
      </c>
      <c r="D5" s="153">
        <f>SUM(D6:D8)</f>
        <v>0</v>
      </c>
      <c r="E5" s="154">
        <f t="shared" si="0"/>
        <v>2007604</v>
      </c>
      <c r="F5" s="100">
        <f t="shared" si="0"/>
        <v>3500454</v>
      </c>
      <c r="G5" s="100">
        <f t="shared" si="0"/>
        <v>45800</v>
      </c>
      <c r="H5" s="100">
        <f t="shared" si="0"/>
        <v>51901</v>
      </c>
      <c r="I5" s="100">
        <f t="shared" si="0"/>
        <v>22098</v>
      </c>
      <c r="J5" s="100">
        <f t="shared" si="0"/>
        <v>119799</v>
      </c>
      <c r="K5" s="100">
        <f t="shared" si="0"/>
        <v>52300</v>
      </c>
      <c r="L5" s="100">
        <f t="shared" si="0"/>
        <v>71496</v>
      </c>
      <c r="M5" s="100">
        <f t="shared" si="0"/>
        <v>29850</v>
      </c>
      <c r="N5" s="100">
        <f t="shared" si="0"/>
        <v>153646</v>
      </c>
      <c r="O5" s="100">
        <f t="shared" si="0"/>
        <v>39395</v>
      </c>
      <c r="P5" s="100">
        <f t="shared" si="0"/>
        <v>1019791</v>
      </c>
      <c r="Q5" s="100">
        <f t="shared" si="0"/>
        <v>1178971</v>
      </c>
      <c r="R5" s="100">
        <f t="shared" si="0"/>
        <v>2238157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2511602</v>
      </c>
      <c r="X5" s="100">
        <f t="shared" si="0"/>
        <v>1730528</v>
      </c>
      <c r="Y5" s="100">
        <f t="shared" si="0"/>
        <v>781074</v>
      </c>
      <c r="Z5" s="137">
        <f>+IF(X5&lt;&gt;0,+(Y5/X5)*100,0)</f>
        <v>45.13501081750772</v>
      </c>
      <c r="AA5" s="153">
        <f>SUM(AA6:AA8)</f>
        <v>3500454</v>
      </c>
    </row>
    <row r="6" spans="1:27" ht="12.75">
      <c r="A6" s="138" t="s">
        <v>75</v>
      </c>
      <c r="B6" s="136"/>
      <c r="C6" s="155">
        <v>1959630</v>
      </c>
      <c r="D6" s="155"/>
      <c r="E6" s="156">
        <v>50304</v>
      </c>
      <c r="F6" s="60">
        <v>1543154</v>
      </c>
      <c r="G6" s="60">
        <v>45800</v>
      </c>
      <c r="H6" s="60"/>
      <c r="I6" s="60"/>
      <c r="J6" s="60">
        <v>45800</v>
      </c>
      <c r="K6" s="60"/>
      <c r="L6" s="60"/>
      <c r="M6" s="60"/>
      <c r="N6" s="60"/>
      <c r="O6" s="60"/>
      <c r="P6" s="60">
        <v>841344</v>
      </c>
      <c r="Q6" s="60">
        <v>1000000</v>
      </c>
      <c r="R6" s="60">
        <v>1841344</v>
      </c>
      <c r="S6" s="60"/>
      <c r="T6" s="60"/>
      <c r="U6" s="60"/>
      <c r="V6" s="60"/>
      <c r="W6" s="60">
        <v>1887144</v>
      </c>
      <c r="X6" s="60">
        <v>37728</v>
      </c>
      <c r="Y6" s="60">
        <v>1849416</v>
      </c>
      <c r="Z6" s="140">
        <v>4901.97</v>
      </c>
      <c r="AA6" s="62">
        <v>1543154</v>
      </c>
    </row>
    <row r="7" spans="1:27" ht="12.75">
      <c r="A7" s="138" t="s">
        <v>76</v>
      </c>
      <c r="B7" s="136"/>
      <c r="C7" s="157">
        <v>1773808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339618</v>
      </c>
      <c r="D8" s="155"/>
      <c r="E8" s="156">
        <v>1957300</v>
      </c>
      <c r="F8" s="60">
        <v>1957300</v>
      </c>
      <c r="G8" s="60"/>
      <c r="H8" s="60">
        <v>51901</v>
      </c>
      <c r="I8" s="60">
        <v>22098</v>
      </c>
      <c r="J8" s="60">
        <v>73999</v>
      </c>
      <c r="K8" s="60">
        <v>52300</v>
      </c>
      <c r="L8" s="60">
        <v>71496</v>
      </c>
      <c r="M8" s="60">
        <v>29850</v>
      </c>
      <c r="N8" s="60">
        <v>153646</v>
      </c>
      <c r="O8" s="60">
        <v>39395</v>
      </c>
      <c r="P8" s="60">
        <v>178447</v>
      </c>
      <c r="Q8" s="60">
        <v>178971</v>
      </c>
      <c r="R8" s="60">
        <v>396813</v>
      </c>
      <c r="S8" s="60"/>
      <c r="T8" s="60"/>
      <c r="U8" s="60"/>
      <c r="V8" s="60"/>
      <c r="W8" s="60">
        <v>624458</v>
      </c>
      <c r="X8" s="60">
        <v>1692800</v>
      </c>
      <c r="Y8" s="60">
        <v>-1068342</v>
      </c>
      <c r="Z8" s="140">
        <v>-63.11</v>
      </c>
      <c r="AA8" s="62">
        <v>1957300</v>
      </c>
    </row>
    <row r="9" spans="1:27" ht="12.75">
      <c r="A9" s="135" t="s">
        <v>78</v>
      </c>
      <c r="B9" s="136"/>
      <c r="C9" s="153">
        <f aca="true" t="shared" si="1" ref="C9:Y9">SUM(C10:C14)</f>
        <v>1144080</v>
      </c>
      <c r="D9" s="153">
        <f>SUM(D10:D14)</f>
        <v>0</v>
      </c>
      <c r="E9" s="154">
        <f t="shared" si="1"/>
        <v>117091</v>
      </c>
      <c r="F9" s="100">
        <f t="shared" si="1"/>
        <v>121850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72500</v>
      </c>
      <c r="L9" s="100">
        <f t="shared" si="1"/>
        <v>0</v>
      </c>
      <c r="M9" s="100">
        <f t="shared" si="1"/>
        <v>0</v>
      </c>
      <c r="N9" s="100">
        <f t="shared" si="1"/>
        <v>72500</v>
      </c>
      <c r="O9" s="100">
        <f t="shared" si="1"/>
        <v>0</v>
      </c>
      <c r="P9" s="100">
        <f t="shared" si="1"/>
        <v>0</v>
      </c>
      <c r="Q9" s="100">
        <f t="shared" si="1"/>
        <v>89795</v>
      </c>
      <c r="R9" s="100">
        <f t="shared" si="1"/>
        <v>89795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162295</v>
      </c>
      <c r="X9" s="100">
        <f t="shared" si="1"/>
        <v>117091</v>
      </c>
      <c r="Y9" s="100">
        <f t="shared" si="1"/>
        <v>45204</v>
      </c>
      <c r="Z9" s="137">
        <f>+IF(X9&lt;&gt;0,+(Y9/X9)*100,0)</f>
        <v>38.60587064761596</v>
      </c>
      <c r="AA9" s="102">
        <f>SUM(AA10:AA14)</f>
        <v>121850</v>
      </c>
    </row>
    <row r="10" spans="1:27" ht="12.75">
      <c r="A10" s="138" t="s">
        <v>79</v>
      </c>
      <c r="B10" s="136"/>
      <c r="C10" s="155"/>
      <c r="D10" s="155"/>
      <c r="E10" s="156">
        <v>117091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117091</v>
      </c>
      <c r="Y10" s="60">
        <v>-117091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1144080</v>
      </c>
      <c r="D12" s="155"/>
      <c r="E12" s="156"/>
      <c r="F12" s="60">
        <v>121850</v>
      </c>
      <c r="G12" s="60"/>
      <c r="H12" s="60"/>
      <c r="I12" s="60"/>
      <c r="J12" s="60"/>
      <c r="K12" s="60">
        <v>72500</v>
      </c>
      <c r="L12" s="60"/>
      <c r="M12" s="60"/>
      <c r="N12" s="60">
        <v>72500</v>
      </c>
      <c r="O12" s="60"/>
      <c r="P12" s="60"/>
      <c r="Q12" s="60">
        <v>89795</v>
      </c>
      <c r="R12" s="60">
        <v>89795</v>
      </c>
      <c r="S12" s="60"/>
      <c r="T12" s="60"/>
      <c r="U12" s="60"/>
      <c r="V12" s="60"/>
      <c r="W12" s="60">
        <v>162295</v>
      </c>
      <c r="X12" s="60"/>
      <c r="Y12" s="60">
        <v>162295</v>
      </c>
      <c r="Z12" s="140"/>
      <c r="AA12" s="62">
        <v>121850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41754467</v>
      </c>
      <c r="D15" s="153">
        <f>SUM(D16:D18)</f>
        <v>0</v>
      </c>
      <c r="E15" s="154">
        <f t="shared" si="2"/>
        <v>44953221</v>
      </c>
      <c r="F15" s="100">
        <f t="shared" si="2"/>
        <v>50007177</v>
      </c>
      <c r="G15" s="100">
        <f t="shared" si="2"/>
        <v>3827228</v>
      </c>
      <c r="H15" s="100">
        <f t="shared" si="2"/>
        <v>5968727</v>
      </c>
      <c r="I15" s="100">
        <f t="shared" si="2"/>
        <v>6112172</v>
      </c>
      <c r="J15" s="100">
        <f t="shared" si="2"/>
        <v>15908127</v>
      </c>
      <c r="K15" s="100">
        <f t="shared" si="2"/>
        <v>1950111</v>
      </c>
      <c r="L15" s="100">
        <f t="shared" si="2"/>
        <v>3477051</v>
      </c>
      <c r="M15" s="100">
        <f t="shared" si="2"/>
        <v>4019793</v>
      </c>
      <c r="N15" s="100">
        <f t="shared" si="2"/>
        <v>9446955</v>
      </c>
      <c r="O15" s="100">
        <f t="shared" si="2"/>
        <v>1541687</v>
      </c>
      <c r="P15" s="100">
        <f t="shared" si="2"/>
        <v>4657259</v>
      </c>
      <c r="Q15" s="100">
        <f t="shared" si="2"/>
        <v>5972179</v>
      </c>
      <c r="R15" s="100">
        <f t="shared" si="2"/>
        <v>12171125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37526207</v>
      </c>
      <c r="X15" s="100">
        <f t="shared" si="2"/>
        <v>34612661</v>
      </c>
      <c r="Y15" s="100">
        <f t="shared" si="2"/>
        <v>2913546</v>
      </c>
      <c r="Z15" s="137">
        <f>+IF(X15&lt;&gt;0,+(Y15/X15)*100,0)</f>
        <v>8.417572980014452</v>
      </c>
      <c r="AA15" s="102">
        <f>SUM(AA16:AA18)</f>
        <v>50007177</v>
      </c>
    </row>
    <row r="16" spans="1:27" ht="12.75">
      <c r="A16" s="138" t="s">
        <v>85</v>
      </c>
      <c r="B16" s="136"/>
      <c r="C16" s="155">
        <v>1110948</v>
      </c>
      <c r="D16" s="155"/>
      <c r="E16" s="156">
        <v>4125000</v>
      </c>
      <c r="F16" s="60">
        <v>4286480</v>
      </c>
      <c r="G16" s="60"/>
      <c r="H16" s="60"/>
      <c r="I16" s="60"/>
      <c r="J16" s="60"/>
      <c r="K16" s="60">
        <v>350740</v>
      </c>
      <c r="L16" s="60">
        <v>2067582</v>
      </c>
      <c r="M16" s="60">
        <v>674989</v>
      </c>
      <c r="N16" s="60">
        <v>3093311</v>
      </c>
      <c r="O16" s="60"/>
      <c r="P16" s="60"/>
      <c r="Q16" s="60"/>
      <c r="R16" s="60"/>
      <c r="S16" s="60"/>
      <c r="T16" s="60"/>
      <c r="U16" s="60"/>
      <c r="V16" s="60"/>
      <c r="W16" s="60">
        <v>3093311</v>
      </c>
      <c r="X16" s="60">
        <v>3746250</v>
      </c>
      <c r="Y16" s="60">
        <v>-652939</v>
      </c>
      <c r="Z16" s="140">
        <v>-17.43</v>
      </c>
      <c r="AA16" s="62">
        <v>4286480</v>
      </c>
    </row>
    <row r="17" spans="1:27" ht="12.75">
      <c r="A17" s="138" t="s">
        <v>86</v>
      </c>
      <c r="B17" s="136"/>
      <c r="C17" s="155">
        <v>40643519</v>
      </c>
      <c r="D17" s="155"/>
      <c r="E17" s="156">
        <v>40828221</v>
      </c>
      <c r="F17" s="60">
        <v>45720697</v>
      </c>
      <c r="G17" s="60">
        <v>3827228</v>
      </c>
      <c r="H17" s="60">
        <v>5968727</v>
      </c>
      <c r="I17" s="60">
        <v>6112172</v>
      </c>
      <c r="J17" s="60">
        <v>15908127</v>
      </c>
      <c r="K17" s="60">
        <v>1599371</v>
      </c>
      <c r="L17" s="60">
        <v>1409469</v>
      </c>
      <c r="M17" s="60">
        <v>3344804</v>
      </c>
      <c r="N17" s="60">
        <v>6353644</v>
      </c>
      <c r="O17" s="60">
        <v>1541687</v>
      </c>
      <c r="P17" s="60">
        <v>4657259</v>
      </c>
      <c r="Q17" s="60">
        <v>5972179</v>
      </c>
      <c r="R17" s="60">
        <v>12171125</v>
      </c>
      <c r="S17" s="60"/>
      <c r="T17" s="60"/>
      <c r="U17" s="60"/>
      <c r="V17" s="60"/>
      <c r="W17" s="60">
        <v>34432896</v>
      </c>
      <c r="X17" s="60">
        <v>30866411</v>
      </c>
      <c r="Y17" s="60">
        <v>3566485</v>
      </c>
      <c r="Z17" s="140">
        <v>11.55</v>
      </c>
      <c r="AA17" s="62">
        <v>45720697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1938805</v>
      </c>
      <c r="D19" s="153">
        <f>SUM(D20:D23)</f>
        <v>0</v>
      </c>
      <c r="E19" s="154">
        <f t="shared" si="3"/>
        <v>2262856</v>
      </c>
      <c r="F19" s="100">
        <f t="shared" si="3"/>
        <v>611600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2262999</v>
      </c>
      <c r="Y19" s="100">
        <f t="shared" si="3"/>
        <v>-2262999</v>
      </c>
      <c r="Z19" s="137">
        <f>+IF(X19&lt;&gt;0,+(Y19/X19)*100,0)</f>
        <v>-100</v>
      </c>
      <c r="AA19" s="102">
        <f>SUM(AA20:AA23)</f>
        <v>611600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1938805</v>
      </c>
      <c r="D23" s="155"/>
      <c r="E23" s="156">
        <v>2262856</v>
      </c>
      <c r="F23" s="60">
        <v>611600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2262999</v>
      </c>
      <c r="Y23" s="60">
        <v>-2262999</v>
      </c>
      <c r="Z23" s="140">
        <v>-100</v>
      </c>
      <c r="AA23" s="62">
        <v>611600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48910408</v>
      </c>
      <c r="D25" s="217">
        <f>+D5+D9+D15+D19+D24</f>
        <v>0</v>
      </c>
      <c r="E25" s="230">
        <f t="shared" si="4"/>
        <v>49340772</v>
      </c>
      <c r="F25" s="219">
        <f t="shared" si="4"/>
        <v>54241081</v>
      </c>
      <c r="G25" s="219">
        <f t="shared" si="4"/>
        <v>3873028</v>
      </c>
      <c r="H25" s="219">
        <f t="shared" si="4"/>
        <v>6020628</v>
      </c>
      <c r="I25" s="219">
        <f t="shared" si="4"/>
        <v>6134270</v>
      </c>
      <c r="J25" s="219">
        <f t="shared" si="4"/>
        <v>16027926</v>
      </c>
      <c r="K25" s="219">
        <f t="shared" si="4"/>
        <v>2074911</v>
      </c>
      <c r="L25" s="219">
        <f t="shared" si="4"/>
        <v>3548547</v>
      </c>
      <c r="M25" s="219">
        <f t="shared" si="4"/>
        <v>4049643</v>
      </c>
      <c r="N25" s="219">
        <f t="shared" si="4"/>
        <v>9673101</v>
      </c>
      <c r="O25" s="219">
        <f t="shared" si="4"/>
        <v>1581082</v>
      </c>
      <c r="P25" s="219">
        <f t="shared" si="4"/>
        <v>5677050</v>
      </c>
      <c r="Q25" s="219">
        <f t="shared" si="4"/>
        <v>7240945</v>
      </c>
      <c r="R25" s="219">
        <f t="shared" si="4"/>
        <v>14499077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40200104</v>
      </c>
      <c r="X25" s="219">
        <f t="shared" si="4"/>
        <v>38723279</v>
      </c>
      <c r="Y25" s="219">
        <f t="shared" si="4"/>
        <v>1476825</v>
      </c>
      <c r="Z25" s="231">
        <f>+IF(X25&lt;&gt;0,+(Y25/X25)*100,0)</f>
        <v>3.8137911823014785</v>
      </c>
      <c r="AA25" s="232">
        <f>+AA5+AA9+AA15+AA19+AA24</f>
        <v>54241081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48910409</v>
      </c>
      <c r="D28" s="155"/>
      <c r="E28" s="156">
        <v>49340772</v>
      </c>
      <c r="F28" s="60">
        <v>54241081</v>
      </c>
      <c r="G28" s="60">
        <v>3873028</v>
      </c>
      <c r="H28" s="60">
        <v>6020628</v>
      </c>
      <c r="I28" s="60">
        <v>6134269</v>
      </c>
      <c r="J28" s="60">
        <v>16027925</v>
      </c>
      <c r="K28" s="60">
        <v>2074910</v>
      </c>
      <c r="L28" s="60">
        <v>3548547</v>
      </c>
      <c r="M28" s="60">
        <v>4049643</v>
      </c>
      <c r="N28" s="60">
        <v>9673100</v>
      </c>
      <c r="O28" s="60">
        <v>1581082</v>
      </c>
      <c r="P28" s="60">
        <v>5677049</v>
      </c>
      <c r="Q28" s="60">
        <v>7240944</v>
      </c>
      <c r="R28" s="60">
        <v>14499075</v>
      </c>
      <c r="S28" s="60"/>
      <c r="T28" s="60"/>
      <c r="U28" s="60"/>
      <c r="V28" s="60"/>
      <c r="W28" s="60">
        <v>40200100</v>
      </c>
      <c r="X28" s="60">
        <v>38723279</v>
      </c>
      <c r="Y28" s="60">
        <v>1476821</v>
      </c>
      <c r="Z28" s="140">
        <v>3.81</v>
      </c>
      <c r="AA28" s="155">
        <v>54241081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48910409</v>
      </c>
      <c r="D32" s="210">
        <f>SUM(D28:D31)</f>
        <v>0</v>
      </c>
      <c r="E32" s="211">
        <f t="shared" si="5"/>
        <v>49340772</v>
      </c>
      <c r="F32" s="77">
        <f t="shared" si="5"/>
        <v>54241081</v>
      </c>
      <c r="G32" s="77">
        <f t="shared" si="5"/>
        <v>3873028</v>
      </c>
      <c r="H32" s="77">
        <f t="shared" si="5"/>
        <v>6020628</v>
      </c>
      <c r="I32" s="77">
        <f t="shared" si="5"/>
        <v>6134269</v>
      </c>
      <c r="J32" s="77">
        <f t="shared" si="5"/>
        <v>16027925</v>
      </c>
      <c r="K32" s="77">
        <f t="shared" si="5"/>
        <v>2074910</v>
      </c>
      <c r="L32" s="77">
        <f t="shared" si="5"/>
        <v>3548547</v>
      </c>
      <c r="M32" s="77">
        <f t="shared" si="5"/>
        <v>4049643</v>
      </c>
      <c r="N32" s="77">
        <f t="shared" si="5"/>
        <v>9673100</v>
      </c>
      <c r="O32" s="77">
        <f t="shared" si="5"/>
        <v>1581082</v>
      </c>
      <c r="P32" s="77">
        <f t="shared" si="5"/>
        <v>5677049</v>
      </c>
      <c r="Q32" s="77">
        <f t="shared" si="5"/>
        <v>7240944</v>
      </c>
      <c r="R32" s="77">
        <f t="shared" si="5"/>
        <v>14499075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40200100</v>
      </c>
      <c r="X32" s="77">
        <f t="shared" si="5"/>
        <v>38723279</v>
      </c>
      <c r="Y32" s="77">
        <f t="shared" si="5"/>
        <v>1476821</v>
      </c>
      <c r="Z32" s="212">
        <f>+IF(X32&lt;&gt;0,+(Y32/X32)*100,0)</f>
        <v>3.813780852597736</v>
      </c>
      <c r="AA32" s="79">
        <f>SUM(AA28:AA31)</f>
        <v>54241081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48910409</v>
      </c>
      <c r="D36" s="222">
        <f>SUM(D32:D35)</f>
        <v>0</v>
      </c>
      <c r="E36" s="218">
        <f t="shared" si="6"/>
        <v>49340772</v>
      </c>
      <c r="F36" s="220">
        <f t="shared" si="6"/>
        <v>54241081</v>
      </c>
      <c r="G36" s="220">
        <f t="shared" si="6"/>
        <v>3873028</v>
      </c>
      <c r="H36" s="220">
        <f t="shared" si="6"/>
        <v>6020628</v>
      </c>
      <c r="I36" s="220">
        <f t="shared" si="6"/>
        <v>6134269</v>
      </c>
      <c r="J36" s="220">
        <f t="shared" si="6"/>
        <v>16027925</v>
      </c>
      <c r="K36" s="220">
        <f t="shared" si="6"/>
        <v>2074910</v>
      </c>
      <c r="L36" s="220">
        <f t="shared" si="6"/>
        <v>3548547</v>
      </c>
      <c r="M36" s="220">
        <f t="shared" si="6"/>
        <v>4049643</v>
      </c>
      <c r="N36" s="220">
        <f t="shared" si="6"/>
        <v>9673100</v>
      </c>
      <c r="O36" s="220">
        <f t="shared" si="6"/>
        <v>1581082</v>
      </c>
      <c r="P36" s="220">
        <f t="shared" si="6"/>
        <v>5677049</v>
      </c>
      <c r="Q36" s="220">
        <f t="shared" si="6"/>
        <v>7240944</v>
      </c>
      <c r="R36" s="220">
        <f t="shared" si="6"/>
        <v>14499075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40200100</v>
      </c>
      <c r="X36" s="220">
        <f t="shared" si="6"/>
        <v>38723279</v>
      </c>
      <c r="Y36" s="220">
        <f t="shared" si="6"/>
        <v>1476821</v>
      </c>
      <c r="Z36" s="221">
        <f>+IF(X36&lt;&gt;0,+(Y36/X36)*100,0)</f>
        <v>3.813780852597736</v>
      </c>
      <c r="AA36" s="239">
        <f>SUM(AA32:AA35)</f>
        <v>54241081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3358663</v>
      </c>
      <c r="D6" s="155"/>
      <c r="E6" s="59">
        <v>29124331</v>
      </c>
      <c r="F6" s="60">
        <v>5072017</v>
      </c>
      <c r="G6" s="60">
        <v>364207</v>
      </c>
      <c r="H6" s="60">
        <v>2873591</v>
      </c>
      <c r="I6" s="60">
        <v>62894</v>
      </c>
      <c r="J6" s="60">
        <v>62894</v>
      </c>
      <c r="K6" s="60">
        <v>46036835</v>
      </c>
      <c r="L6" s="60">
        <v>2036875</v>
      </c>
      <c r="M6" s="60">
        <v>90425403</v>
      </c>
      <c r="N6" s="60">
        <v>90425403</v>
      </c>
      <c r="O6" s="60">
        <v>71706269</v>
      </c>
      <c r="P6" s="60">
        <v>4901459</v>
      </c>
      <c r="Q6" s="60">
        <v>8363665</v>
      </c>
      <c r="R6" s="60">
        <v>8363665</v>
      </c>
      <c r="S6" s="60"/>
      <c r="T6" s="60"/>
      <c r="U6" s="60"/>
      <c r="V6" s="60"/>
      <c r="W6" s="60">
        <v>8363665</v>
      </c>
      <c r="X6" s="60">
        <v>3804013</v>
      </c>
      <c r="Y6" s="60">
        <v>4559652</v>
      </c>
      <c r="Z6" s="140">
        <v>119.86</v>
      </c>
      <c r="AA6" s="62">
        <v>5072017</v>
      </c>
    </row>
    <row r="7" spans="1:27" ht="12.75">
      <c r="A7" s="249" t="s">
        <v>144</v>
      </c>
      <c r="B7" s="182"/>
      <c r="C7" s="155">
        <v>22567052</v>
      </c>
      <c r="D7" s="155"/>
      <c r="E7" s="59">
        <v>10061823</v>
      </c>
      <c r="F7" s="60">
        <v>14226850</v>
      </c>
      <c r="G7" s="60">
        <v>92511943</v>
      </c>
      <c r="H7" s="60">
        <v>76373770</v>
      </c>
      <c r="I7" s="60">
        <v>61838122</v>
      </c>
      <c r="J7" s="60">
        <v>61838122</v>
      </c>
      <c r="K7" s="60"/>
      <c r="L7" s="60">
        <v>34440054</v>
      </c>
      <c r="M7" s="60"/>
      <c r="N7" s="60"/>
      <c r="O7" s="60"/>
      <c r="P7" s="60">
        <v>55165255</v>
      </c>
      <c r="Q7" s="60">
        <v>104150216</v>
      </c>
      <c r="R7" s="60">
        <v>104150216</v>
      </c>
      <c r="S7" s="60"/>
      <c r="T7" s="60"/>
      <c r="U7" s="60"/>
      <c r="V7" s="60"/>
      <c r="W7" s="60">
        <v>104150216</v>
      </c>
      <c r="X7" s="60">
        <v>10670138</v>
      </c>
      <c r="Y7" s="60">
        <v>93480078</v>
      </c>
      <c r="Z7" s="140">
        <v>876.09</v>
      </c>
      <c r="AA7" s="62">
        <v>14226850</v>
      </c>
    </row>
    <row r="8" spans="1:27" ht="12.75">
      <c r="A8" s="249" t="s">
        <v>145</v>
      </c>
      <c r="B8" s="182"/>
      <c r="C8" s="155">
        <v>18224292</v>
      </c>
      <c r="D8" s="155"/>
      <c r="E8" s="59">
        <v>5364607</v>
      </c>
      <c r="F8" s="60">
        <v>14625219</v>
      </c>
      <c r="G8" s="60">
        <v>17373629</v>
      </c>
      <c r="H8" s="60">
        <v>50132163</v>
      </c>
      <c r="I8" s="60">
        <v>50118864</v>
      </c>
      <c r="J8" s="60">
        <v>50118864</v>
      </c>
      <c r="K8" s="60">
        <v>50067380</v>
      </c>
      <c r="L8" s="60">
        <v>49136470</v>
      </c>
      <c r="M8" s="60">
        <v>48712070</v>
      </c>
      <c r="N8" s="60">
        <v>48712070</v>
      </c>
      <c r="O8" s="60">
        <v>46282269</v>
      </c>
      <c r="P8" s="60">
        <v>46376428</v>
      </c>
      <c r="Q8" s="60">
        <v>46435982</v>
      </c>
      <c r="R8" s="60">
        <v>46435982</v>
      </c>
      <c r="S8" s="60"/>
      <c r="T8" s="60"/>
      <c r="U8" s="60"/>
      <c r="V8" s="60"/>
      <c r="W8" s="60">
        <v>46435982</v>
      </c>
      <c r="X8" s="60">
        <v>10968914</v>
      </c>
      <c r="Y8" s="60">
        <v>35467068</v>
      </c>
      <c r="Z8" s="140">
        <v>323.34</v>
      </c>
      <c r="AA8" s="62">
        <v>14625219</v>
      </c>
    </row>
    <row r="9" spans="1:27" ht="12.75">
      <c r="A9" s="249" t="s">
        <v>146</v>
      </c>
      <c r="B9" s="182"/>
      <c r="C9" s="155">
        <v>2855705</v>
      </c>
      <c r="D9" s="155"/>
      <c r="E9" s="59">
        <v>3221166</v>
      </c>
      <c r="F9" s="60">
        <v>3587457</v>
      </c>
      <c r="G9" s="60">
        <v>3784523</v>
      </c>
      <c r="H9" s="60">
        <v>4482270</v>
      </c>
      <c r="I9" s="60">
        <v>5961124</v>
      </c>
      <c r="J9" s="60">
        <v>5961124</v>
      </c>
      <c r="K9" s="60">
        <v>4280269</v>
      </c>
      <c r="L9" s="60">
        <v>4653481</v>
      </c>
      <c r="M9" s="60">
        <v>3980841</v>
      </c>
      <c r="N9" s="60">
        <v>3980841</v>
      </c>
      <c r="O9" s="60">
        <v>4406309</v>
      </c>
      <c r="P9" s="60">
        <v>5156280</v>
      </c>
      <c r="Q9" s="60">
        <v>4211886</v>
      </c>
      <c r="R9" s="60">
        <v>4211886</v>
      </c>
      <c r="S9" s="60"/>
      <c r="T9" s="60"/>
      <c r="U9" s="60"/>
      <c r="V9" s="60"/>
      <c r="W9" s="60">
        <v>4211886</v>
      </c>
      <c r="X9" s="60">
        <v>2690593</v>
      </c>
      <c r="Y9" s="60">
        <v>1521293</v>
      </c>
      <c r="Z9" s="140">
        <v>56.54</v>
      </c>
      <c r="AA9" s="62">
        <v>3587457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5228800</v>
      </c>
      <c r="D11" s="155"/>
      <c r="E11" s="59">
        <v>10497000</v>
      </c>
      <c r="F11" s="60">
        <v>10497000</v>
      </c>
      <c r="G11" s="60">
        <v>10497000</v>
      </c>
      <c r="H11" s="60">
        <v>10497000</v>
      </c>
      <c r="I11" s="60">
        <v>10497000</v>
      </c>
      <c r="J11" s="60">
        <v>10497000</v>
      </c>
      <c r="K11" s="60">
        <v>10796493</v>
      </c>
      <c r="L11" s="60">
        <v>10754037</v>
      </c>
      <c r="M11" s="60">
        <v>10882890</v>
      </c>
      <c r="N11" s="60">
        <v>10882890</v>
      </c>
      <c r="O11" s="60">
        <v>10824279</v>
      </c>
      <c r="P11" s="60">
        <v>11018989</v>
      </c>
      <c r="Q11" s="60">
        <v>10914060</v>
      </c>
      <c r="R11" s="60">
        <v>10914060</v>
      </c>
      <c r="S11" s="60"/>
      <c r="T11" s="60"/>
      <c r="U11" s="60"/>
      <c r="V11" s="60"/>
      <c r="W11" s="60">
        <v>10914060</v>
      </c>
      <c r="X11" s="60">
        <v>7872750</v>
      </c>
      <c r="Y11" s="60">
        <v>3041310</v>
      </c>
      <c r="Z11" s="140">
        <v>38.63</v>
      </c>
      <c r="AA11" s="62">
        <v>10497000</v>
      </c>
    </row>
    <row r="12" spans="1:27" ht="12.75">
      <c r="A12" s="250" t="s">
        <v>56</v>
      </c>
      <c r="B12" s="251"/>
      <c r="C12" s="168">
        <f aca="true" t="shared" si="0" ref="C12:Y12">SUM(C6:C11)</f>
        <v>52234512</v>
      </c>
      <c r="D12" s="168">
        <f>SUM(D6:D11)</f>
        <v>0</v>
      </c>
      <c r="E12" s="72">
        <f t="shared" si="0"/>
        <v>58268927</v>
      </c>
      <c r="F12" s="73">
        <f t="shared" si="0"/>
        <v>48008543</v>
      </c>
      <c r="G12" s="73">
        <f t="shared" si="0"/>
        <v>124531302</v>
      </c>
      <c r="H12" s="73">
        <f t="shared" si="0"/>
        <v>144358794</v>
      </c>
      <c r="I12" s="73">
        <f t="shared" si="0"/>
        <v>128478004</v>
      </c>
      <c r="J12" s="73">
        <f t="shared" si="0"/>
        <v>128478004</v>
      </c>
      <c r="K12" s="73">
        <f t="shared" si="0"/>
        <v>111180977</v>
      </c>
      <c r="L12" s="73">
        <f t="shared" si="0"/>
        <v>101020917</v>
      </c>
      <c r="M12" s="73">
        <f t="shared" si="0"/>
        <v>154001204</v>
      </c>
      <c r="N12" s="73">
        <f t="shared" si="0"/>
        <v>154001204</v>
      </c>
      <c r="O12" s="73">
        <f t="shared" si="0"/>
        <v>133219126</v>
      </c>
      <c r="P12" s="73">
        <f t="shared" si="0"/>
        <v>122618411</v>
      </c>
      <c r="Q12" s="73">
        <f t="shared" si="0"/>
        <v>174075809</v>
      </c>
      <c r="R12" s="73">
        <f t="shared" si="0"/>
        <v>174075809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174075809</v>
      </c>
      <c r="X12" s="73">
        <f t="shared" si="0"/>
        <v>36006408</v>
      </c>
      <c r="Y12" s="73">
        <f t="shared" si="0"/>
        <v>138069401</v>
      </c>
      <c r="Z12" s="170">
        <f>+IF(X12&lt;&gt;0,+(Y12/X12)*100,0)</f>
        <v>383.45785839009545</v>
      </c>
      <c r="AA12" s="74">
        <f>SUM(AA6:AA11)</f>
        <v>48008543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-6944251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3000000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19085637</v>
      </c>
      <c r="D17" s="155"/>
      <c r="E17" s="59">
        <v>27111835</v>
      </c>
      <c r="F17" s="60">
        <v>19202155</v>
      </c>
      <c r="G17" s="60">
        <v>142152155</v>
      </c>
      <c r="H17" s="60">
        <v>19202155</v>
      </c>
      <c r="I17" s="60">
        <v>19202155</v>
      </c>
      <c r="J17" s="60">
        <v>19202155</v>
      </c>
      <c r="K17" s="60">
        <v>19202155</v>
      </c>
      <c r="L17" s="60">
        <v>19202155</v>
      </c>
      <c r="M17" s="60">
        <v>19202155</v>
      </c>
      <c r="N17" s="60">
        <v>19202155</v>
      </c>
      <c r="O17" s="60">
        <v>19202155</v>
      </c>
      <c r="P17" s="60">
        <v>19202155</v>
      </c>
      <c r="Q17" s="60">
        <v>19202155</v>
      </c>
      <c r="R17" s="60">
        <v>19202155</v>
      </c>
      <c r="S17" s="60"/>
      <c r="T17" s="60"/>
      <c r="U17" s="60"/>
      <c r="V17" s="60"/>
      <c r="W17" s="60">
        <v>19202155</v>
      </c>
      <c r="X17" s="60">
        <v>14401616</v>
      </c>
      <c r="Y17" s="60">
        <v>4800539</v>
      </c>
      <c r="Z17" s="140">
        <v>33.33</v>
      </c>
      <c r="AA17" s="62">
        <v>19202155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637504367</v>
      </c>
      <c r="D19" s="155"/>
      <c r="E19" s="59">
        <v>250939373</v>
      </c>
      <c r="F19" s="60">
        <v>713006451</v>
      </c>
      <c r="G19" s="60">
        <v>670297025</v>
      </c>
      <c r="H19" s="60">
        <v>675203028</v>
      </c>
      <c r="I19" s="60">
        <v>681035956</v>
      </c>
      <c r="J19" s="60">
        <v>681035956</v>
      </c>
      <c r="K19" s="60">
        <v>682925036</v>
      </c>
      <c r="L19" s="60">
        <v>685508978</v>
      </c>
      <c r="M19" s="60">
        <v>689292711</v>
      </c>
      <c r="N19" s="60">
        <v>689292711</v>
      </c>
      <c r="O19" s="60">
        <v>689185807</v>
      </c>
      <c r="P19" s="60">
        <v>693225066</v>
      </c>
      <c r="Q19" s="60">
        <v>699756478</v>
      </c>
      <c r="R19" s="60">
        <v>699756478</v>
      </c>
      <c r="S19" s="60"/>
      <c r="T19" s="60"/>
      <c r="U19" s="60"/>
      <c r="V19" s="60"/>
      <c r="W19" s="60">
        <v>699756478</v>
      </c>
      <c r="X19" s="60">
        <v>534754838</v>
      </c>
      <c r="Y19" s="60">
        <v>165001640</v>
      </c>
      <c r="Z19" s="140">
        <v>30.86</v>
      </c>
      <c r="AA19" s="62">
        <v>713006451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490991</v>
      </c>
      <c r="D22" s="155"/>
      <c r="E22" s="59">
        <v>814819</v>
      </c>
      <c r="F22" s="60">
        <v>1132595</v>
      </c>
      <c r="G22" s="60">
        <v>490991</v>
      </c>
      <c r="H22" s="60">
        <v>542891</v>
      </c>
      <c r="I22" s="60">
        <v>540632</v>
      </c>
      <c r="J22" s="60">
        <v>540632</v>
      </c>
      <c r="K22" s="60">
        <v>540632</v>
      </c>
      <c r="L22" s="60">
        <v>540632</v>
      </c>
      <c r="M22" s="60">
        <v>540632</v>
      </c>
      <c r="N22" s="60">
        <v>540632</v>
      </c>
      <c r="O22" s="60">
        <v>540632</v>
      </c>
      <c r="P22" s="60">
        <v>656495</v>
      </c>
      <c r="Q22" s="60">
        <v>695116</v>
      </c>
      <c r="R22" s="60">
        <v>695116</v>
      </c>
      <c r="S22" s="60"/>
      <c r="T22" s="60"/>
      <c r="U22" s="60"/>
      <c r="V22" s="60"/>
      <c r="W22" s="60">
        <v>695116</v>
      </c>
      <c r="X22" s="60">
        <v>849446</v>
      </c>
      <c r="Y22" s="60">
        <v>-154330</v>
      </c>
      <c r="Z22" s="140">
        <v>-18.17</v>
      </c>
      <c r="AA22" s="62">
        <v>1132595</v>
      </c>
    </row>
    <row r="23" spans="1:27" ht="12.75">
      <c r="A23" s="249" t="s">
        <v>158</v>
      </c>
      <c r="B23" s="182"/>
      <c r="C23" s="155">
        <v>210810</v>
      </c>
      <c r="D23" s="155"/>
      <c r="E23" s="59">
        <v>119400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657291805</v>
      </c>
      <c r="D24" s="168">
        <f>SUM(D15:D23)</f>
        <v>0</v>
      </c>
      <c r="E24" s="76">
        <f t="shared" si="1"/>
        <v>275041176</v>
      </c>
      <c r="F24" s="77">
        <f t="shared" si="1"/>
        <v>733341201</v>
      </c>
      <c r="G24" s="77">
        <f t="shared" si="1"/>
        <v>812940171</v>
      </c>
      <c r="H24" s="77">
        <f t="shared" si="1"/>
        <v>694948074</v>
      </c>
      <c r="I24" s="77">
        <f t="shared" si="1"/>
        <v>700778743</v>
      </c>
      <c r="J24" s="77">
        <f t="shared" si="1"/>
        <v>700778743</v>
      </c>
      <c r="K24" s="77">
        <f t="shared" si="1"/>
        <v>702667823</v>
      </c>
      <c r="L24" s="77">
        <f t="shared" si="1"/>
        <v>705251765</v>
      </c>
      <c r="M24" s="77">
        <f t="shared" si="1"/>
        <v>709035498</v>
      </c>
      <c r="N24" s="77">
        <f t="shared" si="1"/>
        <v>709035498</v>
      </c>
      <c r="O24" s="77">
        <f t="shared" si="1"/>
        <v>708928594</v>
      </c>
      <c r="P24" s="77">
        <f t="shared" si="1"/>
        <v>713083716</v>
      </c>
      <c r="Q24" s="77">
        <f t="shared" si="1"/>
        <v>719653749</v>
      </c>
      <c r="R24" s="77">
        <f t="shared" si="1"/>
        <v>719653749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719653749</v>
      </c>
      <c r="X24" s="77">
        <f t="shared" si="1"/>
        <v>550005900</v>
      </c>
      <c r="Y24" s="77">
        <f t="shared" si="1"/>
        <v>169647849</v>
      </c>
      <c r="Z24" s="212">
        <f>+IF(X24&lt;&gt;0,+(Y24/X24)*100,0)</f>
        <v>30.84473257468693</v>
      </c>
      <c r="AA24" s="79">
        <f>SUM(AA15:AA23)</f>
        <v>733341201</v>
      </c>
    </row>
    <row r="25" spans="1:27" ht="12.75">
      <c r="A25" s="250" t="s">
        <v>159</v>
      </c>
      <c r="B25" s="251"/>
      <c r="C25" s="168">
        <f aca="true" t="shared" si="2" ref="C25:Y25">+C12+C24</f>
        <v>709526317</v>
      </c>
      <c r="D25" s="168">
        <f>+D12+D24</f>
        <v>0</v>
      </c>
      <c r="E25" s="72">
        <f t="shared" si="2"/>
        <v>333310103</v>
      </c>
      <c r="F25" s="73">
        <f t="shared" si="2"/>
        <v>781349744</v>
      </c>
      <c r="G25" s="73">
        <f t="shared" si="2"/>
        <v>937471473</v>
      </c>
      <c r="H25" s="73">
        <f t="shared" si="2"/>
        <v>839306868</v>
      </c>
      <c r="I25" s="73">
        <f t="shared" si="2"/>
        <v>829256747</v>
      </c>
      <c r="J25" s="73">
        <f t="shared" si="2"/>
        <v>829256747</v>
      </c>
      <c r="K25" s="73">
        <f t="shared" si="2"/>
        <v>813848800</v>
      </c>
      <c r="L25" s="73">
        <f t="shared" si="2"/>
        <v>806272682</v>
      </c>
      <c r="M25" s="73">
        <f t="shared" si="2"/>
        <v>863036702</v>
      </c>
      <c r="N25" s="73">
        <f t="shared" si="2"/>
        <v>863036702</v>
      </c>
      <c r="O25" s="73">
        <f t="shared" si="2"/>
        <v>842147720</v>
      </c>
      <c r="P25" s="73">
        <f t="shared" si="2"/>
        <v>835702127</v>
      </c>
      <c r="Q25" s="73">
        <f t="shared" si="2"/>
        <v>893729558</v>
      </c>
      <c r="R25" s="73">
        <f t="shared" si="2"/>
        <v>893729558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893729558</v>
      </c>
      <c r="X25" s="73">
        <f t="shared" si="2"/>
        <v>586012308</v>
      </c>
      <c r="Y25" s="73">
        <f t="shared" si="2"/>
        <v>307717250</v>
      </c>
      <c r="Z25" s="170">
        <f>+IF(X25&lt;&gt;0,+(Y25/X25)*100,0)</f>
        <v>52.51037321216126</v>
      </c>
      <c r="AA25" s="74">
        <f>+AA12+AA24</f>
        <v>781349744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9555716</v>
      </c>
      <c r="D32" s="155"/>
      <c r="E32" s="59">
        <v>9108852</v>
      </c>
      <c r="F32" s="60">
        <v>11962962</v>
      </c>
      <c r="G32" s="60">
        <v>16793542</v>
      </c>
      <c r="H32" s="60">
        <v>14034026</v>
      </c>
      <c r="I32" s="60">
        <v>10311181</v>
      </c>
      <c r="J32" s="60">
        <v>10311181</v>
      </c>
      <c r="K32" s="60">
        <v>11459169</v>
      </c>
      <c r="L32" s="60">
        <v>15396708</v>
      </c>
      <c r="M32" s="60">
        <v>20467284</v>
      </c>
      <c r="N32" s="60">
        <v>20467284</v>
      </c>
      <c r="O32" s="60">
        <v>11673856</v>
      </c>
      <c r="P32" s="60">
        <v>12930458</v>
      </c>
      <c r="Q32" s="60">
        <v>34173417</v>
      </c>
      <c r="R32" s="60">
        <v>34173417</v>
      </c>
      <c r="S32" s="60"/>
      <c r="T32" s="60"/>
      <c r="U32" s="60"/>
      <c r="V32" s="60"/>
      <c r="W32" s="60">
        <v>34173417</v>
      </c>
      <c r="X32" s="60">
        <v>8972222</v>
      </c>
      <c r="Y32" s="60">
        <v>25201195</v>
      </c>
      <c r="Z32" s="140">
        <v>280.88</v>
      </c>
      <c r="AA32" s="62">
        <v>11962962</v>
      </c>
    </row>
    <row r="33" spans="1:27" ht="12.75">
      <c r="A33" s="249" t="s">
        <v>165</v>
      </c>
      <c r="B33" s="182"/>
      <c r="C33" s="155">
        <v>11392898</v>
      </c>
      <c r="D33" s="155"/>
      <c r="E33" s="59">
        <v>11654682</v>
      </c>
      <c r="F33" s="60">
        <v>21373517</v>
      </c>
      <c r="G33" s="60">
        <v>21206828</v>
      </c>
      <c r="H33" s="60">
        <v>21206828</v>
      </c>
      <c r="I33" s="60">
        <v>21206828</v>
      </c>
      <c r="J33" s="60">
        <v>21206828</v>
      </c>
      <c r="K33" s="60">
        <v>21206828</v>
      </c>
      <c r="L33" s="60">
        <v>21206828</v>
      </c>
      <c r="M33" s="60">
        <v>21206828</v>
      </c>
      <c r="N33" s="60">
        <v>21206828</v>
      </c>
      <c r="O33" s="60">
        <v>21206828</v>
      </c>
      <c r="P33" s="60">
        <v>21206828</v>
      </c>
      <c r="Q33" s="60">
        <v>21206828</v>
      </c>
      <c r="R33" s="60">
        <v>21206828</v>
      </c>
      <c r="S33" s="60"/>
      <c r="T33" s="60"/>
      <c r="U33" s="60"/>
      <c r="V33" s="60"/>
      <c r="W33" s="60">
        <v>21206828</v>
      </c>
      <c r="X33" s="60">
        <v>16030138</v>
      </c>
      <c r="Y33" s="60">
        <v>5176690</v>
      </c>
      <c r="Z33" s="140">
        <v>32.29</v>
      </c>
      <c r="AA33" s="62">
        <v>21373517</v>
      </c>
    </row>
    <row r="34" spans="1:27" ht="12.75">
      <c r="A34" s="250" t="s">
        <v>58</v>
      </c>
      <c r="B34" s="251"/>
      <c r="C34" s="168">
        <f aca="true" t="shared" si="3" ref="C34:Y34">SUM(C29:C33)</f>
        <v>20948614</v>
      </c>
      <c r="D34" s="168">
        <f>SUM(D29:D33)</f>
        <v>0</v>
      </c>
      <c r="E34" s="72">
        <f t="shared" si="3"/>
        <v>20763534</v>
      </c>
      <c r="F34" s="73">
        <f t="shared" si="3"/>
        <v>33336479</v>
      </c>
      <c r="G34" s="73">
        <f t="shared" si="3"/>
        <v>38000370</v>
      </c>
      <c r="H34" s="73">
        <f t="shared" si="3"/>
        <v>35240854</v>
      </c>
      <c r="I34" s="73">
        <f t="shared" si="3"/>
        <v>31518009</v>
      </c>
      <c r="J34" s="73">
        <f t="shared" si="3"/>
        <v>31518009</v>
      </c>
      <c r="K34" s="73">
        <f t="shared" si="3"/>
        <v>32665997</v>
      </c>
      <c r="L34" s="73">
        <f t="shared" si="3"/>
        <v>36603536</v>
      </c>
      <c r="M34" s="73">
        <f t="shared" si="3"/>
        <v>41674112</v>
      </c>
      <c r="N34" s="73">
        <f t="shared" si="3"/>
        <v>41674112</v>
      </c>
      <c r="O34" s="73">
        <f t="shared" si="3"/>
        <v>32880684</v>
      </c>
      <c r="P34" s="73">
        <f t="shared" si="3"/>
        <v>34137286</v>
      </c>
      <c r="Q34" s="73">
        <f t="shared" si="3"/>
        <v>55380245</v>
      </c>
      <c r="R34" s="73">
        <f t="shared" si="3"/>
        <v>55380245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55380245</v>
      </c>
      <c r="X34" s="73">
        <f t="shared" si="3"/>
        <v>25002360</v>
      </c>
      <c r="Y34" s="73">
        <f t="shared" si="3"/>
        <v>30377885</v>
      </c>
      <c r="Z34" s="170">
        <f>+IF(X34&lt;&gt;0,+(Y34/X34)*100,0)</f>
        <v>121.50007039335486</v>
      </c>
      <c r="AA34" s="74">
        <f>SUM(AA29:AA33)</f>
        <v>33336479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5683890</v>
      </c>
      <c r="D38" s="155"/>
      <c r="E38" s="59">
        <v>5185480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5683890</v>
      </c>
      <c r="D39" s="168">
        <f>SUM(D37:D38)</f>
        <v>0</v>
      </c>
      <c r="E39" s="76">
        <f t="shared" si="4"/>
        <v>5185480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26632504</v>
      </c>
      <c r="D40" s="168">
        <f>+D34+D39</f>
        <v>0</v>
      </c>
      <c r="E40" s="72">
        <f t="shared" si="5"/>
        <v>25949014</v>
      </c>
      <c r="F40" s="73">
        <f t="shared" si="5"/>
        <v>33336479</v>
      </c>
      <c r="G40" s="73">
        <f t="shared" si="5"/>
        <v>38000370</v>
      </c>
      <c r="H40" s="73">
        <f t="shared" si="5"/>
        <v>35240854</v>
      </c>
      <c r="I40" s="73">
        <f t="shared" si="5"/>
        <v>31518009</v>
      </c>
      <c r="J40" s="73">
        <f t="shared" si="5"/>
        <v>31518009</v>
      </c>
      <c r="K40" s="73">
        <f t="shared" si="5"/>
        <v>32665997</v>
      </c>
      <c r="L40" s="73">
        <f t="shared" si="5"/>
        <v>36603536</v>
      </c>
      <c r="M40" s="73">
        <f t="shared" si="5"/>
        <v>41674112</v>
      </c>
      <c r="N40" s="73">
        <f t="shared" si="5"/>
        <v>41674112</v>
      </c>
      <c r="O40" s="73">
        <f t="shared" si="5"/>
        <v>32880684</v>
      </c>
      <c r="P40" s="73">
        <f t="shared" si="5"/>
        <v>34137286</v>
      </c>
      <c r="Q40" s="73">
        <f t="shared" si="5"/>
        <v>55380245</v>
      </c>
      <c r="R40" s="73">
        <f t="shared" si="5"/>
        <v>55380245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55380245</v>
      </c>
      <c r="X40" s="73">
        <f t="shared" si="5"/>
        <v>25002360</v>
      </c>
      <c r="Y40" s="73">
        <f t="shared" si="5"/>
        <v>30377885</v>
      </c>
      <c r="Z40" s="170">
        <f>+IF(X40&lt;&gt;0,+(Y40/X40)*100,0)</f>
        <v>121.50007039335486</v>
      </c>
      <c r="AA40" s="74">
        <f>+AA34+AA39</f>
        <v>33336479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682893813</v>
      </c>
      <c r="D42" s="257">
        <f>+D25-D40</f>
        <v>0</v>
      </c>
      <c r="E42" s="258">
        <f t="shared" si="6"/>
        <v>307361089</v>
      </c>
      <c r="F42" s="259">
        <f t="shared" si="6"/>
        <v>748013265</v>
      </c>
      <c r="G42" s="259">
        <f t="shared" si="6"/>
        <v>899471103</v>
      </c>
      <c r="H42" s="259">
        <f t="shared" si="6"/>
        <v>804066014</v>
      </c>
      <c r="I42" s="259">
        <f t="shared" si="6"/>
        <v>797738738</v>
      </c>
      <c r="J42" s="259">
        <f t="shared" si="6"/>
        <v>797738738</v>
      </c>
      <c r="K42" s="259">
        <f t="shared" si="6"/>
        <v>781182803</v>
      </c>
      <c r="L42" s="259">
        <f t="shared" si="6"/>
        <v>769669146</v>
      </c>
      <c r="M42" s="259">
        <f t="shared" si="6"/>
        <v>821362590</v>
      </c>
      <c r="N42" s="259">
        <f t="shared" si="6"/>
        <v>821362590</v>
      </c>
      <c r="O42" s="259">
        <f t="shared" si="6"/>
        <v>809267036</v>
      </c>
      <c r="P42" s="259">
        <f t="shared" si="6"/>
        <v>801564841</v>
      </c>
      <c r="Q42" s="259">
        <f t="shared" si="6"/>
        <v>838349313</v>
      </c>
      <c r="R42" s="259">
        <f t="shared" si="6"/>
        <v>838349313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838349313</v>
      </c>
      <c r="X42" s="259">
        <f t="shared" si="6"/>
        <v>561009948</v>
      </c>
      <c r="Y42" s="259">
        <f t="shared" si="6"/>
        <v>277339365</v>
      </c>
      <c r="Z42" s="260">
        <f>+IF(X42&lt;&gt;0,+(Y42/X42)*100,0)</f>
        <v>49.43573032683549</v>
      </c>
      <c r="AA42" s="261">
        <f>+AA25-AA40</f>
        <v>748013265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682893813</v>
      </c>
      <c r="D45" s="155"/>
      <c r="E45" s="59">
        <v>307361089</v>
      </c>
      <c r="F45" s="60">
        <v>748013265</v>
      </c>
      <c r="G45" s="60">
        <v>899471102</v>
      </c>
      <c r="H45" s="60">
        <v>804066015</v>
      </c>
      <c r="I45" s="60">
        <v>797738738</v>
      </c>
      <c r="J45" s="60">
        <v>797738738</v>
      </c>
      <c r="K45" s="60">
        <v>781182803</v>
      </c>
      <c r="L45" s="60">
        <v>769669145</v>
      </c>
      <c r="M45" s="60">
        <v>821362591</v>
      </c>
      <c r="N45" s="60">
        <v>821362591</v>
      </c>
      <c r="O45" s="60">
        <v>809267036</v>
      </c>
      <c r="P45" s="60">
        <v>801564841</v>
      </c>
      <c r="Q45" s="60">
        <v>838349313</v>
      </c>
      <c r="R45" s="60">
        <v>838349313</v>
      </c>
      <c r="S45" s="60"/>
      <c r="T45" s="60"/>
      <c r="U45" s="60"/>
      <c r="V45" s="60"/>
      <c r="W45" s="60">
        <v>838349313</v>
      </c>
      <c r="X45" s="60">
        <v>561009949</v>
      </c>
      <c r="Y45" s="60">
        <v>277339364</v>
      </c>
      <c r="Z45" s="139">
        <v>49.44</v>
      </c>
      <c r="AA45" s="62">
        <v>748013265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682893813</v>
      </c>
      <c r="D48" s="217">
        <f>SUM(D45:D47)</f>
        <v>0</v>
      </c>
      <c r="E48" s="264">
        <f t="shared" si="7"/>
        <v>307361089</v>
      </c>
      <c r="F48" s="219">
        <f t="shared" si="7"/>
        <v>748013265</v>
      </c>
      <c r="G48" s="219">
        <f t="shared" si="7"/>
        <v>899471102</v>
      </c>
      <c r="H48" s="219">
        <f t="shared" si="7"/>
        <v>804066015</v>
      </c>
      <c r="I48" s="219">
        <f t="shared" si="7"/>
        <v>797738738</v>
      </c>
      <c r="J48" s="219">
        <f t="shared" si="7"/>
        <v>797738738</v>
      </c>
      <c r="K48" s="219">
        <f t="shared" si="7"/>
        <v>781182803</v>
      </c>
      <c r="L48" s="219">
        <f t="shared" si="7"/>
        <v>769669145</v>
      </c>
      <c r="M48" s="219">
        <f t="shared" si="7"/>
        <v>821362591</v>
      </c>
      <c r="N48" s="219">
        <f t="shared" si="7"/>
        <v>821362591</v>
      </c>
      <c r="O48" s="219">
        <f t="shared" si="7"/>
        <v>809267036</v>
      </c>
      <c r="P48" s="219">
        <f t="shared" si="7"/>
        <v>801564841</v>
      </c>
      <c r="Q48" s="219">
        <f t="shared" si="7"/>
        <v>838349313</v>
      </c>
      <c r="R48" s="219">
        <f t="shared" si="7"/>
        <v>838349313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838349313</v>
      </c>
      <c r="X48" s="219">
        <f t="shared" si="7"/>
        <v>561009949</v>
      </c>
      <c r="Y48" s="219">
        <f t="shared" si="7"/>
        <v>277339364</v>
      </c>
      <c r="Z48" s="265">
        <f>+IF(X48&lt;&gt;0,+(Y48/X48)*100,0)</f>
        <v>49.43573006046636</v>
      </c>
      <c r="AA48" s="232">
        <f>SUM(AA45:AA47)</f>
        <v>748013265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5174614</v>
      </c>
      <c r="D6" s="155"/>
      <c r="E6" s="59">
        <v>7674697</v>
      </c>
      <c r="F6" s="60">
        <v>13508911</v>
      </c>
      <c r="G6" s="60">
        <v>56820</v>
      </c>
      <c r="H6" s="60">
        <v>47678</v>
      </c>
      <c r="I6" s="60">
        <v>59728</v>
      </c>
      <c r="J6" s="60">
        <v>164226</v>
      </c>
      <c r="K6" s="60">
        <v>181880</v>
      </c>
      <c r="L6" s="60">
        <v>1075128</v>
      </c>
      <c r="M6" s="60">
        <v>594137</v>
      </c>
      <c r="N6" s="60">
        <v>1851145</v>
      </c>
      <c r="O6" s="60">
        <v>97968</v>
      </c>
      <c r="P6" s="60">
        <v>68234</v>
      </c>
      <c r="Q6" s="60">
        <v>123325</v>
      </c>
      <c r="R6" s="60">
        <v>289527</v>
      </c>
      <c r="S6" s="60"/>
      <c r="T6" s="60"/>
      <c r="U6" s="60"/>
      <c r="V6" s="60"/>
      <c r="W6" s="60">
        <v>2304898</v>
      </c>
      <c r="X6" s="60">
        <v>7762141</v>
      </c>
      <c r="Y6" s="60">
        <v>-5457243</v>
      </c>
      <c r="Z6" s="140">
        <v>-70.31</v>
      </c>
      <c r="AA6" s="62">
        <v>13508911</v>
      </c>
    </row>
    <row r="7" spans="1:27" ht="12.75">
      <c r="A7" s="249" t="s">
        <v>32</v>
      </c>
      <c r="B7" s="182"/>
      <c r="C7" s="155"/>
      <c r="D7" s="155"/>
      <c r="E7" s="59">
        <v>597944</v>
      </c>
      <c r="F7" s="60">
        <v>1019855</v>
      </c>
      <c r="G7" s="60">
        <v>12366</v>
      </c>
      <c r="H7" s="60">
        <v>18701</v>
      </c>
      <c r="I7" s="60">
        <v>59154</v>
      </c>
      <c r="J7" s="60">
        <v>90221</v>
      </c>
      <c r="K7" s="60">
        <v>55792</v>
      </c>
      <c r="L7" s="60">
        <v>46141</v>
      </c>
      <c r="M7" s="60">
        <v>25561</v>
      </c>
      <c r="N7" s="60">
        <v>127494</v>
      </c>
      <c r="O7" s="60">
        <v>21069</v>
      </c>
      <c r="P7" s="60">
        <v>39039</v>
      </c>
      <c r="Q7" s="60">
        <v>26810</v>
      </c>
      <c r="R7" s="60">
        <v>86918</v>
      </c>
      <c r="S7" s="60"/>
      <c r="T7" s="60"/>
      <c r="U7" s="60"/>
      <c r="V7" s="60"/>
      <c r="W7" s="60">
        <v>304633</v>
      </c>
      <c r="X7" s="60">
        <v>618785</v>
      </c>
      <c r="Y7" s="60">
        <v>-314152</v>
      </c>
      <c r="Z7" s="140">
        <v>-50.77</v>
      </c>
      <c r="AA7" s="62">
        <v>1019855</v>
      </c>
    </row>
    <row r="8" spans="1:27" ht="12.75">
      <c r="A8" s="249" t="s">
        <v>178</v>
      </c>
      <c r="B8" s="182"/>
      <c r="C8" s="155">
        <v>4145002</v>
      </c>
      <c r="D8" s="155"/>
      <c r="E8" s="59">
        <v>17489159</v>
      </c>
      <c r="F8" s="60">
        <v>17152534</v>
      </c>
      <c r="G8" s="60">
        <v>1889628</v>
      </c>
      <c r="H8" s="60">
        <v>1333296</v>
      </c>
      <c r="I8" s="60">
        <v>1457480</v>
      </c>
      <c r="J8" s="60">
        <v>4680404</v>
      </c>
      <c r="K8" s="60">
        <v>1990563</v>
      </c>
      <c r="L8" s="60">
        <v>1391088</v>
      </c>
      <c r="M8" s="60">
        <v>4375643</v>
      </c>
      <c r="N8" s="60">
        <v>7757294</v>
      </c>
      <c r="O8" s="60">
        <v>910193</v>
      </c>
      <c r="P8" s="60">
        <v>536137</v>
      </c>
      <c r="Q8" s="60">
        <v>2182132</v>
      </c>
      <c r="R8" s="60">
        <v>3628462</v>
      </c>
      <c r="S8" s="60"/>
      <c r="T8" s="60"/>
      <c r="U8" s="60"/>
      <c r="V8" s="60"/>
      <c r="W8" s="60">
        <v>16066160</v>
      </c>
      <c r="X8" s="60">
        <v>14795116</v>
      </c>
      <c r="Y8" s="60">
        <v>1271044</v>
      </c>
      <c r="Z8" s="140">
        <v>8.59</v>
      </c>
      <c r="AA8" s="62">
        <v>17152534</v>
      </c>
    </row>
    <row r="9" spans="1:27" ht="12.75">
      <c r="A9" s="249" t="s">
        <v>179</v>
      </c>
      <c r="B9" s="182"/>
      <c r="C9" s="155">
        <v>177973350</v>
      </c>
      <c r="D9" s="155"/>
      <c r="E9" s="59">
        <v>172236778</v>
      </c>
      <c r="F9" s="60">
        <v>171953357</v>
      </c>
      <c r="G9" s="60">
        <v>64297000</v>
      </c>
      <c r="H9" s="60">
        <v>2318000</v>
      </c>
      <c r="I9" s="60">
        <v>350000</v>
      </c>
      <c r="J9" s="60">
        <v>66965000</v>
      </c>
      <c r="K9" s="60">
        <v>2639183</v>
      </c>
      <c r="L9" s="60">
        <v>2500000</v>
      </c>
      <c r="M9" s="60">
        <v>54815000</v>
      </c>
      <c r="N9" s="60">
        <v>59954183</v>
      </c>
      <c r="O9" s="60">
        <v>60641</v>
      </c>
      <c r="P9" s="60"/>
      <c r="Q9" s="60">
        <v>38855000</v>
      </c>
      <c r="R9" s="60">
        <v>38915641</v>
      </c>
      <c r="S9" s="60"/>
      <c r="T9" s="60"/>
      <c r="U9" s="60"/>
      <c r="V9" s="60"/>
      <c r="W9" s="60">
        <v>165834824</v>
      </c>
      <c r="X9" s="60">
        <v>149282270</v>
      </c>
      <c r="Y9" s="60">
        <v>16552554</v>
      </c>
      <c r="Z9" s="140">
        <v>11.09</v>
      </c>
      <c r="AA9" s="62">
        <v>171953357</v>
      </c>
    </row>
    <row r="10" spans="1:27" ht="12.75">
      <c r="A10" s="249" t="s">
        <v>180</v>
      </c>
      <c r="B10" s="182"/>
      <c r="C10" s="155">
        <v>42193000</v>
      </c>
      <c r="D10" s="155"/>
      <c r="E10" s="59">
        <v>49340773</v>
      </c>
      <c r="F10" s="60">
        <v>41660000</v>
      </c>
      <c r="G10" s="60">
        <v>15200000</v>
      </c>
      <c r="H10" s="60"/>
      <c r="I10" s="60"/>
      <c r="J10" s="60">
        <v>15200000</v>
      </c>
      <c r="K10" s="60"/>
      <c r="L10" s="60"/>
      <c r="M10" s="60">
        <v>12060000</v>
      </c>
      <c r="N10" s="60">
        <v>12060000</v>
      </c>
      <c r="O10" s="60"/>
      <c r="P10" s="60"/>
      <c r="Q10" s="60">
        <v>29400000</v>
      </c>
      <c r="R10" s="60">
        <v>29400000</v>
      </c>
      <c r="S10" s="60"/>
      <c r="T10" s="60"/>
      <c r="U10" s="60"/>
      <c r="V10" s="60"/>
      <c r="W10" s="60">
        <v>56660000</v>
      </c>
      <c r="X10" s="60">
        <v>34460000</v>
      </c>
      <c r="Y10" s="60">
        <v>22200000</v>
      </c>
      <c r="Z10" s="140">
        <v>64.42</v>
      </c>
      <c r="AA10" s="62">
        <v>41660000</v>
      </c>
    </row>
    <row r="11" spans="1:27" ht="12.75">
      <c r="A11" s="249" t="s">
        <v>181</v>
      </c>
      <c r="B11" s="182"/>
      <c r="C11" s="155">
        <v>4397033</v>
      </c>
      <c r="D11" s="155"/>
      <c r="E11" s="59">
        <v>3670087</v>
      </c>
      <c r="F11" s="60">
        <v>4298765</v>
      </c>
      <c r="G11" s="60">
        <v>329697</v>
      </c>
      <c r="H11" s="60">
        <v>378349</v>
      </c>
      <c r="I11" s="60">
        <v>293541</v>
      </c>
      <c r="J11" s="60">
        <v>1001587</v>
      </c>
      <c r="K11" s="60">
        <v>216820</v>
      </c>
      <c r="L11" s="60">
        <v>166657</v>
      </c>
      <c r="M11" s="60">
        <v>320903</v>
      </c>
      <c r="N11" s="60">
        <v>704380</v>
      </c>
      <c r="O11" s="60">
        <v>345745</v>
      </c>
      <c r="P11" s="60">
        <v>254792</v>
      </c>
      <c r="Q11" s="60">
        <v>301742</v>
      </c>
      <c r="R11" s="60">
        <v>902279</v>
      </c>
      <c r="S11" s="60"/>
      <c r="T11" s="60"/>
      <c r="U11" s="60"/>
      <c r="V11" s="60"/>
      <c r="W11" s="60">
        <v>2608246</v>
      </c>
      <c r="X11" s="60">
        <v>3002366</v>
      </c>
      <c r="Y11" s="60">
        <v>-394120</v>
      </c>
      <c r="Z11" s="140">
        <v>-13.13</v>
      </c>
      <c r="AA11" s="62">
        <v>4298765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-175053718</v>
      </c>
      <c r="D14" s="155"/>
      <c r="E14" s="59">
        <v>-199829796</v>
      </c>
      <c r="F14" s="60">
        <v>-191637392</v>
      </c>
      <c r="G14" s="60">
        <v>-14083277</v>
      </c>
      <c r="H14" s="60">
        <v>-12768918</v>
      </c>
      <c r="I14" s="60">
        <v>-18731270</v>
      </c>
      <c r="J14" s="60">
        <v>-45583465</v>
      </c>
      <c r="K14" s="60">
        <v>-19059316</v>
      </c>
      <c r="L14" s="60">
        <v>-12836961</v>
      </c>
      <c r="M14" s="60">
        <v>-14459724</v>
      </c>
      <c r="N14" s="60">
        <v>-46356001</v>
      </c>
      <c r="O14" s="60">
        <v>-18496819</v>
      </c>
      <c r="P14" s="60">
        <v>-7385107</v>
      </c>
      <c r="Q14" s="60">
        <v>-6698219</v>
      </c>
      <c r="R14" s="60">
        <v>-32580145</v>
      </c>
      <c r="S14" s="60"/>
      <c r="T14" s="60"/>
      <c r="U14" s="60"/>
      <c r="V14" s="60"/>
      <c r="W14" s="60">
        <v>-124519611</v>
      </c>
      <c r="X14" s="60">
        <v>-144129931</v>
      </c>
      <c r="Y14" s="60">
        <v>19610320</v>
      </c>
      <c r="Z14" s="140">
        <v>-13.61</v>
      </c>
      <c r="AA14" s="62">
        <v>-191637392</v>
      </c>
    </row>
    <row r="15" spans="1:27" ht="12.75">
      <c r="A15" s="249" t="s">
        <v>40</v>
      </c>
      <c r="B15" s="182"/>
      <c r="C15" s="155">
        <v>-258000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58571281</v>
      </c>
      <c r="D17" s="168">
        <f t="shared" si="0"/>
        <v>0</v>
      </c>
      <c r="E17" s="72">
        <f t="shared" si="0"/>
        <v>51179642</v>
      </c>
      <c r="F17" s="73">
        <f t="shared" si="0"/>
        <v>57956030</v>
      </c>
      <c r="G17" s="73">
        <f t="shared" si="0"/>
        <v>67702234</v>
      </c>
      <c r="H17" s="73">
        <f t="shared" si="0"/>
        <v>-8672894</v>
      </c>
      <c r="I17" s="73">
        <f t="shared" si="0"/>
        <v>-16511367</v>
      </c>
      <c r="J17" s="73">
        <f t="shared" si="0"/>
        <v>42517973</v>
      </c>
      <c r="K17" s="73">
        <f t="shared" si="0"/>
        <v>-13975078</v>
      </c>
      <c r="L17" s="73">
        <f t="shared" si="0"/>
        <v>-7657947</v>
      </c>
      <c r="M17" s="73">
        <f t="shared" si="0"/>
        <v>57731520</v>
      </c>
      <c r="N17" s="73">
        <f t="shared" si="0"/>
        <v>36098495</v>
      </c>
      <c r="O17" s="73">
        <f t="shared" si="0"/>
        <v>-17061203</v>
      </c>
      <c r="P17" s="73">
        <f t="shared" si="0"/>
        <v>-6486905</v>
      </c>
      <c r="Q17" s="73">
        <f t="shared" si="0"/>
        <v>64190790</v>
      </c>
      <c r="R17" s="73">
        <f t="shared" si="0"/>
        <v>40642682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119259150</v>
      </c>
      <c r="X17" s="73">
        <f t="shared" si="0"/>
        <v>65790747</v>
      </c>
      <c r="Y17" s="73">
        <f t="shared" si="0"/>
        <v>53468403</v>
      </c>
      <c r="Z17" s="170">
        <f>+IF(X17&lt;&gt;0,+(Y17/X17)*100,0)</f>
        <v>81.27039962017759</v>
      </c>
      <c r="AA17" s="74">
        <f>SUM(AA6:AA16)</f>
        <v>57956030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27920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-66180091</v>
      </c>
      <c r="H24" s="60">
        <v>16138172</v>
      </c>
      <c r="I24" s="60">
        <v>19535648</v>
      </c>
      <c r="J24" s="60">
        <v>-30506271</v>
      </c>
      <c r="K24" s="60">
        <v>14775147</v>
      </c>
      <c r="L24" s="60">
        <v>12584367</v>
      </c>
      <c r="M24" s="60">
        <v>-50698535</v>
      </c>
      <c r="N24" s="60">
        <v>-23339021</v>
      </c>
      <c r="O24" s="60">
        <v>14257754</v>
      </c>
      <c r="P24" s="60">
        <v>7100769</v>
      </c>
      <c r="Q24" s="60">
        <v>-52040642</v>
      </c>
      <c r="R24" s="60">
        <v>-30682119</v>
      </c>
      <c r="S24" s="60"/>
      <c r="T24" s="60"/>
      <c r="U24" s="60"/>
      <c r="V24" s="60"/>
      <c r="W24" s="60">
        <v>-84527411</v>
      </c>
      <c r="X24" s="60">
        <v>-53845292</v>
      </c>
      <c r="Y24" s="60">
        <v>-30682119</v>
      </c>
      <c r="Z24" s="140">
        <v>56.98</v>
      </c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-48050410</v>
      </c>
      <c r="D26" s="155"/>
      <c r="E26" s="59">
        <v>-49340773</v>
      </c>
      <c r="F26" s="60">
        <v>-54241083</v>
      </c>
      <c r="G26" s="60">
        <v>-4516591</v>
      </c>
      <c r="H26" s="60">
        <v>-4957904</v>
      </c>
      <c r="I26" s="60">
        <v>-5832928</v>
      </c>
      <c r="J26" s="60">
        <v>-15307423</v>
      </c>
      <c r="K26" s="60">
        <v>-1889080</v>
      </c>
      <c r="L26" s="60">
        <v>-3408809</v>
      </c>
      <c r="M26" s="60">
        <v>-3783733</v>
      </c>
      <c r="N26" s="60">
        <v>-9081622</v>
      </c>
      <c r="O26" s="60">
        <v>-1471379</v>
      </c>
      <c r="P26" s="60">
        <v>-5118907</v>
      </c>
      <c r="Q26" s="60">
        <v>-6572352</v>
      </c>
      <c r="R26" s="60">
        <v>-13162638</v>
      </c>
      <c r="S26" s="60"/>
      <c r="T26" s="60"/>
      <c r="U26" s="60"/>
      <c r="V26" s="60"/>
      <c r="W26" s="60">
        <v>-37551683</v>
      </c>
      <c r="X26" s="60">
        <v>-39315063</v>
      </c>
      <c r="Y26" s="60">
        <v>1763380</v>
      </c>
      <c r="Z26" s="140">
        <v>-4.49</v>
      </c>
      <c r="AA26" s="62">
        <v>-54241083</v>
      </c>
    </row>
    <row r="27" spans="1:27" ht="12.75">
      <c r="A27" s="250" t="s">
        <v>192</v>
      </c>
      <c r="B27" s="251"/>
      <c r="C27" s="168">
        <f aca="true" t="shared" si="1" ref="C27:Y27">SUM(C21:C26)</f>
        <v>-48022490</v>
      </c>
      <c r="D27" s="168">
        <f>SUM(D21:D26)</f>
        <v>0</v>
      </c>
      <c r="E27" s="72">
        <f t="shared" si="1"/>
        <v>-49340773</v>
      </c>
      <c r="F27" s="73">
        <f t="shared" si="1"/>
        <v>-54241083</v>
      </c>
      <c r="G27" s="73">
        <f t="shared" si="1"/>
        <v>-70696682</v>
      </c>
      <c r="H27" s="73">
        <f t="shared" si="1"/>
        <v>11180268</v>
      </c>
      <c r="I27" s="73">
        <f t="shared" si="1"/>
        <v>13702720</v>
      </c>
      <c r="J27" s="73">
        <f t="shared" si="1"/>
        <v>-45813694</v>
      </c>
      <c r="K27" s="73">
        <f t="shared" si="1"/>
        <v>12886067</v>
      </c>
      <c r="L27" s="73">
        <f t="shared" si="1"/>
        <v>9175558</v>
      </c>
      <c r="M27" s="73">
        <f t="shared" si="1"/>
        <v>-54482268</v>
      </c>
      <c r="N27" s="73">
        <f t="shared" si="1"/>
        <v>-32420643</v>
      </c>
      <c r="O27" s="73">
        <f t="shared" si="1"/>
        <v>12786375</v>
      </c>
      <c r="P27" s="73">
        <f t="shared" si="1"/>
        <v>1981862</v>
      </c>
      <c r="Q27" s="73">
        <f t="shared" si="1"/>
        <v>-58612994</v>
      </c>
      <c r="R27" s="73">
        <f t="shared" si="1"/>
        <v>-43844757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-122079094</v>
      </c>
      <c r="X27" s="73">
        <f t="shared" si="1"/>
        <v>-93160355</v>
      </c>
      <c r="Y27" s="73">
        <f t="shared" si="1"/>
        <v>-28918739</v>
      </c>
      <c r="Z27" s="170">
        <f>+IF(X27&lt;&gt;0,+(Y27/X27)*100,0)</f>
        <v>31.04189437663693</v>
      </c>
      <c r="AA27" s="74">
        <f>SUM(AA21:AA26)</f>
        <v>-54241083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10548791</v>
      </c>
      <c r="D38" s="153">
        <f>+D17+D27+D36</f>
        <v>0</v>
      </c>
      <c r="E38" s="99">
        <f t="shared" si="3"/>
        <v>1838869</v>
      </c>
      <c r="F38" s="100">
        <f t="shared" si="3"/>
        <v>3714947</v>
      </c>
      <c r="G38" s="100">
        <f t="shared" si="3"/>
        <v>-2994448</v>
      </c>
      <c r="H38" s="100">
        <f t="shared" si="3"/>
        <v>2507374</v>
      </c>
      <c r="I38" s="100">
        <f t="shared" si="3"/>
        <v>-2808647</v>
      </c>
      <c r="J38" s="100">
        <f t="shared" si="3"/>
        <v>-3295721</v>
      </c>
      <c r="K38" s="100">
        <f t="shared" si="3"/>
        <v>-1089011</v>
      </c>
      <c r="L38" s="100">
        <f t="shared" si="3"/>
        <v>1517611</v>
      </c>
      <c r="M38" s="100">
        <f t="shared" si="3"/>
        <v>3249252</v>
      </c>
      <c r="N38" s="100">
        <f t="shared" si="3"/>
        <v>3677852</v>
      </c>
      <c r="O38" s="100">
        <f t="shared" si="3"/>
        <v>-4274828</v>
      </c>
      <c r="P38" s="100">
        <f t="shared" si="3"/>
        <v>-4505043</v>
      </c>
      <c r="Q38" s="100">
        <f t="shared" si="3"/>
        <v>5577796</v>
      </c>
      <c r="R38" s="100">
        <f t="shared" si="3"/>
        <v>-3202075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-2819944</v>
      </c>
      <c r="X38" s="100">
        <f t="shared" si="3"/>
        <v>-27369608</v>
      </c>
      <c r="Y38" s="100">
        <f t="shared" si="3"/>
        <v>24549664</v>
      </c>
      <c r="Z38" s="137">
        <f>+IF(X38&lt;&gt;0,+(Y38/X38)*100,0)</f>
        <v>-89.69680530316693</v>
      </c>
      <c r="AA38" s="102">
        <f>+AA17+AA27+AA36</f>
        <v>3714947</v>
      </c>
    </row>
    <row r="39" spans="1:27" ht="12.75">
      <c r="A39" s="249" t="s">
        <v>200</v>
      </c>
      <c r="B39" s="182"/>
      <c r="C39" s="153">
        <v>15376923</v>
      </c>
      <c r="D39" s="153"/>
      <c r="E39" s="99">
        <v>37347289</v>
      </c>
      <c r="F39" s="100">
        <v>3358406</v>
      </c>
      <c r="G39" s="100">
        <v>3358406</v>
      </c>
      <c r="H39" s="100">
        <v>363958</v>
      </c>
      <c r="I39" s="100">
        <v>2871332</v>
      </c>
      <c r="J39" s="100">
        <v>3358406</v>
      </c>
      <c r="K39" s="100">
        <v>62685</v>
      </c>
      <c r="L39" s="100">
        <v>-1026326</v>
      </c>
      <c r="M39" s="100">
        <v>491285</v>
      </c>
      <c r="N39" s="100">
        <v>62685</v>
      </c>
      <c r="O39" s="100">
        <v>3740537</v>
      </c>
      <c r="P39" s="100">
        <v>-534291</v>
      </c>
      <c r="Q39" s="100">
        <v>-5039334</v>
      </c>
      <c r="R39" s="100">
        <v>3740537</v>
      </c>
      <c r="S39" s="100"/>
      <c r="T39" s="100"/>
      <c r="U39" s="100"/>
      <c r="V39" s="100"/>
      <c r="W39" s="100">
        <v>3358406</v>
      </c>
      <c r="X39" s="100">
        <v>3358406</v>
      </c>
      <c r="Y39" s="100"/>
      <c r="Z39" s="137"/>
      <c r="AA39" s="102">
        <v>3358406</v>
      </c>
    </row>
    <row r="40" spans="1:27" ht="12.75">
      <c r="A40" s="269" t="s">
        <v>201</v>
      </c>
      <c r="B40" s="256"/>
      <c r="C40" s="257">
        <v>25925714</v>
      </c>
      <c r="D40" s="257"/>
      <c r="E40" s="258">
        <v>39186159</v>
      </c>
      <c r="F40" s="259">
        <v>7073353</v>
      </c>
      <c r="G40" s="259">
        <v>363958</v>
      </c>
      <c r="H40" s="259">
        <v>2871332</v>
      </c>
      <c r="I40" s="259">
        <v>62685</v>
      </c>
      <c r="J40" s="259">
        <v>62685</v>
      </c>
      <c r="K40" s="259">
        <v>-1026326</v>
      </c>
      <c r="L40" s="259">
        <v>491285</v>
      </c>
      <c r="M40" s="259">
        <v>3740537</v>
      </c>
      <c r="N40" s="259">
        <v>3740537</v>
      </c>
      <c r="O40" s="259">
        <v>-534291</v>
      </c>
      <c r="P40" s="259">
        <v>-5039334</v>
      </c>
      <c r="Q40" s="259">
        <v>538462</v>
      </c>
      <c r="R40" s="259">
        <v>538462</v>
      </c>
      <c r="S40" s="259"/>
      <c r="T40" s="259"/>
      <c r="U40" s="259"/>
      <c r="V40" s="259"/>
      <c r="W40" s="259">
        <v>538462</v>
      </c>
      <c r="X40" s="259">
        <v>-24011202</v>
      </c>
      <c r="Y40" s="259">
        <v>24549664</v>
      </c>
      <c r="Z40" s="260">
        <v>-102.24</v>
      </c>
      <c r="AA40" s="261">
        <v>7073353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48910408</v>
      </c>
      <c r="D5" s="200">
        <f t="shared" si="0"/>
        <v>0</v>
      </c>
      <c r="E5" s="106">
        <f t="shared" si="0"/>
        <v>49340772</v>
      </c>
      <c r="F5" s="106">
        <f t="shared" si="0"/>
        <v>54241081</v>
      </c>
      <c r="G5" s="106">
        <f t="shared" si="0"/>
        <v>3873028</v>
      </c>
      <c r="H5" s="106">
        <f t="shared" si="0"/>
        <v>6020628</v>
      </c>
      <c r="I5" s="106">
        <f t="shared" si="0"/>
        <v>6134270</v>
      </c>
      <c r="J5" s="106">
        <f t="shared" si="0"/>
        <v>16027926</v>
      </c>
      <c r="K5" s="106">
        <f t="shared" si="0"/>
        <v>2074911</v>
      </c>
      <c r="L5" s="106">
        <f t="shared" si="0"/>
        <v>3548547</v>
      </c>
      <c r="M5" s="106">
        <f t="shared" si="0"/>
        <v>4049643</v>
      </c>
      <c r="N5" s="106">
        <f t="shared" si="0"/>
        <v>9673101</v>
      </c>
      <c r="O5" s="106">
        <f t="shared" si="0"/>
        <v>1581082</v>
      </c>
      <c r="P5" s="106">
        <f t="shared" si="0"/>
        <v>5677050</v>
      </c>
      <c r="Q5" s="106">
        <f t="shared" si="0"/>
        <v>7240945</v>
      </c>
      <c r="R5" s="106">
        <f t="shared" si="0"/>
        <v>14499077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40200104</v>
      </c>
      <c r="X5" s="106">
        <f t="shared" si="0"/>
        <v>40680811</v>
      </c>
      <c r="Y5" s="106">
        <f t="shared" si="0"/>
        <v>-480707</v>
      </c>
      <c r="Z5" s="201">
        <f>+IF(X5&lt;&gt;0,+(Y5/X5)*100,0)</f>
        <v>-1.1816554001344761</v>
      </c>
      <c r="AA5" s="199">
        <f>SUM(AA11:AA18)</f>
        <v>54241081</v>
      </c>
    </row>
    <row r="6" spans="1:27" ht="12.75">
      <c r="A6" s="291" t="s">
        <v>205</v>
      </c>
      <c r="B6" s="142"/>
      <c r="C6" s="62">
        <v>27056226</v>
      </c>
      <c r="D6" s="156"/>
      <c r="E6" s="60">
        <v>18880551</v>
      </c>
      <c r="F6" s="60">
        <v>24210917</v>
      </c>
      <c r="G6" s="60">
        <v>1172334</v>
      </c>
      <c r="H6" s="60">
        <v>3461562</v>
      </c>
      <c r="I6" s="60">
        <v>2674533</v>
      </c>
      <c r="J6" s="60">
        <v>7308429</v>
      </c>
      <c r="K6" s="60">
        <v>1218356</v>
      </c>
      <c r="L6" s="60">
        <v>572845</v>
      </c>
      <c r="M6" s="60">
        <v>1265928</v>
      </c>
      <c r="N6" s="60">
        <v>3057129</v>
      </c>
      <c r="O6" s="60">
        <v>571858</v>
      </c>
      <c r="P6" s="60">
        <v>3334753</v>
      </c>
      <c r="Q6" s="60">
        <v>5675546</v>
      </c>
      <c r="R6" s="60">
        <v>9582157</v>
      </c>
      <c r="S6" s="60"/>
      <c r="T6" s="60"/>
      <c r="U6" s="60"/>
      <c r="V6" s="60"/>
      <c r="W6" s="60">
        <v>19947715</v>
      </c>
      <c r="X6" s="60">
        <v>18158188</v>
      </c>
      <c r="Y6" s="60">
        <v>1789527</v>
      </c>
      <c r="Z6" s="140">
        <v>9.86</v>
      </c>
      <c r="AA6" s="155">
        <v>24210917</v>
      </c>
    </row>
    <row r="7" spans="1:27" ht="12.75">
      <c r="A7" s="291" t="s">
        <v>206</v>
      </c>
      <c r="B7" s="142"/>
      <c r="C7" s="62"/>
      <c r="D7" s="156"/>
      <c r="E7" s="60">
        <v>4936875</v>
      </c>
      <c r="F7" s="60">
        <v>7152299</v>
      </c>
      <c r="G7" s="60"/>
      <c r="H7" s="60">
        <v>2450964</v>
      </c>
      <c r="I7" s="60">
        <v>2377725</v>
      </c>
      <c r="J7" s="60">
        <v>4828689</v>
      </c>
      <c r="K7" s="60">
        <v>239536</v>
      </c>
      <c r="L7" s="60"/>
      <c r="M7" s="60">
        <v>84500</v>
      </c>
      <c r="N7" s="60">
        <v>324036</v>
      </c>
      <c r="O7" s="60">
        <v>378729</v>
      </c>
      <c r="P7" s="60">
        <v>698659</v>
      </c>
      <c r="Q7" s="60"/>
      <c r="R7" s="60">
        <v>1077388</v>
      </c>
      <c r="S7" s="60"/>
      <c r="T7" s="60"/>
      <c r="U7" s="60"/>
      <c r="V7" s="60"/>
      <c r="W7" s="60">
        <v>6230113</v>
      </c>
      <c r="X7" s="60">
        <v>5364224</v>
      </c>
      <c r="Y7" s="60">
        <v>865889</v>
      </c>
      <c r="Z7" s="140">
        <v>16.14</v>
      </c>
      <c r="AA7" s="155">
        <v>7152299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27056226</v>
      </c>
      <c r="D11" s="294">
        <f t="shared" si="1"/>
        <v>0</v>
      </c>
      <c r="E11" s="295">
        <f t="shared" si="1"/>
        <v>23817426</v>
      </c>
      <c r="F11" s="295">
        <f t="shared" si="1"/>
        <v>31363216</v>
      </c>
      <c r="G11" s="295">
        <f t="shared" si="1"/>
        <v>1172334</v>
      </c>
      <c r="H11" s="295">
        <f t="shared" si="1"/>
        <v>5912526</v>
      </c>
      <c r="I11" s="295">
        <f t="shared" si="1"/>
        <v>5052258</v>
      </c>
      <c r="J11" s="295">
        <f t="shared" si="1"/>
        <v>12137118</v>
      </c>
      <c r="K11" s="295">
        <f t="shared" si="1"/>
        <v>1457892</v>
      </c>
      <c r="L11" s="295">
        <f t="shared" si="1"/>
        <v>572845</v>
      </c>
      <c r="M11" s="295">
        <f t="shared" si="1"/>
        <v>1350428</v>
      </c>
      <c r="N11" s="295">
        <f t="shared" si="1"/>
        <v>3381165</v>
      </c>
      <c r="O11" s="295">
        <f t="shared" si="1"/>
        <v>950587</v>
      </c>
      <c r="P11" s="295">
        <f t="shared" si="1"/>
        <v>4033412</v>
      </c>
      <c r="Q11" s="295">
        <f t="shared" si="1"/>
        <v>5675546</v>
      </c>
      <c r="R11" s="295">
        <f t="shared" si="1"/>
        <v>10659545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26177828</v>
      </c>
      <c r="X11" s="295">
        <f t="shared" si="1"/>
        <v>23522412</v>
      </c>
      <c r="Y11" s="295">
        <f t="shared" si="1"/>
        <v>2655416</v>
      </c>
      <c r="Z11" s="296">
        <f>+IF(X11&lt;&gt;0,+(Y11/X11)*100,0)</f>
        <v>11.288876327818762</v>
      </c>
      <c r="AA11" s="297">
        <f>SUM(AA6:AA10)</f>
        <v>31363216</v>
      </c>
    </row>
    <row r="12" spans="1:27" ht="12.75">
      <c r="A12" s="298" t="s">
        <v>211</v>
      </c>
      <c r="B12" s="136"/>
      <c r="C12" s="62">
        <v>14698241</v>
      </c>
      <c r="D12" s="156"/>
      <c r="E12" s="60">
        <v>15838484</v>
      </c>
      <c r="F12" s="60">
        <v>16585244</v>
      </c>
      <c r="G12" s="60">
        <v>2654894</v>
      </c>
      <c r="H12" s="60">
        <v>56201</v>
      </c>
      <c r="I12" s="60">
        <v>1059914</v>
      </c>
      <c r="J12" s="60">
        <v>3771009</v>
      </c>
      <c r="K12" s="60">
        <v>331479</v>
      </c>
      <c r="L12" s="60">
        <v>2904206</v>
      </c>
      <c r="M12" s="60">
        <v>2669365</v>
      </c>
      <c r="N12" s="60">
        <v>5905050</v>
      </c>
      <c r="O12" s="60">
        <v>591100</v>
      </c>
      <c r="P12" s="60">
        <v>623847</v>
      </c>
      <c r="Q12" s="60">
        <v>296633</v>
      </c>
      <c r="R12" s="60">
        <v>1511580</v>
      </c>
      <c r="S12" s="60"/>
      <c r="T12" s="60"/>
      <c r="U12" s="60"/>
      <c r="V12" s="60"/>
      <c r="W12" s="60">
        <v>11187639</v>
      </c>
      <c r="X12" s="60">
        <v>12438933</v>
      </c>
      <c r="Y12" s="60">
        <v>-1251294</v>
      </c>
      <c r="Z12" s="140">
        <v>-10.06</v>
      </c>
      <c r="AA12" s="155">
        <v>16585244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7155941</v>
      </c>
      <c r="D15" s="156"/>
      <c r="E15" s="60">
        <v>9208762</v>
      </c>
      <c r="F15" s="60">
        <v>6292621</v>
      </c>
      <c r="G15" s="60">
        <v>45800</v>
      </c>
      <c r="H15" s="60"/>
      <c r="I15" s="60">
        <v>22098</v>
      </c>
      <c r="J15" s="60">
        <v>67898</v>
      </c>
      <c r="K15" s="60">
        <v>285540</v>
      </c>
      <c r="L15" s="60">
        <v>71496</v>
      </c>
      <c r="M15" s="60">
        <v>29850</v>
      </c>
      <c r="N15" s="60">
        <v>386886</v>
      </c>
      <c r="O15" s="60">
        <v>39395</v>
      </c>
      <c r="P15" s="60">
        <v>903928</v>
      </c>
      <c r="Q15" s="60">
        <v>1230145</v>
      </c>
      <c r="R15" s="60">
        <v>2173468</v>
      </c>
      <c r="S15" s="60"/>
      <c r="T15" s="60"/>
      <c r="U15" s="60"/>
      <c r="V15" s="60"/>
      <c r="W15" s="60">
        <v>2628252</v>
      </c>
      <c r="X15" s="60">
        <v>4719466</v>
      </c>
      <c r="Y15" s="60">
        <v>-2091214</v>
      </c>
      <c r="Z15" s="140">
        <v>-44.31</v>
      </c>
      <c r="AA15" s="155">
        <v>6292621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476100</v>
      </c>
      <c r="F18" s="82"/>
      <c r="G18" s="82"/>
      <c r="H18" s="82">
        <v>51901</v>
      </c>
      <c r="I18" s="82"/>
      <c r="J18" s="82">
        <v>51901</v>
      </c>
      <c r="K18" s="82"/>
      <c r="L18" s="82"/>
      <c r="M18" s="82"/>
      <c r="N18" s="82"/>
      <c r="O18" s="82"/>
      <c r="P18" s="82">
        <v>115863</v>
      </c>
      <c r="Q18" s="82">
        <v>38621</v>
      </c>
      <c r="R18" s="82">
        <v>154484</v>
      </c>
      <c r="S18" s="82"/>
      <c r="T18" s="82"/>
      <c r="U18" s="82"/>
      <c r="V18" s="82"/>
      <c r="W18" s="82">
        <v>206385</v>
      </c>
      <c r="X18" s="82"/>
      <c r="Y18" s="82">
        <v>206385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27056226</v>
      </c>
      <c r="D36" s="156">
        <f t="shared" si="4"/>
        <v>0</v>
      </c>
      <c r="E36" s="60">
        <f t="shared" si="4"/>
        <v>18880551</v>
      </c>
      <c r="F36" s="60">
        <f t="shared" si="4"/>
        <v>24210917</v>
      </c>
      <c r="G36" s="60">
        <f t="shared" si="4"/>
        <v>1172334</v>
      </c>
      <c r="H36" s="60">
        <f t="shared" si="4"/>
        <v>3461562</v>
      </c>
      <c r="I36" s="60">
        <f t="shared" si="4"/>
        <v>2674533</v>
      </c>
      <c r="J36" s="60">
        <f t="shared" si="4"/>
        <v>7308429</v>
      </c>
      <c r="K36" s="60">
        <f t="shared" si="4"/>
        <v>1218356</v>
      </c>
      <c r="L36" s="60">
        <f t="shared" si="4"/>
        <v>572845</v>
      </c>
      <c r="M36" s="60">
        <f t="shared" si="4"/>
        <v>1265928</v>
      </c>
      <c r="N36" s="60">
        <f t="shared" si="4"/>
        <v>3057129</v>
      </c>
      <c r="O36" s="60">
        <f t="shared" si="4"/>
        <v>571858</v>
      </c>
      <c r="P36" s="60">
        <f t="shared" si="4"/>
        <v>3334753</v>
      </c>
      <c r="Q36" s="60">
        <f t="shared" si="4"/>
        <v>5675546</v>
      </c>
      <c r="R36" s="60">
        <f t="shared" si="4"/>
        <v>9582157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19947715</v>
      </c>
      <c r="X36" s="60">
        <f t="shared" si="4"/>
        <v>18158188</v>
      </c>
      <c r="Y36" s="60">
        <f t="shared" si="4"/>
        <v>1789527</v>
      </c>
      <c r="Z36" s="140">
        <f aca="true" t="shared" si="5" ref="Z36:Z49">+IF(X36&lt;&gt;0,+(Y36/X36)*100,0)</f>
        <v>9.855206918223338</v>
      </c>
      <c r="AA36" s="155">
        <f>AA6+AA21</f>
        <v>24210917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4936875</v>
      </c>
      <c r="F37" s="60">
        <f t="shared" si="4"/>
        <v>7152299</v>
      </c>
      <c r="G37" s="60">
        <f t="shared" si="4"/>
        <v>0</v>
      </c>
      <c r="H37" s="60">
        <f t="shared" si="4"/>
        <v>2450964</v>
      </c>
      <c r="I37" s="60">
        <f t="shared" si="4"/>
        <v>2377725</v>
      </c>
      <c r="J37" s="60">
        <f t="shared" si="4"/>
        <v>4828689</v>
      </c>
      <c r="K37" s="60">
        <f t="shared" si="4"/>
        <v>239536</v>
      </c>
      <c r="L37" s="60">
        <f t="shared" si="4"/>
        <v>0</v>
      </c>
      <c r="M37" s="60">
        <f t="shared" si="4"/>
        <v>84500</v>
      </c>
      <c r="N37" s="60">
        <f t="shared" si="4"/>
        <v>324036</v>
      </c>
      <c r="O37" s="60">
        <f t="shared" si="4"/>
        <v>378729</v>
      </c>
      <c r="P37" s="60">
        <f t="shared" si="4"/>
        <v>698659</v>
      </c>
      <c r="Q37" s="60">
        <f t="shared" si="4"/>
        <v>0</v>
      </c>
      <c r="R37" s="60">
        <f t="shared" si="4"/>
        <v>1077388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6230113</v>
      </c>
      <c r="X37" s="60">
        <f t="shared" si="4"/>
        <v>5364224</v>
      </c>
      <c r="Y37" s="60">
        <f t="shared" si="4"/>
        <v>865889</v>
      </c>
      <c r="Z37" s="140">
        <f t="shared" si="5"/>
        <v>16.141924722010117</v>
      </c>
      <c r="AA37" s="155">
        <f>AA7+AA22</f>
        <v>7152299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27056226</v>
      </c>
      <c r="D41" s="294">
        <f t="shared" si="6"/>
        <v>0</v>
      </c>
      <c r="E41" s="295">
        <f t="shared" si="6"/>
        <v>23817426</v>
      </c>
      <c r="F41" s="295">
        <f t="shared" si="6"/>
        <v>31363216</v>
      </c>
      <c r="G41" s="295">
        <f t="shared" si="6"/>
        <v>1172334</v>
      </c>
      <c r="H41" s="295">
        <f t="shared" si="6"/>
        <v>5912526</v>
      </c>
      <c r="I41" s="295">
        <f t="shared" si="6"/>
        <v>5052258</v>
      </c>
      <c r="J41" s="295">
        <f t="shared" si="6"/>
        <v>12137118</v>
      </c>
      <c r="K41" s="295">
        <f t="shared" si="6"/>
        <v>1457892</v>
      </c>
      <c r="L41" s="295">
        <f t="shared" si="6"/>
        <v>572845</v>
      </c>
      <c r="M41" s="295">
        <f t="shared" si="6"/>
        <v>1350428</v>
      </c>
      <c r="N41" s="295">
        <f t="shared" si="6"/>
        <v>3381165</v>
      </c>
      <c r="O41" s="295">
        <f t="shared" si="6"/>
        <v>950587</v>
      </c>
      <c r="P41" s="295">
        <f t="shared" si="6"/>
        <v>4033412</v>
      </c>
      <c r="Q41" s="295">
        <f t="shared" si="6"/>
        <v>5675546</v>
      </c>
      <c r="R41" s="295">
        <f t="shared" si="6"/>
        <v>10659545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26177828</v>
      </c>
      <c r="X41" s="295">
        <f t="shared" si="6"/>
        <v>23522412</v>
      </c>
      <c r="Y41" s="295">
        <f t="shared" si="6"/>
        <v>2655416</v>
      </c>
      <c r="Z41" s="296">
        <f t="shared" si="5"/>
        <v>11.288876327818762</v>
      </c>
      <c r="AA41" s="297">
        <f>SUM(AA36:AA40)</f>
        <v>31363216</v>
      </c>
    </row>
    <row r="42" spans="1:27" ht="12.75">
      <c r="A42" s="298" t="s">
        <v>211</v>
      </c>
      <c r="B42" s="136"/>
      <c r="C42" s="95">
        <f aca="true" t="shared" si="7" ref="C42:Y48">C12+C27</f>
        <v>14698241</v>
      </c>
      <c r="D42" s="129">
        <f t="shared" si="7"/>
        <v>0</v>
      </c>
      <c r="E42" s="54">
        <f t="shared" si="7"/>
        <v>15838484</v>
      </c>
      <c r="F42" s="54">
        <f t="shared" si="7"/>
        <v>16585244</v>
      </c>
      <c r="G42" s="54">
        <f t="shared" si="7"/>
        <v>2654894</v>
      </c>
      <c r="H42" s="54">
        <f t="shared" si="7"/>
        <v>56201</v>
      </c>
      <c r="I42" s="54">
        <f t="shared" si="7"/>
        <v>1059914</v>
      </c>
      <c r="J42" s="54">
        <f t="shared" si="7"/>
        <v>3771009</v>
      </c>
      <c r="K42" s="54">
        <f t="shared" si="7"/>
        <v>331479</v>
      </c>
      <c r="L42" s="54">
        <f t="shared" si="7"/>
        <v>2904206</v>
      </c>
      <c r="M42" s="54">
        <f t="shared" si="7"/>
        <v>2669365</v>
      </c>
      <c r="N42" s="54">
        <f t="shared" si="7"/>
        <v>5905050</v>
      </c>
      <c r="O42" s="54">
        <f t="shared" si="7"/>
        <v>591100</v>
      </c>
      <c r="P42" s="54">
        <f t="shared" si="7"/>
        <v>623847</v>
      </c>
      <c r="Q42" s="54">
        <f t="shared" si="7"/>
        <v>296633</v>
      </c>
      <c r="R42" s="54">
        <f t="shared" si="7"/>
        <v>1511580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11187639</v>
      </c>
      <c r="X42" s="54">
        <f t="shared" si="7"/>
        <v>12438933</v>
      </c>
      <c r="Y42" s="54">
        <f t="shared" si="7"/>
        <v>-1251294</v>
      </c>
      <c r="Z42" s="184">
        <f t="shared" si="5"/>
        <v>-10.059496260651938</v>
      </c>
      <c r="AA42" s="130">
        <f aca="true" t="shared" si="8" ref="AA42:AA48">AA12+AA27</f>
        <v>16585244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7155941</v>
      </c>
      <c r="D45" s="129">
        <f t="shared" si="7"/>
        <v>0</v>
      </c>
      <c r="E45" s="54">
        <f t="shared" si="7"/>
        <v>9208762</v>
      </c>
      <c r="F45" s="54">
        <f t="shared" si="7"/>
        <v>6292621</v>
      </c>
      <c r="G45" s="54">
        <f t="shared" si="7"/>
        <v>45800</v>
      </c>
      <c r="H45" s="54">
        <f t="shared" si="7"/>
        <v>0</v>
      </c>
      <c r="I45" s="54">
        <f t="shared" si="7"/>
        <v>22098</v>
      </c>
      <c r="J45" s="54">
        <f t="shared" si="7"/>
        <v>67898</v>
      </c>
      <c r="K45" s="54">
        <f t="shared" si="7"/>
        <v>285540</v>
      </c>
      <c r="L45" s="54">
        <f t="shared" si="7"/>
        <v>71496</v>
      </c>
      <c r="M45" s="54">
        <f t="shared" si="7"/>
        <v>29850</v>
      </c>
      <c r="N45" s="54">
        <f t="shared" si="7"/>
        <v>386886</v>
      </c>
      <c r="O45" s="54">
        <f t="shared" si="7"/>
        <v>39395</v>
      </c>
      <c r="P45" s="54">
        <f t="shared" si="7"/>
        <v>903928</v>
      </c>
      <c r="Q45" s="54">
        <f t="shared" si="7"/>
        <v>1230145</v>
      </c>
      <c r="R45" s="54">
        <f t="shared" si="7"/>
        <v>2173468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2628252</v>
      </c>
      <c r="X45" s="54">
        <f t="shared" si="7"/>
        <v>4719466</v>
      </c>
      <c r="Y45" s="54">
        <f t="shared" si="7"/>
        <v>-2091214</v>
      </c>
      <c r="Z45" s="184">
        <f t="shared" si="5"/>
        <v>-44.31039443869285</v>
      </c>
      <c r="AA45" s="130">
        <f t="shared" si="8"/>
        <v>6292621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476100</v>
      </c>
      <c r="F48" s="54">
        <f t="shared" si="7"/>
        <v>0</v>
      </c>
      <c r="G48" s="54">
        <f t="shared" si="7"/>
        <v>0</v>
      </c>
      <c r="H48" s="54">
        <f t="shared" si="7"/>
        <v>51901</v>
      </c>
      <c r="I48" s="54">
        <f t="shared" si="7"/>
        <v>0</v>
      </c>
      <c r="J48" s="54">
        <f t="shared" si="7"/>
        <v>51901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115863</v>
      </c>
      <c r="Q48" s="54">
        <f t="shared" si="7"/>
        <v>38621</v>
      </c>
      <c r="R48" s="54">
        <f t="shared" si="7"/>
        <v>154484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206385</v>
      </c>
      <c r="X48" s="54">
        <f t="shared" si="7"/>
        <v>0</v>
      </c>
      <c r="Y48" s="54">
        <f t="shared" si="7"/>
        <v>206385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48910408</v>
      </c>
      <c r="D49" s="218">
        <f t="shared" si="9"/>
        <v>0</v>
      </c>
      <c r="E49" s="220">
        <f t="shared" si="9"/>
        <v>49340772</v>
      </c>
      <c r="F49" s="220">
        <f t="shared" si="9"/>
        <v>54241081</v>
      </c>
      <c r="G49" s="220">
        <f t="shared" si="9"/>
        <v>3873028</v>
      </c>
      <c r="H49" s="220">
        <f t="shared" si="9"/>
        <v>6020628</v>
      </c>
      <c r="I49" s="220">
        <f t="shared" si="9"/>
        <v>6134270</v>
      </c>
      <c r="J49" s="220">
        <f t="shared" si="9"/>
        <v>16027926</v>
      </c>
      <c r="K49" s="220">
        <f t="shared" si="9"/>
        <v>2074911</v>
      </c>
      <c r="L49" s="220">
        <f t="shared" si="9"/>
        <v>3548547</v>
      </c>
      <c r="M49" s="220">
        <f t="shared" si="9"/>
        <v>4049643</v>
      </c>
      <c r="N49" s="220">
        <f t="shared" si="9"/>
        <v>9673101</v>
      </c>
      <c r="O49" s="220">
        <f t="shared" si="9"/>
        <v>1581082</v>
      </c>
      <c r="P49" s="220">
        <f t="shared" si="9"/>
        <v>5677050</v>
      </c>
      <c r="Q49" s="220">
        <f t="shared" si="9"/>
        <v>7240945</v>
      </c>
      <c r="R49" s="220">
        <f t="shared" si="9"/>
        <v>14499077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40200104</v>
      </c>
      <c r="X49" s="220">
        <f t="shared" si="9"/>
        <v>40680811</v>
      </c>
      <c r="Y49" s="220">
        <f t="shared" si="9"/>
        <v>-480707</v>
      </c>
      <c r="Z49" s="221">
        <f t="shared" si="5"/>
        <v>-1.1816554001344761</v>
      </c>
      <c r="AA49" s="222">
        <f>SUM(AA41:AA48)</f>
        <v>54241081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2648296</v>
      </c>
      <c r="D51" s="129">
        <f t="shared" si="10"/>
        <v>0</v>
      </c>
      <c r="E51" s="54">
        <f t="shared" si="10"/>
        <v>4068959</v>
      </c>
      <c r="F51" s="54">
        <f t="shared" si="10"/>
        <v>3988436</v>
      </c>
      <c r="G51" s="54">
        <f t="shared" si="10"/>
        <v>339872</v>
      </c>
      <c r="H51" s="54">
        <f t="shared" si="10"/>
        <v>215706</v>
      </c>
      <c r="I51" s="54">
        <f t="shared" si="10"/>
        <v>412740</v>
      </c>
      <c r="J51" s="54">
        <f t="shared" si="10"/>
        <v>968318</v>
      </c>
      <c r="K51" s="54">
        <f t="shared" si="10"/>
        <v>232288</v>
      </c>
      <c r="L51" s="54">
        <f t="shared" si="10"/>
        <v>114404</v>
      </c>
      <c r="M51" s="54">
        <f t="shared" si="10"/>
        <v>97715</v>
      </c>
      <c r="N51" s="54">
        <f t="shared" si="10"/>
        <v>444407</v>
      </c>
      <c r="O51" s="54">
        <f t="shared" si="10"/>
        <v>48545</v>
      </c>
      <c r="P51" s="54">
        <f t="shared" si="10"/>
        <v>198585</v>
      </c>
      <c r="Q51" s="54">
        <f t="shared" si="10"/>
        <v>209687</v>
      </c>
      <c r="R51" s="54">
        <f t="shared" si="10"/>
        <v>456817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1869542</v>
      </c>
      <c r="X51" s="54">
        <f t="shared" si="10"/>
        <v>2991327</v>
      </c>
      <c r="Y51" s="54">
        <f t="shared" si="10"/>
        <v>-1121785</v>
      </c>
      <c r="Z51" s="184">
        <f>+IF(X51&lt;&gt;0,+(Y51/X51)*100,0)</f>
        <v>-37.50124944548022</v>
      </c>
      <c r="AA51" s="130">
        <f>SUM(AA57:AA61)</f>
        <v>3988436</v>
      </c>
    </row>
    <row r="52" spans="1:27" ht="12.75">
      <c r="A52" s="310" t="s">
        <v>205</v>
      </c>
      <c r="B52" s="142"/>
      <c r="C52" s="62">
        <v>527057</v>
      </c>
      <c r="D52" s="156"/>
      <c r="E52" s="60">
        <v>560004</v>
      </c>
      <c r="F52" s="60">
        <v>375244</v>
      </c>
      <c r="G52" s="60"/>
      <c r="H52" s="60"/>
      <c r="I52" s="60">
        <v>78892</v>
      </c>
      <c r="J52" s="60">
        <v>78892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78892</v>
      </c>
      <c r="X52" s="60">
        <v>281433</v>
      </c>
      <c r="Y52" s="60">
        <v>-202541</v>
      </c>
      <c r="Z52" s="140">
        <v>-71.97</v>
      </c>
      <c r="AA52" s="155">
        <v>375244</v>
      </c>
    </row>
    <row r="53" spans="1:27" ht="12.75">
      <c r="A53" s="310" t="s">
        <v>206</v>
      </c>
      <c r="B53" s="142"/>
      <c r="C53" s="62">
        <v>299730</v>
      </c>
      <c r="D53" s="156"/>
      <c r="E53" s="60">
        <v>762300</v>
      </c>
      <c r="F53" s="60">
        <v>699429</v>
      </c>
      <c r="G53" s="60">
        <v>297000</v>
      </c>
      <c r="H53" s="60">
        <v>111060</v>
      </c>
      <c r="I53" s="60"/>
      <c r="J53" s="60">
        <v>408060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408060</v>
      </c>
      <c r="X53" s="60">
        <v>524572</v>
      </c>
      <c r="Y53" s="60">
        <v>-116512</v>
      </c>
      <c r="Z53" s="140">
        <v>-22.21</v>
      </c>
      <c r="AA53" s="155">
        <v>699429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>
        <v>158700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119025</v>
      </c>
      <c r="Y56" s="60">
        <v>-119025</v>
      </c>
      <c r="Z56" s="140">
        <v>-100</v>
      </c>
      <c r="AA56" s="155">
        <v>158700</v>
      </c>
    </row>
    <row r="57" spans="1:27" ht="12.75">
      <c r="A57" s="138" t="s">
        <v>210</v>
      </c>
      <c r="B57" s="142"/>
      <c r="C57" s="293">
        <f aca="true" t="shared" si="11" ref="C57:Y57">SUM(C52:C56)</f>
        <v>826787</v>
      </c>
      <c r="D57" s="294">
        <f t="shared" si="11"/>
        <v>0</v>
      </c>
      <c r="E57" s="295">
        <f t="shared" si="11"/>
        <v>1322304</v>
      </c>
      <c r="F57" s="295">
        <f t="shared" si="11"/>
        <v>1233373</v>
      </c>
      <c r="G57" s="295">
        <f t="shared" si="11"/>
        <v>297000</v>
      </c>
      <c r="H57" s="295">
        <f t="shared" si="11"/>
        <v>111060</v>
      </c>
      <c r="I57" s="295">
        <f t="shared" si="11"/>
        <v>78892</v>
      </c>
      <c r="J57" s="295">
        <f t="shared" si="11"/>
        <v>486952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486952</v>
      </c>
      <c r="X57" s="295">
        <f t="shared" si="11"/>
        <v>925030</v>
      </c>
      <c r="Y57" s="295">
        <f t="shared" si="11"/>
        <v>-438078</v>
      </c>
      <c r="Z57" s="296">
        <f>+IF(X57&lt;&gt;0,+(Y57/X57)*100,0)</f>
        <v>-47.358247840610574</v>
      </c>
      <c r="AA57" s="297">
        <f>SUM(AA52:AA56)</f>
        <v>1233373</v>
      </c>
    </row>
    <row r="58" spans="1:27" ht="12.75">
      <c r="A58" s="311" t="s">
        <v>211</v>
      </c>
      <c r="B58" s="136"/>
      <c r="C58" s="62">
        <v>30432</v>
      </c>
      <c r="D58" s="156"/>
      <c r="E58" s="60">
        <v>158700</v>
      </c>
      <c r="F58" s="60">
        <v>450000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337500</v>
      </c>
      <c r="Y58" s="60">
        <v>-337500</v>
      </c>
      <c r="Z58" s="140">
        <v>-100</v>
      </c>
      <c r="AA58" s="155">
        <v>450000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>
        <v>22000</v>
      </c>
      <c r="N59" s="275">
        <v>22000</v>
      </c>
      <c r="O59" s="275"/>
      <c r="P59" s="275"/>
      <c r="Q59" s="275"/>
      <c r="R59" s="275"/>
      <c r="S59" s="275"/>
      <c r="T59" s="275"/>
      <c r="U59" s="275"/>
      <c r="V59" s="275"/>
      <c r="W59" s="275">
        <v>22000</v>
      </c>
      <c r="X59" s="275"/>
      <c r="Y59" s="275">
        <v>22000</v>
      </c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1791077</v>
      </c>
      <c r="D61" s="156"/>
      <c r="E61" s="60">
        <v>2587955</v>
      </c>
      <c r="F61" s="60">
        <v>2305063</v>
      </c>
      <c r="G61" s="60">
        <v>42872</v>
      </c>
      <c r="H61" s="60">
        <v>104646</v>
      </c>
      <c r="I61" s="60">
        <v>333848</v>
      </c>
      <c r="J61" s="60">
        <v>481366</v>
      </c>
      <c r="K61" s="60">
        <v>232288</v>
      </c>
      <c r="L61" s="60">
        <v>114404</v>
      </c>
      <c r="M61" s="60">
        <v>75715</v>
      </c>
      <c r="N61" s="60">
        <v>422407</v>
      </c>
      <c r="O61" s="60">
        <v>48545</v>
      </c>
      <c r="P61" s="60">
        <v>198585</v>
      </c>
      <c r="Q61" s="60">
        <v>209687</v>
      </c>
      <c r="R61" s="60">
        <v>456817</v>
      </c>
      <c r="S61" s="60"/>
      <c r="T61" s="60"/>
      <c r="U61" s="60"/>
      <c r="V61" s="60"/>
      <c r="W61" s="60">
        <v>1360590</v>
      </c>
      <c r="X61" s="60">
        <v>1728797</v>
      </c>
      <c r="Y61" s="60">
        <v>-368207</v>
      </c>
      <c r="Z61" s="140">
        <v>-21.3</v>
      </c>
      <c r="AA61" s="155">
        <v>2305063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76553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3789977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202428</v>
      </c>
      <c r="F68" s="60"/>
      <c r="G68" s="60">
        <v>339872</v>
      </c>
      <c r="H68" s="60">
        <v>215706</v>
      </c>
      <c r="I68" s="60">
        <v>412740</v>
      </c>
      <c r="J68" s="60">
        <v>968318</v>
      </c>
      <c r="K68" s="60">
        <v>232288</v>
      </c>
      <c r="L68" s="60">
        <v>114404</v>
      </c>
      <c r="M68" s="60">
        <v>97714</v>
      </c>
      <c r="N68" s="60">
        <v>444406</v>
      </c>
      <c r="O68" s="60">
        <v>48545</v>
      </c>
      <c r="P68" s="60">
        <v>198585</v>
      </c>
      <c r="Q68" s="60">
        <v>209686</v>
      </c>
      <c r="R68" s="60">
        <v>456816</v>
      </c>
      <c r="S68" s="60"/>
      <c r="T68" s="60"/>
      <c r="U68" s="60"/>
      <c r="V68" s="60"/>
      <c r="W68" s="60">
        <v>1869540</v>
      </c>
      <c r="X68" s="60"/>
      <c r="Y68" s="60">
        <v>1869540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4068958</v>
      </c>
      <c r="F69" s="220">
        <f t="shared" si="12"/>
        <v>0</v>
      </c>
      <c r="G69" s="220">
        <f t="shared" si="12"/>
        <v>339872</v>
      </c>
      <c r="H69" s="220">
        <f t="shared" si="12"/>
        <v>215706</v>
      </c>
      <c r="I69" s="220">
        <f t="shared" si="12"/>
        <v>412740</v>
      </c>
      <c r="J69" s="220">
        <f t="shared" si="12"/>
        <v>968318</v>
      </c>
      <c r="K69" s="220">
        <f t="shared" si="12"/>
        <v>232288</v>
      </c>
      <c r="L69" s="220">
        <f t="shared" si="12"/>
        <v>114404</v>
      </c>
      <c r="M69" s="220">
        <f t="shared" si="12"/>
        <v>97714</v>
      </c>
      <c r="N69" s="220">
        <f t="shared" si="12"/>
        <v>444406</v>
      </c>
      <c r="O69" s="220">
        <f t="shared" si="12"/>
        <v>48545</v>
      </c>
      <c r="P69" s="220">
        <f t="shared" si="12"/>
        <v>198585</v>
      </c>
      <c r="Q69" s="220">
        <f t="shared" si="12"/>
        <v>209686</v>
      </c>
      <c r="R69" s="220">
        <f t="shared" si="12"/>
        <v>456816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1869540</v>
      </c>
      <c r="X69" s="220">
        <f t="shared" si="12"/>
        <v>0</v>
      </c>
      <c r="Y69" s="220">
        <f t="shared" si="12"/>
        <v>1869540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27056226</v>
      </c>
      <c r="D5" s="357">
        <f t="shared" si="0"/>
        <v>0</v>
      </c>
      <c r="E5" s="356">
        <f t="shared" si="0"/>
        <v>23817426</v>
      </c>
      <c r="F5" s="358">
        <f t="shared" si="0"/>
        <v>31363216</v>
      </c>
      <c r="G5" s="358">
        <f t="shared" si="0"/>
        <v>1172334</v>
      </c>
      <c r="H5" s="356">
        <f t="shared" si="0"/>
        <v>5912526</v>
      </c>
      <c r="I5" s="356">
        <f t="shared" si="0"/>
        <v>5052258</v>
      </c>
      <c r="J5" s="358">
        <f t="shared" si="0"/>
        <v>12137118</v>
      </c>
      <c r="K5" s="358">
        <f t="shared" si="0"/>
        <v>1457892</v>
      </c>
      <c r="L5" s="356">
        <f t="shared" si="0"/>
        <v>572845</v>
      </c>
      <c r="M5" s="356">
        <f t="shared" si="0"/>
        <v>1350428</v>
      </c>
      <c r="N5" s="358">
        <f t="shared" si="0"/>
        <v>3381165</v>
      </c>
      <c r="O5" s="358">
        <f t="shared" si="0"/>
        <v>950587</v>
      </c>
      <c r="P5" s="356">
        <f t="shared" si="0"/>
        <v>4033412</v>
      </c>
      <c r="Q5" s="356">
        <f t="shared" si="0"/>
        <v>5675546</v>
      </c>
      <c r="R5" s="358">
        <f t="shared" si="0"/>
        <v>10659545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26177828</v>
      </c>
      <c r="X5" s="356">
        <f t="shared" si="0"/>
        <v>23522412</v>
      </c>
      <c r="Y5" s="358">
        <f t="shared" si="0"/>
        <v>2655416</v>
      </c>
      <c r="Z5" s="359">
        <f>+IF(X5&lt;&gt;0,+(Y5/X5)*100,0)</f>
        <v>11.288876327818762</v>
      </c>
      <c r="AA5" s="360">
        <f>+AA6+AA8+AA11+AA13+AA15</f>
        <v>31363216</v>
      </c>
    </row>
    <row r="6" spans="1:27" ht="12.75">
      <c r="A6" s="361" t="s">
        <v>205</v>
      </c>
      <c r="B6" s="142"/>
      <c r="C6" s="60">
        <f>+C7</f>
        <v>27056226</v>
      </c>
      <c r="D6" s="340">
        <f aca="true" t="shared" si="1" ref="D6:AA6">+D7</f>
        <v>0</v>
      </c>
      <c r="E6" s="60">
        <f t="shared" si="1"/>
        <v>18880551</v>
      </c>
      <c r="F6" s="59">
        <f t="shared" si="1"/>
        <v>24210917</v>
      </c>
      <c r="G6" s="59">
        <f t="shared" si="1"/>
        <v>1172334</v>
      </c>
      <c r="H6" s="60">
        <f t="shared" si="1"/>
        <v>3461562</v>
      </c>
      <c r="I6" s="60">
        <f t="shared" si="1"/>
        <v>2674533</v>
      </c>
      <c r="J6" s="59">
        <f t="shared" si="1"/>
        <v>7308429</v>
      </c>
      <c r="K6" s="59">
        <f t="shared" si="1"/>
        <v>1218356</v>
      </c>
      <c r="L6" s="60">
        <f t="shared" si="1"/>
        <v>572845</v>
      </c>
      <c r="M6" s="60">
        <f t="shared" si="1"/>
        <v>1265928</v>
      </c>
      <c r="N6" s="59">
        <f t="shared" si="1"/>
        <v>3057129</v>
      </c>
      <c r="O6" s="59">
        <f t="shared" si="1"/>
        <v>571858</v>
      </c>
      <c r="P6" s="60">
        <f t="shared" si="1"/>
        <v>3334753</v>
      </c>
      <c r="Q6" s="60">
        <f t="shared" si="1"/>
        <v>5675546</v>
      </c>
      <c r="R6" s="59">
        <f t="shared" si="1"/>
        <v>9582157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19947715</v>
      </c>
      <c r="X6" s="60">
        <f t="shared" si="1"/>
        <v>18158188</v>
      </c>
      <c r="Y6" s="59">
        <f t="shared" si="1"/>
        <v>1789527</v>
      </c>
      <c r="Z6" s="61">
        <f>+IF(X6&lt;&gt;0,+(Y6/X6)*100,0)</f>
        <v>9.855206918223338</v>
      </c>
      <c r="AA6" s="62">
        <f t="shared" si="1"/>
        <v>24210917</v>
      </c>
    </row>
    <row r="7" spans="1:27" ht="12.75">
      <c r="A7" s="291" t="s">
        <v>229</v>
      </c>
      <c r="B7" s="142"/>
      <c r="C7" s="60">
        <v>27056226</v>
      </c>
      <c r="D7" s="340"/>
      <c r="E7" s="60">
        <v>18880551</v>
      </c>
      <c r="F7" s="59">
        <v>24210917</v>
      </c>
      <c r="G7" s="59">
        <v>1172334</v>
      </c>
      <c r="H7" s="60">
        <v>3461562</v>
      </c>
      <c r="I7" s="60">
        <v>2674533</v>
      </c>
      <c r="J7" s="59">
        <v>7308429</v>
      </c>
      <c r="K7" s="59">
        <v>1218356</v>
      </c>
      <c r="L7" s="60">
        <v>572845</v>
      </c>
      <c r="M7" s="60">
        <v>1265928</v>
      </c>
      <c r="N7" s="59">
        <v>3057129</v>
      </c>
      <c r="O7" s="59">
        <v>571858</v>
      </c>
      <c r="P7" s="60">
        <v>3334753</v>
      </c>
      <c r="Q7" s="60">
        <v>5675546</v>
      </c>
      <c r="R7" s="59">
        <v>9582157</v>
      </c>
      <c r="S7" s="59"/>
      <c r="T7" s="60"/>
      <c r="U7" s="60"/>
      <c r="V7" s="59"/>
      <c r="W7" s="59">
        <v>19947715</v>
      </c>
      <c r="X7" s="60">
        <v>18158188</v>
      </c>
      <c r="Y7" s="59">
        <v>1789527</v>
      </c>
      <c r="Z7" s="61">
        <v>9.86</v>
      </c>
      <c r="AA7" s="62">
        <v>24210917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4936875</v>
      </c>
      <c r="F8" s="59">
        <f t="shared" si="2"/>
        <v>7152299</v>
      </c>
      <c r="G8" s="59">
        <f t="shared" si="2"/>
        <v>0</v>
      </c>
      <c r="H8" s="60">
        <f t="shared" si="2"/>
        <v>2450964</v>
      </c>
      <c r="I8" s="60">
        <f t="shared" si="2"/>
        <v>2377725</v>
      </c>
      <c r="J8" s="59">
        <f t="shared" si="2"/>
        <v>4828689</v>
      </c>
      <c r="K8" s="59">
        <f t="shared" si="2"/>
        <v>239536</v>
      </c>
      <c r="L8" s="60">
        <f t="shared" si="2"/>
        <v>0</v>
      </c>
      <c r="M8" s="60">
        <f t="shared" si="2"/>
        <v>84500</v>
      </c>
      <c r="N8" s="59">
        <f t="shared" si="2"/>
        <v>324036</v>
      </c>
      <c r="O8" s="59">
        <f t="shared" si="2"/>
        <v>378729</v>
      </c>
      <c r="P8" s="60">
        <f t="shared" si="2"/>
        <v>698659</v>
      </c>
      <c r="Q8" s="60">
        <f t="shared" si="2"/>
        <v>0</v>
      </c>
      <c r="R8" s="59">
        <f t="shared" si="2"/>
        <v>1077388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6230113</v>
      </c>
      <c r="X8" s="60">
        <f t="shared" si="2"/>
        <v>5364224</v>
      </c>
      <c r="Y8" s="59">
        <f t="shared" si="2"/>
        <v>865889</v>
      </c>
      <c r="Z8" s="61">
        <f>+IF(X8&lt;&gt;0,+(Y8/X8)*100,0)</f>
        <v>16.141924722010117</v>
      </c>
      <c r="AA8" s="62">
        <f>SUM(AA9:AA10)</f>
        <v>7152299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4936875</v>
      </c>
      <c r="F10" s="59">
        <v>7152299</v>
      </c>
      <c r="G10" s="59"/>
      <c r="H10" s="60">
        <v>2450964</v>
      </c>
      <c r="I10" s="60">
        <v>2377725</v>
      </c>
      <c r="J10" s="59">
        <v>4828689</v>
      </c>
      <c r="K10" s="59">
        <v>239536</v>
      </c>
      <c r="L10" s="60"/>
      <c r="M10" s="60">
        <v>84500</v>
      </c>
      <c r="N10" s="59">
        <v>324036</v>
      </c>
      <c r="O10" s="59">
        <v>378729</v>
      </c>
      <c r="P10" s="60">
        <v>698659</v>
      </c>
      <c r="Q10" s="60"/>
      <c r="R10" s="59">
        <v>1077388</v>
      </c>
      <c r="S10" s="59"/>
      <c r="T10" s="60"/>
      <c r="U10" s="60"/>
      <c r="V10" s="59"/>
      <c r="W10" s="59">
        <v>6230113</v>
      </c>
      <c r="X10" s="60">
        <v>5364224</v>
      </c>
      <c r="Y10" s="59">
        <v>865889</v>
      </c>
      <c r="Z10" s="61">
        <v>16.14</v>
      </c>
      <c r="AA10" s="62">
        <v>7152299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14698241</v>
      </c>
      <c r="D22" s="344">
        <f t="shared" si="6"/>
        <v>0</v>
      </c>
      <c r="E22" s="343">
        <f t="shared" si="6"/>
        <v>15838484</v>
      </c>
      <c r="F22" s="345">
        <f t="shared" si="6"/>
        <v>16585244</v>
      </c>
      <c r="G22" s="345">
        <f t="shared" si="6"/>
        <v>2654894</v>
      </c>
      <c r="H22" s="343">
        <f t="shared" si="6"/>
        <v>56201</v>
      </c>
      <c r="I22" s="343">
        <f t="shared" si="6"/>
        <v>1059914</v>
      </c>
      <c r="J22" s="345">
        <f t="shared" si="6"/>
        <v>3771009</v>
      </c>
      <c r="K22" s="345">
        <f t="shared" si="6"/>
        <v>331479</v>
      </c>
      <c r="L22" s="343">
        <f t="shared" si="6"/>
        <v>2904206</v>
      </c>
      <c r="M22" s="343">
        <f t="shared" si="6"/>
        <v>2669365</v>
      </c>
      <c r="N22" s="345">
        <f t="shared" si="6"/>
        <v>5905050</v>
      </c>
      <c r="O22" s="345">
        <f t="shared" si="6"/>
        <v>591100</v>
      </c>
      <c r="P22" s="343">
        <f t="shared" si="6"/>
        <v>623847</v>
      </c>
      <c r="Q22" s="343">
        <f t="shared" si="6"/>
        <v>296633</v>
      </c>
      <c r="R22" s="345">
        <f t="shared" si="6"/>
        <v>1511580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11187639</v>
      </c>
      <c r="X22" s="343">
        <f t="shared" si="6"/>
        <v>12438933</v>
      </c>
      <c r="Y22" s="345">
        <f t="shared" si="6"/>
        <v>-1251294</v>
      </c>
      <c r="Z22" s="336">
        <f>+IF(X22&lt;&gt;0,+(Y22/X22)*100,0)</f>
        <v>-10.059496260651938</v>
      </c>
      <c r="AA22" s="350">
        <f>SUM(AA23:AA32)</f>
        <v>16585244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5776356</v>
      </c>
      <c r="D24" s="340"/>
      <c r="E24" s="60">
        <v>15626884</v>
      </c>
      <c r="F24" s="59">
        <v>5021263</v>
      </c>
      <c r="G24" s="59">
        <v>1223259</v>
      </c>
      <c r="H24" s="60">
        <v>56201</v>
      </c>
      <c r="I24" s="60">
        <v>75722</v>
      </c>
      <c r="J24" s="59">
        <v>1355182</v>
      </c>
      <c r="K24" s="59">
        <v>141479</v>
      </c>
      <c r="L24" s="60"/>
      <c r="M24" s="60">
        <v>294918</v>
      </c>
      <c r="N24" s="59">
        <v>436397</v>
      </c>
      <c r="O24" s="59"/>
      <c r="P24" s="60">
        <v>261000</v>
      </c>
      <c r="Q24" s="60"/>
      <c r="R24" s="59">
        <v>261000</v>
      </c>
      <c r="S24" s="59"/>
      <c r="T24" s="60"/>
      <c r="U24" s="60"/>
      <c r="V24" s="59"/>
      <c r="W24" s="59">
        <v>2052579</v>
      </c>
      <c r="X24" s="60">
        <v>3765947</v>
      </c>
      <c r="Y24" s="59">
        <v>-1713368</v>
      </c>
      <c r="Z24" s="61">
        <v>-45.5</v>
      </c>
      <c r="AA24" s="62">
        <v>5021263</v>
      </c>
    </row>
    <row r="25" spans="1:27" ht="12.75">
      <c r="A25" s="361" t="s">
        <v>239</v>
      </c>
      <c r="B25" s="142"/>
      <c r="C25" s="60">
        <v>8921885</v>
      </c>
      <c r="D25" s="340"/>
      <c r="E25" s="60"/>
      <c r="F25" s="59">
        <v>10952381</v>
      </c>
      <c r="G25" s="59">
        <v>1431635</v>
      </c>
      <c r="H25" s="60"/>
      <c r="I25" s="60">
        <v>984192</v>
      </c>
      <c r="J25" s="59">
        <v>2415827</v>
      </c>
      <c r="K25" s="59">
        <v>190000</v>
      </c>
      <c r="L25" s="60">
        <v>1696521</v>
      </c>
      <c r="M25" s="60">
        <v>2374447</v>
      </c>
      <c r="N25" s="59">
        <v>4260968</v>
      </c>
      <c r="O25" s="59">
        <v>591100</v>
      </c>
      <c r="P25" s="60">
        <v>362847</v>
      </c>
      <c r="Q25" s="60">
        <v>296633</v>
      </c>
      <c r="R25" s="59">
        <v>1250580</v>
      </c>
      <c r="S25" s="59"/>
      <c r="T25" s="60"/>
      <c r="U25" s="60"/>
      <c r="V25" s="59"/>
      <c r="W25" s="59">
        <v>7927375</v>
      </c>
      <c r="X25" s="60">
        <v>8214286</v>
      </c>
      <c r="Y25" s="59">
        <v>-286911</v>
      </c>
      <c r="Z25" s="61">
        <v>-3.49</v>
      </c>
      <c r="AA25" s="62">
        <v>10952381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211600</v>
      </c>
      <c r="F32" s="59">
        <v>611600</v>
      </c>
      <c r="G32" s="59"/>
      <c r="H32" s="60"/>
      <c r="I32" s="60"/>
      <c r="J32" s="59"/>
      <c r="K32" s="59"/>
      <c r="L32" s="60">
        <v>1207685</v>
      </c>
      <c r="M32" s="60"/>
      <c r="N32" s="59">
        <v>1207685</v>
      </c>
      <c r="O32" s="59"/>
      <c r="P32" s="60"/>
      <c r="Q32" s="60"/>
      <c r="R32" s="59"/>
      <c r="S32" s="59"/>
      <c r="T32" s="60"/>
      <c r="U32" s="60"/>
      <c r="V32" s="59"/>
      <c r="W32" s="59">
        <v>1207685</v>
      </c>
      <c r="X32" s="60">
        <v>458700</v>
      </c>
      <c r="Y32" s="59">
        <v>748985</v>
      </c>
      <c r="Z32" s="61">
        <v>163.28</v>
      </c>
      <c r="AA32" s="62">
        <v>611600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7155941</v>
      </c>
      <c r="D40" s="344">
        <f t="shared" si="9"/>
        <v>0</v>
      </c>
      <c r="E40" s="343">
        <f t="shared" si="9"/>
        <v>9208762</v>
      </c>
      <c r="F40" s="345">
        <f t="shared" si="9"/>
        <v>6292621</v>
      </c>
      <c r="G40" s="345">
        <f t="shared" si="9"/>
        <v>45800</v>
      </c>
      <c r="H40" s="343">
        <f t="shared" si="9"/>
        <v>0</v>
      </c>
      <c r="I40" s="343">
        <f t="shared" si="9"/>
        <v>22098</v>
      </c>
      <c r="J40" s="345">
        <f t="shared" si="9"/>
        <v>67898</v>
      </c>
      <c r="K40" s="345">
        <f t="shared" si="9"/>
        <v>285540</v>
      </c>
      <c r="L40" s="343">
        <f t="shared" si="9"/>
        <v>71496</v>
      </c>
      <c r="M40" s="343">
        <f t="shared" si="9"/>
        <v>29850</v>
      </c>
      <c r="N40" s="345">
        <f t="shared" si="9"/>
        <v>386886</v>
      </c>
      <c r="O40" s="345">
        <f t="shared" si="9"/>
        <v>39395</v>
      </c>
      <c r="P40" s="343">
        <f t="shared" si="9"/>
        <v>903928</v>
      </c>
      <c r="Q40" s="343">
        <f t="shared" si="9"/>
        <v>1230145</v>
      </c>
      <c r="R40" s="345">
        <f t="shared" si="9"/>
        <v>2173468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2628252</v>
      </c>
      <c r="X40" s="343">
        <f t="shared" si="9"/>
        <v>4719467</v>
      </c>
      <c r="Y40" s="345">
        <f t="shared" si="9"/>
        <v>-2091215</v>
      </c>
      <c r="Z40" s="336">
        <f>+IF(X40&lt;&gt;0,+(Y40/X40)*100,0)</f>
        <v>-44.310406238670595</v>
      </c>
      <c r="AA40" s="350">
        <f>SUM(AA41:AA49)</f>
        <v>6292621</v>
      </c>
    </row>
    <row r="41" spans="1:27" ht="12.75">
      <c r="A41" s="361" t="s">
        <v>248</v>
      </c>
      <c r="B41" s="142"/>
      <c r="C41" s="362">
        <v>4811624</v>
      </c>
      <c r="D41" s="363"/>
      <c r="E41" s="362">
        <v>2051256</v>
      </c>
      <c r="F41" s="364">
        <v>1483154</v>
      </c>
      <c r="G41" s="364">
        <v>45800</v>
      </c>
      <c r="H41" s="362"/>
      <c r="I41" s="362"/>
      <c r="J41" s="364">
        <v>45800</v>
      </c>
      <c r="K41" s="364"/>
      <c r="L41" s="362"/>
      <c r="M41" s="362"/>
      <c r="N41" s="364"/>
      <c r="O41" s="364"/>
      <c r="P41" s="362">
        <v>841344</v>
      </c>
      <c r="Q41" s="362">
        <v>1000000</v>
      </c>
      <c r="R41" s="364">
        <v>1841344</v>
      </c>
      <c r="S41" s="364"/>
      <c r="T41" s="362"/>
      <c r="U41" s="362"/>
      <c r="V41" s="364"/>
      <c r="W41" s="364">
        <v>1887144</v>
      </c>
      <c r="X41" s="362">
        <v>1112366</v>
      </c>
      <c r="Y41" s="364">
        <v>774778</v>
      </c>
      <c r="Z41" s="365">
        <v>69.65</v>
      </c>
      <c r="AA41" s="366">
        <v>1483154</v>
      </c>
    </row>
    <row r="42" spans="1:27" ht="12.75">
      <c r="A42" s="361" t="s">
        <v>249</v>
      </c>
      <c r="B42" s="136"/>
      <c r="C42" s="60">
        <f aca="true" t="shared" si="10" ref="C42:Y42">+C62</f>
        <v>1938805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311618</v>
      </c>
      <c r="D44" s="368"/>
      <c r="E44" s="54">
        <v>632204</v>
      </c>
      <c r="F44" s="53">
        <v>1167350</v>
      </c>
      <c r="G44" s="53"/>
      <c r="H44" s="54"/>
      <c r="I44" s="54">
        <v>22098</v>
      </c>
      <c r="J44" s="53">
        <v>22098</v>
      </c>
      <c r="K44" s="53">
        <v>52300</v>
      </c>
      <c r="L44" s="54">
        <v>71496</v>
      </c>
      <c r="M44" s="54">
        <v>29850</v>
      </c>
      <c r="N44" s="53">
        <v>153646</v>
      </c>
      <c r="O44" s="53">
        <v>39395</v>
      </c>
      <c r="P44" s="54">
        <v>62584</v>
      </c>
      <c r="Q44" s="54">
        <v>230145</v>
      </c>
      <c r="R44" s="53">
        <v>332124</v>
      </c>
      <c r="S44" s="53"/>
      <c r="T44" s="54"/>
      <c r="U44" s="54"/>
      <c r="V44" s="53"/>
      <c r="W44" s="53">
        <v>507868</v>
      </c>
      <c r="X44" s="54">
        <v>875513</v>
      </c>
      <c r="Y44" s="53">
        <v>-367645</v>
      </c>
      <c r="Z44" s="94">
        <v>-41.99</v>
      </c>
      <c r="AA44" s="95">
        <v>1167350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>
        <v>2670317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2002738</v>
      </c>
      <c r="Y46" s="53">
        <v>-2002738</v>
      </c>
      <c r="Z46" s="94">
        <v>-100</v>
      </c>
      <c r="AA46" s="95">
        <v>2670317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29780</v>
      </c>
      <c r="D48" s="368"/>
      <c r="E48" s="54">
        <v>2400302</v>
      </c>
      <c r="F48" s="53">
        <v>899300</v>
      </c>
      <c r="G48" s="53"/>
      <c r="H48" s="54"/>
      <c r="I48" s="54"/>
      <c r="J48" s="53"/>
      <c r="K48" s="53">
        <v>233240</v>
      </c>
      <c r="L48" s="54"/>
      <c r="M48" s="54"/>
      <c r="N48" s="53">
        <v>233240</v>
      </c>
      <c r="O48" s="53"/>
      <c r="P48" s="54"/>
      <c r="Q48" s="54"/>
      <c r="R48" s="53"/>
      <c r="S48" s="53"/>
      <c r="T48" s="54"/>
      <c r="U48" s="54"/>
      <c r="V48" s="53"/>
      <c r="W48" s="53">
        <v>233240</v>
      </c>
      <c r="X48" s="54">
        <v>674475</v>
      </c>
      <c r="Y48" s="53">
        <v>-441235</v>
      </c>
      <c r="Z48" s="94">
        <v>-65.42</v>
      </c>
      <c r="AA48" s="95">
        <v>899300</v>
      </c>
    </row>
    <row r="49" spans="1:27" ht="12.75">
      <c r="A49" s="361" t="s">
        <v>93</v>
      </c>
      <c r="B49" s="136"/>
      <c r="C49" s="54">
        <v>64114</v>
      </c>
      <c r="D49" s="368"/>
      <c r="E49" s="54">
        <v>4125000</v>
      </c>
      <c r="F49" s="53">
        <v>72500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54375</v>
      </c>
      <c r="Y49" s="53">
        <v>-54375</v>
      </c>
      <c r="Z49" s="94">
        <v>-100</v>
      </c>
      <c r="AA49" s="95">
        <v>72500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476100</v>
      </c>
      <c r="F57" s="345">
        <f t="shared" si="13"/>
        <v>0</v>
      </c>
      <c r="G57" s="345">
        <f t="shared" si="13"/>
        <v>0</v>
      </c>
      <c r="H57" s="343">
        <f t="shared" si="13"/>
        <v>51901</v>
      </c>
      <c r="I57" s="343">
        <f t="shared" si="13"/>
        <v>0</v>
      </c>
      <c r="J57" s="345">
        <f t="shared" si="13"/>
        <v>51901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115863</v>
      </c>
      <c r="Q57" s="343">
        <f t="shared" si="13"/>
        <v>38621</v>
      </c>
      <c r="R57" s="345">
        <f t="shared" si="13"/>
        <v>154484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206385</v>
      </c>
      <c r="X57" s="343">
        <f t="shared" si="13"/>
        <v>0</v>
      </c>
      <c r="Y57" s="345">
        <f t="shared" si="13"/>
        <v>206385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476100</v>
      </c>
      <c r="F58" s="59"/>
      <c r="G58" s="59"/>
      <c r="H58" s="60">
        <v>51901</v>
      </c>
      <c r="I58" s="60"/>
      <c r="J58" s="59">
        <v>51901</v>
      </c>
      <c r="K58" s="59"/>
      <c r="L58" s="60"/>
      <c r="M58" s="60"/>
      <c r="N58" s="59"/>
      <c r="O58" s="59"/>
      <c r="P58" s="60">
        <v>115863</v>
      </c>
      <c r="Q58" s="60">
        <v>38621</v>
      </c>
      <c r="R58" s="59">
        <v>154484</v>
      </c>
      <c r="S58" s="59"/>
      <c r="T58" s="60"/>
      <c r="U58" s="60"/>
      <c r="V58" s="59"/>
      <c r="W58" s="59">
        <v>206385</v>
      </c>
      <c r="X58" s="60"/>
      <c r="Y58" s="59">
        <v>206385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48910408</v>
      </c>
      <c r="D60" s="346">
        <f t="shared" si="14"/>
        <v>0</v>
      </c>
      <c r="E60" s="219">
        <f t="shared" si="14"/>
        <v>49340772</v>
      </c>
      <c r="F60" s="264">
        <f t="shared" si="14"/>
        <v>54241081</v>
      </c>
      <c r="G60" s="264">
        <f t="shared" si="14"/>
        <v>3873028</v>
      </c>
      <c r="H60" s="219">
        <f t="shared" si="14"/>
        <v>6020628</v>
      </c>
      <c r="I60" s="219">
        <f t="shared" si="14"/>
        <v>6134270</v>
      </c>
      <c r="J60" s="264">
        <f t="shared" si="14"/>
        <v>16027926</v>
      </c>
      <c r="K60" s="264">
        <f t="shared" si="14"/>
        <v>2074911</v>
      </c>
      <c r="L60" s="219">
        <f t="shared" si="14"/>
        <v>3548547</v>
      </c>
      <c r="M60" s="219">
        <f t="shared" si="14"/>
        <v>4049643</v>
      </c>
      <c r="N60" s="264">
        <f t="shared" si="14"/>
        <v>9673101</v>
      </c>
      <c r="O60" s="264">
        <f t="shared" si="14"/>
        <v>1581082</v>
      </c>
      <c r="P60" s="219">
        <f t="shared" si="14"/>
        <v>5677050</v>
      </c>
      <c r="Q60" s="219">
        <f t="shared" si="14"/>
        <v>7240945</v>
      </c>
      <c r="R60" s="264">
        <f t="shared" si="14"/>
        <v>14499077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40200104</v>
      </c>
      <c r="X60" s="219">
        <f t="shared" si="14"/>
        <v>40680812</v>
      </c>
      <c r="Y60" s="264">
        <f t="shared" si="14"/>
        <v>-480708</v>
      </c>
      <c r="Z60" s="337">
        <f>+IF(X60&lt;&gt;0,+(Y60/X60)*100,0)</f>
        <v>-1.1816578292488362</v>
      </c>
      <c r="AA60" s="232">
        <f>+AA57+AA54+AA51+AA40+AA37+AA34+AA22+AA5</f>
        <v>54241081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1938805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1938805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2017-05-05T12:13:16Z</dcterms:created>
  <dcterms:modified xsi:type="dcterms:W3CDTF">2017-05-05T12:13:19Z</dcterms:modified>
  <cp:category/>
  <cp:version/>
  <cp:contentType/>
  <cp:contentStatus/>
</cp:coreProperties>
</file>