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<sst xmlns="http://schemas.openxmlformats.org/spreadsheetml/2006/main" count="857" uniqueCount="303">
  <si>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Matatiele(EC441)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</si>
  <si>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</si>
  <si>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</si>
  <si>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</si>
  <si>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</si>
  <si>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</si>
  <si>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</si>
  <si>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</si>
  <si>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</si>
  <si>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</si>
  <si>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</si>
  <si>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</si>
  <si>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</si>
  <si>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</si>
  <si>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</si>
  <si>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</si>
  <si>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</si>
  <si>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</si>
  <si>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</si>
  <si>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</si>
  <si>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</si>
  <si>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</si>
  <si>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</si>
  <si>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</si>
  <si>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</si>
  <si>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</si>
  <si>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</si>
  <si>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</si>
  <si>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</si>
  <si>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</si>
  <si>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</si>
  <si>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</si>
  <si>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</si>
  <si>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</si>
  <si>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</si>
  <si>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</si>
  <si>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</si>
  <si>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</si>
  <si>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</si>
  <si>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</si>
  <si>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</si>
  <si>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</si>
  <si>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</si>
  <si>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</si>
  <si>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</si>
  <si>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</si>
  <si>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</si>
  <si>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</si>
  <si>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</si>
  <si>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</si>
  <si>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</si>
  <si>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</si>
  <si>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</si>
  <si>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</si>
  <si>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</si>
  <si>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</si>
  <si>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</si>
  <si>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</si>
  <si>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</si>
  <si>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</si>
  <si>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</si>
  <si>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</si>
  <si>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</si>
  <si>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</si>
  <si>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</si>
  <si>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</si>
  <si>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</si>
  <si>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</si>
  <si>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</si>
  <si>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</si>
  <si>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Matatiele(EC441)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</si>
  <si>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</si>
  <si>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</si>
  <si>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</si>
  <si>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</si>
  <si>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</si>
  <si>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</si>
  <si>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</si>
  <si>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</si>
  <si>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</si>
  <si>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</si>
  <si>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</si>
  <si>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</si>
  <si>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</si>
  <si>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</si>
  <si>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</si>
  <si>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</si>
  <si>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</si>
  <si>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</si>
  <si>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</si>
  <si>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</si>
  <si>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</si>
  <si>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</si>
  <si>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</si>
  <si>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</si>
  <si>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</si>
  <si>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</si>
  <si>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</si>
  <si>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</si>
  <si>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</si>
  <si>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Matatiele(EC441)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</si>
  <si>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</si>
  <si>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</si>
  <si>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</si>
  <si>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</si>
  <si>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</si>
  <si>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</si>
  <si>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</si>
  <si>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</si>
  <si>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</si>
  <si>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</si>
  <si>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</si>
  <si>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</si>
  <si>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</si>
  <si>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</si>
  <si>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</si>
  <si>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</si>
  <si>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</si>
  <si>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</si>
  <si>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</si>
  <si>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</si>
  <si>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</si>
  <si>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</si>
  <si>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</si>
  <si>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</si>
  <si>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</si>
  <si>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</si>
  <si>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</si>
  <si>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</si>
  <si>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Matatiele(EC441)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</si>
  <si>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</si>
  <si>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</si>
  <si>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</si>
  <si>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</si>
  <si>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</si>
  <si>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</si>
  <si>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</si>
  <si>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</si>
  <si>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</si>
  <si>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</si>
  <si>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Matatiele(EC441)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</si>
  <si>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</si>
  <si>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</si>
  <si>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</si>
  <si>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</si>
  <si>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</si>
  <si>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</si>
  <si>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</si>
  <si>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</si>
  <si>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</si>
  <si>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</si>
  <si>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</si>
  <si>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</si>
  <si>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</si>
  <si>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</si>
  <si>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</si>
  <si>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</si>
  <si>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</si>
  <si>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</si>
  <si>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</si>
  <si>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</si>
  <si>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</si>
  <si>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</si>
  <si>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</si>
  <si>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</si>
  <si>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</si>
  <si>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</si>
  <si>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</si>
  <si>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</si>
  <si>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</si>
  <si>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</si>
  <si>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</si>
  <si>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</si>
  <si>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</si>
  <si>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Matatiele(EC441)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</si>
  <si>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</si>
  <si>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</si>
  <si>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</si>
  <si>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</si>
  <si>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</si>
  <si>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</si>
  <si>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</si>
  <si>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</si>
  <si>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</si>
  <si>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</si>
  <si>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</si>
  <si>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</si>
  <si>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</si>
  <si>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</si>
  <si>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</si>
  <si>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</si>
  <si>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</si>
  <si>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</si>
  <si>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</si>
  <si>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</si>
  <si>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</si>
  <si>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</si>
  <si>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</si>
  <si>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</si>
  <si>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</si>
  <si>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</si>
  <si>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</si>
  <si>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Matatiele(EC441)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</si>
  <si>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</si>
  <si>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</si>
  <si>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</si>
  <si>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</si>
  <si>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</si>
  <si>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</si>
  <si>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</si>
  <si>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</si>
  <si>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</si>
  <si>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</si>
  <si>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</si>
  <si>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</si>
  <si>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</si>
  <si>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</si>
  <si>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</si>
  <si>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</si>
  <si>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</si>
  <si>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</si>
  <si>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</si>
  <si>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</si>
  <si>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</si>
  <si>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</si>
  <si>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</si>
  <si>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</si>
  <si>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Matatiele(EC441)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</si>
  <si>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</si>
  <si>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</si>
  <si>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</si>
  <si>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</si>
  <si>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</si>
  <si>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</si>
  <si>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</si>
  <si>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</si>
  <si>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</si>
  <si>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</si>
  <si>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</si>
  <si>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</si>
  <si>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</si>
  <si>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</si>
  <si>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</si>
  <si>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</si>
  <si>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</si>
  <si>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</si>
  <si>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</si>
  <si>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</si>
  <si>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</si>
  <si>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</si>
  <si>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</si>
  <si>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</si>
  <si>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</si>
  <si>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</si>
  <si>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</si>
  <si>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</si>
  <si>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</si>
  <si>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</si>
  <si>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</si>
  <si>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</si>
  <si>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</si>
  <si>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</si>
  <si>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</si>
  <si>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Matatiele(EC441)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</si>
  <si>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</si>
  <si>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</si>
  <si>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Eastern Cape: Matatiele(EC441)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</si>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</sst>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24193575</v>
      </c>
      <c r="C5" s="19">
        <v>0</v>
      </c>
      <c r="D5" s="59">
        <v>36427412</v>
      </c>
      <c r="E5" s="60">
        <v>36427412</v>
      </c>
      <c r="F5" s="60">
        <v>15793534</v>
      </c>
      <c r="G5" s="60">
        <v>1827904</v>
      </c>
      <c r="H5" s="60">
        <v>1827482</v>
      </c>
      <c r="I5" s="60">
        <v>19448920</v>
      </c>
      <c r="J5" s="60">
        <v>1826299</v>
      </c>
      <c r="K5" s="60">
        <v>1754740</v>
      </c>
      <c r="L5" s="60">
        <v>1829124</v>
      </c>
      <c r="M5" s="60">
        <v>5410163</v>
      </c>
      <c r="N5" s="60">
        <v>1826863</v>
      </c>
      <c r="O5" s="60">
        <v>1829461</v>
      </c>
      <c r="P5" s="60">
        <v>1808378</v>
      </c>
      <c r="Q5" s="60">
        <v>5464702</v>
      </c>
      <c r="R5" s="60">
        <v>0</v>
      </c>
      <c r="S5" s="60">
        <v>0</v>
      </c>
      <c r="T5" s="60">
        <v>0</v>
      </c>
      <c r="U5" s="60">
        <v>0</v>
      </c>
      <c r="V5" s="60">
        <v>30323785</v>
      </c>
      <c r="W5" s="60">
        <v>27578304</v>
      </c>
      <c r="X5" s="60">
        <v>2745481</v>
      </c>
      <c r="Y5" s="61">
        <v>9.96</v>
      </c>
      <c r="Z5" s="62">
        <v>36427412</v>
      </c>
    </row>
    <row r="6" spans="1:26" ht="12.75">
      <c r="A6" s="58" t="s">
        <v>32</v>
      </c>
      <c r="B6" s="19">
        <v>54644655</v>
      </c>
      <c r="C6" s="19">
        <v>0</v>
      </c>
      <c r="D6" s="59">
        <v>57614450</v>
      </c>
      <c r="E6" s="60">
        <v>57614450</v>
      </c>
      <c r="F6" s="60">
        <v>10644789</v>
      </c>
      <c r="G6" s="60">
        <v>-3070005</v>
      </c>
      <c r="H6" s="60">
        <v>6018076</v>
      </c>
      <c r="I6" s="60">
        <v>13592860</v>
      </c>
      <c r="J6" s="60">
        <v>4904085</v>
      </c>
      <c r="K6" s="60">
        <v>3494362</v>
      </c>
      <c r="L6" s="60">
        <v>5496107</v>
      </c>
      <c r="M6" s="60">
        <v>13894554</v>
      </c>
      <c r="N6" s="60">
        <v>4942515</v>
      </c>
      <c r="O6" s="60">
        <v>4653067</v>
      </c>
      <c r="P6" s="60">
        <v>4857440</v>
      </c>
      <c r="Q6" s="60">
        <v>14453022</v>
      </c>
      <c r="R6" s="60">
        <v>0</v>
      </c>
      <c r="S6" s="60">
        <v>0</v>
      </c>
      <c r="T6" s="60">
        <v>0</v>
      </c>
      <c r="U6" s="60">
        <v>0</v>
      </c>
      <c r="V6" s="60">
        <v>41940436</v>
      </c>
      <c r="W6" s="60">
        <v>43210845</v>
      </c>
      <c r="X6" s="60">
        <v>-1270409</v>
      </c>
      <c r="Y6" s="61">
        <v>-2.94</v>
      </c>
      <c r="Z6" s="62">
        <v>57614450</v>
      </c>
    </row>
    <row r="7" spans="1:26" ht="12.75">
      <c r="A7" s="58" t="s">
        <v>33</v>
      </c>
      <c r="B7" s="19">
        <v>4279192</v>
      </c>
      <c r="C7" s="19">
        <v>0</v>
      </c>
      <c r="D7" s="59">
        <v>5987310</v>
      </c>
      <c r="E7" s="60">
        <v>5987310</v>
      </c>
      <c r="F7" s="60">
        <v>12542</v>
      </c>
      <c r="G7" s="60">
        <v>686385</v>
      </c>
      <c r="H7" s="60">
        <v>396493</v>
      </c>
      <c r="I7" s="60">
        <v>1095420</v>
      </c>
      <c r="J7" s="60">
        <v>508234</v>
      </c>
      <c r="K7" s="60">
        <v>1119455</v>
      </c>
      <c r="L7" s="60">
        <v>1195088</v>
      </c>
      <c r="M7" s="60">
        <v>2822777</v>
      </c>
      <c r="N7" s="60">
        <v>1509890</v>
      </c>
      <c r="O7" s="60">
        <v>818097</v>
      </c>
      <c r="P7" s="60">
        <v>587839</v>
      </c>
      <c r="Q7" s="60">
        <v>2915826</v>
      </c>
      <c r="R7" s="60">
        <v>0</v>
      </c>
      <c r="S7" s="60">
        <v>0</v>
      </c>
      <c r="T7" s="60">
        <v>0</v>
      </c>
      <c r="U7" s="60">
        <v>0</v>
      </c>
      <c r="V7" s="60">
        <v>6834023</v>
      </c>
      <c r="W7" s="60">
        <v>4200003</v>
      </c>
      <c r="X7" s="60">
        <v>2634020</v>
      </c>
      <c r="Y7" s="61">
        <v>62.71</v>
      </c>
      <c r="Z7" s="62">
        <v>5987310</v>
      </c>
    </row>
    <row r="8" spans="1:26" ht="12.75">
      <c r="A8" s="58" t="s">
        <v>34</v>
      </c>
      <c r="B8" s="19">
        <v>182560339</v>
      </c>
      <c r="C8" s="19">
        <v>0</v>
      </c>
      <c r="D8" s="59">
        <v>177381600</v>
      </c>
      <c r="E8" s="60">
        <v>181310642</v>
      </c>
      <c r="F8" s="60">
        <v>70944000</v>
      </c>
      <c r="G8" s="60">
        <v>54492</v>
      </c>
      <c r="H8" s="60">
        <v>2225598</v>
      </c>
      <c r="I8" s="60">
        <v>73224090</v>
      </c>
      <c r="J8" s="60">
        <v>338923</v>
      </c>
      <c r="K8" s="60">
        <v>79888</v>
      </c>
      <c r="L8" s="60">
        <v>50342037</v>
      </c>
      <c r="M8" s="60">
        <v>50760848</v>
      </c>
      <c r="N8" s="60">
        <v>7850442</v>
      </c>
      <c r="O8" s="60">
        <v>966763</v>
      </c>
      <c r="P8" s="60">
        <v>43287230</v>
      </c>
      <c r="Q8" s="60">
        <v>52104435</v>
      </c>
      <c r="R8" s="60">
        <v>0</v>
      </c>
      <c r="S8" s="60">
        <v>0</v>
      </c>
      <c r="T8" s="60">
        <v>0</v>
      </c>
      <c r="U8" s="60">
        <v>0</v>
      </c>
      <c r="V8" s="60">
        <v>176089373</v>
      </c>
      <c r="W8" s="60">
        <v>130898250</v>
      </c>
      <c r="X8" s="60">
        <v>45191123</v>
      </c>
      <c r="Y8" s="61">
        <v>34.52</v>
      </c>
      <c r="Z8" s="62">
        <v>181310642</v>
      </c>
    </row>
    <row r="9" spans="1:26" ht="12.75">
      <c r="A9" s="58" t="s">
        <v>35</v>
      </c>
      <c r="B9" s="19">
        <v>12695053</v>
      </c>
      <c r="C9" s="19">
        <v>0</v>
      </c>
      <c r="D9" s="59">
        <v>11946295</v>
      </c>
      <c r="E9" s="60">
        <v>11981604</v>
      </c>
      <c r="F9" s="60">
        <v>911255</v>
      </c>
      <c r="G9" s="60">
        <v>1012790</v>
      </c>
      <c r="H9" s="60">
        <v>1192815</v>
      </c>
      <c r="I9" s="60">
        <v>3116860</v>
      </c>
      <c r="J9" s="60">
        <v>1288423</v>
      </c>
      <c r="K9" s="60">
        <v>479734</v>
      </c>
      <c r="L9" s="60">
        <v>795798</v>
      </c>
      <c r="M9" s="60">
        <v>2563955</v>
      </c>
      <c r="N9" s="60">
        <v>823516</v>
      </c>
      <c r="O9" s="60">
        <v>1257169</v>
      </c>
      <c r="P9" s="60">
        <v>1350481</v>
      </c>
      <c r="Q9" s="60">
        <v>3431166</v>
      </c>
      <c r="R9" s="60">
        <v>0</v>
      </c>
      <c r="S9" s="60">
        <v>0</v>
      </c>
      <c r="T9" s="60">
        <v>0</v>
      </c>
      <c r="U9" s="60">
        <v>0</v>
      </c>
      <c r="V9" s="60">
        <v>9111981</v>
      </c>
      <c r="W9" s="60">
        <v>8959950</v>
      </c>
      <c r="X9" s="60">
        <v>152031</v>
      </c>
      <c r="Y9" s="61">
        <v>1.7</v>
      </c>
      <c r="Z9" s="62">
        <v>11981604</v>
      </c>
    </row>
    <row r="10" spans="1:26" ht="22.5">
      <c r="A10" s="63" t="s">
        <v>278</v>
      </c>
      <c r="B10" s="64">
        <f>SUM(B5:B9)</f>
        <v>278372814</v>
      </c>
      <c r="C10" s="64">
        <f>SUM(C5:C9)</f>
        <v>0</v>
      </c>
      <c r="D10" s="65">
        <f aca="true" t="shared" si="0" ref="D10:Z10">SUM(D5:D9)</f>
        <v>289357067</v>
      </c>
      <c r="E10" s="66">
        <f t="shared" si="0"/>
        <v>293321418</v>
      </c>
      <c r="F10" s="66">
        <f t="shared" si="0"/>
        <v>98306120</v>
      </c>
      <c r="G10" s="66">
        <f t="shared" si="0"/>
        <v>511566</v>
      </c>
      <c r="H10" s="66">
        <f t="shared" si="0"/>
        <v>11660464</v>
      </c>
      <c r="I10" s="66">
        <f t="shared" si="0"/>
        <v>110478150</v>
      </c>
      <c r="J10" s="66">
        <f t="shared" si="0"/>
        <v>8865964</v>
      </c>
      <c r="K10" s="66">
        <f t="shared" si="0"/>
        <v>6928179</v>
      </c>
      <c r="L10" s="66">
        <f t="shared" si="0"/>
        <v>59658154</v>
      </c>
      <c r="M10" s="66">
        <f t="shared" si="0"/>
        <v>75452297</v>
      </c>
      <c r="N10" s="66">
        <f t="shared" si="0"/>
        <v>16953226</v>
      </c>
      <c r="O10" s="66">
        <f t="shared" si="0"/>
        <v>9524557</v>
      </c>
      <c r="P10" s="66">
        <f t="shared" si="0"/>
        <v>51891368</v>
      </c>
      <c r="Q10" s="66">
        <f t="shared" si="0"/>
        <v>78369151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264299598</v>
      </c>
      <c r="W10" s="66">
        <f t="shared" si="0"/>
        <v>214847352</v>
      </c>
      <c r="X10" s="66">
        <f t="shared" si="0"/>
        <v>49452246</v>
      </c>
      <c r="Y10" s="67">
        <f>+IF(W10&lt;&gt;0,(X10/W10)*100,0)</f>
        <v>23.017386781662548</v>
      </c>
      <c r="Z10" s="68">
        <f t="shared" si="0"/>
        <v>293321418</v>
      </c>
    </row>
    <row r="11" spans="1:26" ht="12.75">
      <c r="A11" s="58" t="s">
        <v>37</v>
      </c>
      <c r="B11" s="19">
        <v>80676156</v>
      </c>
      <c r="C11" s="19">
        <v>0</v>
      </c>
      <c r="D11" s="59">
        <v>95663331</v>
      </c>
      <c r="E11" s="60">
        <v>86641616</v>
      </c>
      <c r="F11" s="60">
        <v>6271268</v>
      </c>
      <c r="G11" s="60">
        <v>6924281</v>
      </c>
      <c r="H11" s="60">
        <v>6551095</v>
      </c>
      <c r="I11" s="60">
        <v>19746644</v>
      </c>
      <c r="J11" s="60">
        <v>6680631</v>
      </c>
      <c r="K11" s="60">
        <v>9557967</v>
      </c>
      <c r="L11" s="60">
        <v>7075624</v>
      </c>
      <c r="M11" s="60">
        <v>23314222</v>
      </c>
      <c r="N11" s="60">
        <v>7193288</v>
      </c>
      <c r="O11" s="60">
        <v>7043681</v>
      </c>
      <c r="P11" s="60">
        <v>6682671</v>
      </c>
      <c r="Q11" s="60">
        <v>20919640</v>
      </c>
      <c r="R11" s="60">
        <v>0</v>
      </c>
      <c r="S11" s="60">
        <v>0</v>
      </c>
      <c r="T11" s="60">
        <v>0</v>
      </c>
      <c r="U11" s="60">
        <v>0</v>
      </c>
      <c r="V11" s="60">
        <v>63980506</v>
      </c>
      <c r="W11" s="60">
        <v>75695094</v>
      </c>
      <c r="X11" s="60">
        <v>-11714588</v>
      </c>
      <c r="Y11" s="61">
        <v>-15.48</v>
      </c>
      <c r="Z11" s="62">
        <v>86641616</v>
      </c>
    </row>
    <row r="12" spans="1:26" ht="12.75">
      <c r="A12" s="58" t="s">
        <v>38</v>
      </c>
      <c r="B12" s="19">
        <v>16874929</v>
      </c>
      <c r="C12" s="19">
        <v>0</v>
      </c>
      <c r="D12" s="59">
        <v>18681667</v>
      </c>
      <c r="E12" s="60">
        <v>18908382</v>
      </c>
      <c r="F12" s="60">
        <v>1283450</v>
      </c>
      <c r="G12" s="60">
        <v>1244319</v>
      </c>
      <c r="H12" s="60">
        <v>1565174</v>
      </c>
      <c r="I12" s="60">
        <v>4092943</v>
      </c>
      <c r="J12" s="60">
        <v>1419238</v>
      </c>
      <c r="K12" s="60">
        <v>1384975</v>
      </c>
      <c r="L12" s="60">
        <v>1384976</v>
      </c>
      <c r="M12" s="60">
        <v>4189189</v>
      </c>
      <c r="N12" s="60">
        <v>1384977</v>
      </c>
      <c r="O12" s="60">
        <v>1827794</v>
      </c>
      <c r="P12" s="60">
        <v>1380608</v>
      </c>
      <c r="Q12" s="60">
        <v>4593379</v>
      </c>
      <c r="R12" s="60">
        <v>0</v>
      </c>
      <c r="S12" s="60">
        <v>0</v>
      </c>
      <c r="T12" s="60">
        <v>0</v>
      </c>
      <c r="U12" s="60">
        <v>0</v>
      </c>
      <c r="V12" s="60">
        <v>12875511</v>
      </c>
      <c r="W12" s="60">
        <v>14011254</v>
      </c>
      <c r="X12" s="60">
        <v>-1135743</v>
      </c>
      <c r="Y12" s="61">
        <v>-8.11</v>
      </c>
      <c r="Z12" s="62">
        <v>18908382</v>
      </c>
    </row>
    <row r="13" spans="1:26" ht="12.75">
      <c r="A13" s="58" t="s">
        <v>279</v>
      </c>
      <c r="B13" s="19">
        <v>22849681</v>
      </c>
      <c r="C13" s="19">
        <v>0</v>
      </c>
      <c r="D13" s="59">
        <v>14320000</v>
      </c>
      <c r="E13" s="60">
        <v>14270000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27427</v>
      </c>
      <c r="Q13" s="60">
        <v>27427</v>
      </c>
      <c r="R13" s="60">
        <v>0</v>
      </c>
      <c r="S13" s="60">
        <v>0</v>
      </c>
      <c r="T13" s="60">
        <v>0</v>
      </c>
      <c r="U13" s="60">
        <v>0</v>
      </c>
      <c r="V13" s="60">
        <v>27427</v>
      </c>
      <c r="W13" s="60">
        <v>11099997</v>
      </c>
      <c r="X13" s="60">
        <v>-11072570</v>
      </c>
      <c r="Y13" s="61">
        <v>-99.75</v>
      </c>
      <c r="Z13" s="62">
        <v>14270000</v>
      </c>
    </row>
    <row r="14" spans="1:26" ht="12.75">
      <c r="A14" s="58" t="s">
        <v>40</v>
      </c>
      <c r="B14" s="19">
        <v>5439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87</v>
      </c>
      <c r="K14" s="60">
        <v>0</v>
      </c>
      <c r="L14" s="60">
        <v>0</v>
      </c>
      <c r="M14" s="60">
        <v>87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87</v>
      </c>
      <c r="W14" s="60"/>
      <c r="X14" s="60">
        <v>87</v>
      </c>
      <c r="Y14" s="61">
        <v>0</v>
      </c>
      <c r="Z14" s="62">
        <v>0</v>
      </c>
    </row>
    <row r="15" spans="1:26" ht="12.75">
      <c r="A15" s="58" t="s">
        <v>41</v>
      </c>
      <c r="B15" s="19">
        <v>34110668</v>
      </c>
      <c r="C15" s="19">
        <v>0</v>
      </c>
      <c r="D15" s="59">
        <v>50342080</v>
      </c>
      <c r="E15" s="60">
        <v>50754080</v>
      </c>
      <c r="F15" s="60">
        <v>4443860</v>
      </c>
      <c r="G15" s="60">
        <v>4764288</v>
      </c>
      <c r="H15" s="60">
        <v>3680628</v>
      </c>
      <c r="I15" s="60">
        <v>12888776</v>
      </c>
      <c r="J15" s="60">
        <v>2553602</v>
      </c>
      <c r="K15" s="60">
        <v>2753204</v>
      </c>
      <c r="L15" s="60">
        <v>3240817</v>
      </c>
      <c r="M15" s="60">
        <v>8547623</v>
      </c>
      <c r="N15" s="60">
        <v>3470409</v>
      </c>
      <c r="O15" s="60">
        <v>3375768</v>
      </c>
      <c r="P15" s="60">
        <v>1650247</v>
      </c>
      <c r="Q15" s="60">
        <v>8496424</v>
      </c>
      <c r="R15" s="60">
        <v>0</v>
      </c>
      <c r="S15" s="60">
        <v>0</v>
      </c>
      <c r="T15" s="60">
        <v>0</v>
      </c>
      <c r="U15" s="60">
        <v>0</v>
      </c>
      <c r="V15" s="60">
        <v>29932823</v>
      </c>
      <c r="W15" s="60">
        <v>29324997</v>
      </c>
      <c r="X15" s="60">
        <v>607826</v>
      </c>
      <c r="Y15" s="61">
        <v>2.07</v>
      </c>
      <c r="Z15" s="62">
        <v>50754080</v>
      </c>
    </row>
    <row r="16" spans="1:26" ht="12.75">
      <c r="A16" s="69" t="s">
        <v>42</v>
      </c>
      <c r="B16" s="19">
        <v>18516710</v>
      </c>
      <c r="C16" s="19">
        <v>0</v>
      </c>
      <c r="D16" s="59">
        <v>19115600</v>
      </c>
      <c r="E16" s="60">
        <v>23044642</v>
      </c>
      <c r="F16" s="60">
        <v>722031</v>
      </c>
      <c r="G16" s="60">
        <v>1555103</v>
      </c>
      <c r="H16" s="60">
        <v>3453894</v>
      </c>
      <c r="I16" s="60">
        <v>5731028</v>
      </c>
      <c r="J16" s="60">
        <v>1411207</v>
      </c>
      <c r="K16" s="60">
        <v>1346498</v>
      </c>
      <c r="L16" s="60">
        <v>2618204</v>
      </c>
      <c r="M16" s="60">
        <v>5375909</v>
      </c>
      <c r="N16" s="60">
        <v>2128779</v>
      </c>
      <c r="O16" s="60">
        <v>2326615</v>
      </c>
      <c r="P16" s="60">
        <v>1920657</v>
      </c>
      <c r="Q16" s="60">
        <v>6376051</v>
      </c>
      <c r="R16" s="60">
        <v>0</v>
      </c>
      <c r="S16" s="60">
        <v>0</v>
      </c>
      <c r="T16" s="60">
        <v>0</v>
      </c>
      <c r="U16" s="60">
        <v>0</v>
      </c>
      <c r="V16" s="60">
        <v>17482988</v>
      </c>
      <c r="W16" s="60">
        <v>13436703</v>
      </c>
      <c r="X16" s="60">
        <v>4046285</v>
      </c>
      <c r="Y16" s="61">
        <v>30.11</v>
      </c>
      <c r="Z16" s="62">
        <v>23044642</v>
      </c>
    </row>
    <row r="17" spans="1:26" ht="12.75">
      <c r="A17" s="58" t="s">
        <v>43</v>
      </c>
      <c r="B17" s="19">
        <v>87797010</v>
      </c>
      <c r="C17" s="19">
        <v>0</v>
      </c>
      <c r="D17" s="59">
        <v>91227355</v>
      </c>
      <c r="E17" s="60">
        <v>99696536</v>
      </c>
      <c r="F17" s="60">
        <v>3075655</v>
      </c>
      <c r="G17" s="60">
        <v>6351137</v>
      </c>
      <c r="H17" s="60">
        <v>9617216</v>
      </c>
      <c r="I17" s="60">
        <v>19044008</v>
      </c>
      <c r="J17" s="60">
        <v>8526311</v>
      </c>
      <c r="K17" s="60">
        <v>7270764</v>
      </c>
      <c r="L17" s="60">
        <v>8342424</v>
      </c>
      <c r="M17" s="60">
        <v>24139499</v>
      </c>
      <c r="N17" s="60">
        <v>4723553</v>
      </c>
      <c r="O17" s="60">
        <v>7655066</v>
      </c>
      <c r="P17" s="60">
        <v>9089354</v>
      </c>
      <c r="Q17" s="60">
        <v>21467973</v>
      </c>
      <c r="R17" s="60">
        <v>0</v>
      </c>
      <c r="S17" s="60">
        <v>0</v>
      </c>
      <c r="T17" s="60">
        <v>0</v>
      </c>
      <c r="U17" s="60">
        <v>0</v>
      </c>
      <c r="V17" s="60">
        <v>64651480</v>
      </c>
      <c r="W17" s="60">
        <v>72911628</v>
      </c>
      <c r="X17" s="60">
        <v>-8260148</v>
      </c>
      <c r="Y17" s="61">
        <v>-11.33</v>
      </c>
      <c r="Z17" s="62">
        <v>99696536</v>
      </c>
    </row>
    <row r="18" spans="1:26" ht="12.75">
      <c r="A18" s="70" t="s">
        <v>44</v>
      </c>
      <c r="B18" s="71">
        <f>SUM(B11:B17)</f>
        <v>260830593</v>
      </c>
      <c r="C18" s="71">
        <f>SUM(C11:C17)</f>
        <v>0</v>
      </c>
      <c r="D18" s="72">
        <f aca="true" t="shared" si="1" ref="D18:Z18">SUM(D11:D17)</f>
        <v>289350033</v>
      </c>
      <c r="E18" s="73">
        <f t="shared" si="1"/>
        <v>293315256</v>
      </c>
      <c r="F18" s="73">
        <f t="shared" si="1"/>
        <v>15796264</v>
      </c>
      <c r="G18" s="73">
        <f t="shared" si="1"/>
        <v>20839128</v>
      </c>
      <c r="H18" s="73">
        <f t="shared" si="1"/>
        <v>24868007</v>
      </c>
      <c r="I18" s="73">
        <f t="shared" si="1"/>
        <v>61503399</v>
      </c>
      <c r="J18" s="73">
        <f t="shared" si="1"/>
        <v>20591076</v>
      </c>
      <c r="K18" s="73">
        <f t="shared" si="1"/>
        <v>22313408</v>
      </c>
      <c r="L18" s="73">
        <f t="shared" si="1"/>
        <v>22662045</v>
      </c>
      <c r="M18" s="73">
        <f t="shared" si="1"/>
        <v>65566529</v>
      </c>
      <c r="N18" s="73">
        <f t="shared" si="1"/>
        <v>18901006</v>
      </c>
      <c r="O18" s="73">
        <f t="shared" si="1"/>
        <v>22228924</v>
      </c>
      <c r="P18" s="73">
        <f t="shared" si="1"/>
        <v>20750964</v>
      </c>
      <c r="Q18" s="73">
        <f t="shared" si="1"/>
        <v>61880894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188950822</v>
      </c>
      <c r="W18" s="73">
        <f t="shared" si="1"/>
        <v>216479673</v>
      </c>
      <c r="X18" s="73">
        <f t="shared" si="1"/>
        <v>-27528851</v>
      </c>
      <c r="Y18" s="67">
        <f>+IF(W18&lt;&gt;0,(X18/W18)*100,0)</f>
        <v>-12.716598569510959</v>
      </c>
      <c r="Z18" s="74">
        <f t="shared" si="1"/>
        <v>293315256</v>
      </c>
    </row>
    <row r="19" spans="1:26" ht="12.75">
      <c r="A19" s="70" t="s">
        <v>45</v>
      </c>
      <c r="B19" s="75">
        <f>+B10-B18</f>
        <v>17542221</v>
      </c>
      <c r="C19" s="75">
        <f>+C10-C18</f>
        <v>0</v>
      </c>
      <c r="D19" s="76">
        <f aca="true" t="shared" si="2" ref="D19:Z19">+D10-D18</f>
        <v>7034</v>
      </c>
      <c r="E19" s="77">
        <f t="shared" si="2"/>
        <v>6162</v>
      </c>
      <c r="F19" s="77">
        <f t="shared" si="2"/>
        <v>82509856</v>
      </c>
      <c r="G19" s="77">
        <f t="shared" si="2"/>
        <v>-20327562</v>
      </c>
      <c r="H19" s="77">
        <f t="shared" si="2"/>
        <v>-13207543</v>
      </c>
      <c r="I19" s="77">
        <f t="shared" si="2"/>
        <v>48974751</v>
      </c>
      <c r="J19" s="77">
        <f t="shared" si="2"/>
        <v>-11725112</v>
      </c>
      <c r="K19" s="77">
        <f t="shared" si="2"/>
        <v>-15385229</v>
      </c>
      <c r="L19" s="77">
        <f t="shared" si="2"/>
        <v>36996109</v>
      </c>
      <c r="M19" s="77">
        <f t="shared" si="2"/>
        <v>9885768</v>
      </c>
      <c r="N19" s="77">
        <f t="shared" si="2"/>
        <v>-1947780</v>
      </c>
      <c r="O19" s="77">
        <f t="shared" si="2"/>
        <v>-12704367</v>
      </c>
      <c r="P19" s="77">
        <f t="shared" si="2"/>
        <v>31140404</v>
      </c>
      <c r="Q19" s="77">
        <f t="shared" si="2"/>
        <v>16488257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75348776</v>
      </c>
      <c r="W19" s="77">
        <f>IF(E10=E18,0,W10-W18)</f>
        <v>-1632321</v>
      </c>
      <c r="X19" s="77">
        <f t="shared" si="2"/>
        <v>76981097</v>
      </c>
      <c r="Y19" s="78">
        <f>+IF(W19&lt;&gt;0,(X19/W19)*100,0)</f>
        <v>-4716.05137714947</v>
      </c>
      <c r="Z19" s="79">
        <f t="shared" si="2"/>
        <v>6162</v>
      </c>
    </row>
    <row r="20" spans="1:26" ht="12.75">
      <c r="A20" s="58" t="s">
        <v>46</v>
      </c>
      <c r="B20" s="19">
        <v>82226305</v>
      </c>
      <c r="C20" s="19">
        <v>0</v>
      </c>
      <c r="D20" s="59">
        <v>124661400</v>
      </c>
      <c r="E20" s="60">
        <v>125167754</v>
      </c>
      <c r="F20" s="60">
        <v>0</v>
      </c>
      <c r="G20" s="60">
        <v>123494</v>
      </c>
      <c r="H20" s="60">
        <v>144030</v>
      </c>
      <c r="I20" s="60">
        <v>267524</v>
      </c>
      <c r="J20" s="60">
        <v>14974095</v>
      </c>
      <c r="K20" s="60">
        <v>4225670</v>
      </c>
      <c r="L20" s="60">
        <v>8081143</v>
      </c>
      <c r="M20" s="60">
        <v>27280908</v>
      </c>
      <c r="N20" s="60">
        <v>10926967</v>
      </c>
      <c r="O20" s="60">
        <v>15936217</v>
      </c>
      <c r="P20" s="60">
        <v>18002838</v>
      </c>
      <c r="Q20" s="60">
        <v>44866022</v>
      </c>
      <c r="R20" s="60">
        <v>0</v>
      </c>
      <c r="S20" s="60">
        <v>0</v>
      </c>
      <c r="T20" s="60">
        <v>0</v>
      </c>
      <c r="U20" s="60">
        <v>0</v>
      </c>
      <c r="V20" s="60">
        <v>72414454</v>
      </c>
      <c r="W20" s="60">
        <v>95258997</v>
      </c>
      <c r="X20" s="60">
        <v>-22844543</v>
      </c>
      <c r="Y20" s="61">
        <v>-23.98</v>
      </c>
      <c r="Z20" s="62">
        <v>125167754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99768526</v>
      </c>
      <c r="C22" s="86">
        <f>SUM(C19:C21)</f>
        <v>0</v>
      </c>
      <c r="D22" s="87">
        <f aca="true" t="shared" si="3" ref="D22:Z22">SUM(D19:D21)</f>
        <v>124668434</v>
      </c>
      <c r="E22" s="88">
        <f t="shared" si="3"/>
        <v>125173916</v>
      </c>
      <c r="F22" s="88">
        <f t="shared" si="3"/>
        <v>82509856</v>
      </c>
      <c r="G22" s="88">
        <f t="shared" si="3"/>
        <v>-20204068</v>
      </c>
      <c r="H22" s="88">
        <f t="shared" si="3"/>
        <v>-13063513</v>
      </c>
      <c r="I22" s="88">
        <f t="shared" si="3"/>
        <v>49242275</v>
      </c>
      <c r="J22" s="88">
        <f t="shared" si="3"/>
        <v>3248983</v>
      </c>
      <c r="K22" s="88">
        <f t="shared" si="3"/>
        <v>-11159559</v>
      </c>
      <c r="L22" s="88">
        <f t="shared" si="3"/>
        <v>45077252</v>
      </c>
      <c r="M22" s="88">
        <f t="shared" si="3"/>
        <v>37166676</v>
      </c>
      <c r="N22" s="88">
        <f t="shared" si="3"/>
        <v>8979187</v>
      </c>
      <c r="O22" s="88">
        <f t="shared" si="3"/>
        <v>3231850</v>
      </c>
      <c r="P22" s="88">
        <f t="shared" si="3"/>
        <v>49143242</v>
      </c>
      <c r="Q22" s="88">
        <f t="shared" si="3"/>
        <v>61354279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147763230</v>
      </c>
      <c r="W22" s="88">
        <f t="shared" si="3"/>
        <v>93626676</v>
      </c>
      <c r="X22" s="88">
        <f t="shared" si="3"/>
        <v>54136554</v>
      </c>
      <c r="Y22" s="89">
        <f>+IF(W22&lt;&gt;0,(X22/W22)*100,0)</f>
        <v>57.821719527883275</v>
      </c>
      <c r="Z22" s="90">
        <f t="shared" si="3"/>
        <v>125173916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99768526</v>
      </c>
      <c r="C24" s="75">
        <f>SUM(C22:C23)</f>
        <v>0</v>
      </c>
      <c r="D24" s="76">
        <f aca="true" t="shared" si="4" ref="D24:Z24">SUM(D22:D23)</f>
        <v>124668434</v>
      </c>
      <c r="E24" s="77">
        <f t="shared" si="4"/>
        <v>125173916</v>
      </c>
      <c r="F24" s="77">
        <f t="shared" si="4"/>
        <v>82509856</v>
      </c>
      <c r="G24" s="77">
        <f t="shared" si="4"/>
        <v>-20204068</v>
      </c>
      <c r="H24" s="77">
        <f t="shared" si="4"/>
        <v>-13063513</v>
      </c>
      <c r="I24" s="77">
        <f t="shared" si="4"/>
        <v>49242275</v>
      </c>
      <c r="J24" s="77">
        <f t="shared" si="4"/>
        <v>3248983</v>
      </c>
      <c r="K24" s="77">
        <f t="shared" si="4"/>
        <v>-11159559</v>
      </c>
      <c r="L24" s="77">
        <f t="shared" si="4"/>
        <v>45077252</v>
      </c>
      <c r="M24" s="77">
        <f t="shared" si="4"/>
        <v>37166676</v>
      </c>
      <c r="N24" s="77">
        <f t="shared" si="4"/>
        <v>8979187</v>
      </c>
      <c r="O24" s="77">
        <f t="shared" si="4"/>
        <v>3231850</v>
      </c>
      <c r="P24" s="77">
        <f t="shared" si="4"/>
        <v>49143242</v>
      </c>
      <c r="Q24" s="77">
        <f t="shared" si="4"/>
        <v>61354279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147763230</v>
      </c>
      <c r="W24" s="77">
        <f t="shared" si="4"/>
        <v>93626676</v>
      </c>
      <c r="X24" s="77">
        <f t="shared" si="4"/>
        <v>54136554</v>
      </c>
      <c r="Y24" s="78">
        <f>+IF(W24&lt;&gt;0,(X24/W24)*100,0)</f>
        <v>57.821719527883275</v>
      </c>
      <c r="Z24" s="79">
        <f t="shared" si="4"/>
        <v>125173916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101503395</v>
      </c>
      <c r="C27" s="22">
        <v>0</v>
      </c>
      <c r="D27" s="99">
        <v>154046400</v>
      </c>
      <c r="E27" s="100">
        <v>155393935</v>
      </c>
      <c r="F27" s="100">
        <v>1178142</v>
      </c>
      <c r="G27" s="100">
        <v>8017344</v>
      </c>
      <c r="H27" s="100">
        <v>8139316</v>
      </c>
      <c r="I27" s="100">
        <v>17334802</v>
      </c>
      <c r="J27" s="100">
        <v>3892238</v>
      </c>
      <c r="K27" s="100">
        <v>7647522</v>
      </c>
      <c r="L27" s="100">
        <v>13436900</v>
      </c>
      <c r="M27" s="100">
        <v>24976660</v>
      </c>
      <c r="N27" s="100">
        <v>14754346</v>
      </c>
      <c r="O27" s="100">
        <v>16069703</v>
      </c>
      <c r="P27" s="100">
        <v>4006389</v>
      </c>
      <c r="Q27" s="100">
        <v>34830438</v>
      </c>
      <c r="R27" s="100">
        <v>0</v>
      </c>
      <c r="S27" s="100">
        <v>0</v>
      </c>
      <c r="T27" s="100">
        <v>0</v>
      </c>
      <c r="U27" s="100">
        <v>0</v>
      </c>
      <c r="V27" s="100">
        <v>77141900</v>
      </c>
      <c r="W27" s="100">
        <v>116545451</v>
      </c>
      <c r="X27" s="100">
        <v>-39403551</v>
      </c>
      <c r="Y27" s="101">
        <v>-33.81</v>
      </c>
      <c r="Z27" s="102">
        <v>155393935</v>
      </c>
    </row>
    <row r="28" spans="1:26" ht="12.75">
      <c r="A28" s="103" t="s">
        <v>46</v>
      </c>
      <c r="B28" s="19">
        <v>101503391</v>
      </c>
      <c r="C28" s="19">
        <v>0</v>
      </c>
      <c r="D28" s="59">
        <v>124661400</v>
      </c>
      <c r="E28" s="60">
        <v>125167935</v>
      </c>
      <c r="F28" s="60">
        <v>43567</v>
      </c>
      <c r="G28" s="60">
        <v>2681793</v>
      </c>
      <c r="H28" s="60">
        <v>1642147</v>
      </c>
      <c r="I28" s="60">
        <v>4367507</v>
      </c>
      <c r="J28" s="60">
        <v>227696</v>
      </c>
      <c r="K28" s="60">
        <v>7624568</v>
      </c>
      <c r="L28" s="60">
        <v>9302028</v>
      </c>
      <c r="M28" s="60">
        <v>17154292</v>
      </c>
      <c r="N28" s="60">
        <v>14365664</v>
      </c>
      <c r="O28" s="60">
        <v>15690568</v>
      </c>
      <c r="P28" s="60">
        <v>4066759</v>
      </c>
      <c r="Q28" s="60">
        <v>34122991</v>
      </c>
      <c r="R28" s="60">
        <v>0</v>
      </c>
      <c r="S28" s="60">
        <v>0</v>
      </c>
      <c r="T28" s="60">
        <v>0</v>
      </c>
      <c r="U28" s="60">
        <v>0</v>
      </c>
      <c r="V28" s="60">
        <v>55644790</v>
      </c>
      <c r="W28" s="60">
        <v>93875951</v>
      </c>
      <c r="X28" s="60">
        <v>-38231161</v>
      </c>
      <c r="Y28" s="61">
        <v>-40.73</v>
      </c>
      <c r="Z28" s="62">
        <v>125167935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29385000</v>
      </c>
      <c r="E31" s="60">
        <v>30226000</v>
      </c>
      <c r="F31" s="60">
        <v>1134575</v>
      </c>
      <c r="G31" s="60">
        <v>5335551</v>
      </c>
      <c r="H31" s="60">
        <v>6497169</v>
      </c>
      <c r="I31" s="60">
        <v>12967295</v>
      </c>
      <c r="J31" s="60">
        <v>3664542</v>
      </c>
      <c r="K31" s="60">
        <v>22954</v>
      </c>
      <c r="L31" s="60">
        <v>4134872</v>
      </c>
      <c r="M31" s="60">
        <v>7822368</v>
      </c>
      <c r="N31" s="60">
        <v>388682</v>
      </c>
      <c r="O31" s="60">
        <v>379135</v>
      </c>
      <c r="P31" s="60">
        <v>-60370</v>
      </c>
      <c r="Q31" s="60">
        <v>707447</v>
      </c>
      <c r="R31" s="60">
        <v>0</v>
      </c>
      <c r="S31" s="60">
        <v>0</v>
      </c>
      <c r="T31" s="60">
        <v>0</v>
      </c>
      <c r="U31" s="60">
        <v>0</v>
      </c>
      <c r="V31" s="60">
        <v>21497110</v>
      </c>
      <c r="W31" s="60">
        <v>22669500</v>
      </c>
      <c r="X31" s="60">
        <v>-1172390</v>
      </c>
      <c r="Y31" s="61">
        <v>-5.17</v>
      </c>
      <c r="Z31" s="62">
        <v>30226000</v>
      </c>
    </row>
    <row r="32" spans="1:26" ht="12.75">
      <c r="A32" s="70" t="s">
        <v>54</v>
      </c>
      <c r="B32" s="22">
        <f>SUM(B28:B31)</f>
        <v>101503391</v>
      </c>
      <c r="C32" s="22">
        <f>SUM(C28:C31)</f>
        <v>0</v>
      </c>
      <c r="D32" s="99">
        <f aca="true" t="shared" si="5" ref="D32:Z32">SUM(D28:D31)</f>
        <v>154046400</v>
      </c>
      <c r="E32" s="100">
        <f t="shared" si="5"/>
        <v>155393935</v>
      </c>
      <c r="F32" s="100">
        <f t="shared" si="5"/>
        <v>1178142</v>
      </c>
      <c r="G32" s="100">
        <f t="shared" si="5"/>
        <v>8017344</v>
      </c>
      <c r="H32" s="100">
        <f t="shared" si="5"/>
        <v>8139316</v>
      </c>
      <c r="I32" s="100">
        <f t="shared" si="5"/>
        <v>17334802</v>
      </c>
      <c r="J32" s="100">
        <f t="shared" si="5"/>
        <v>3892238</v>
      </c>
      <c r="K32" s="100">
        <f t="shared" si="5"/>
        <v>7647522</v>
      </c>
      <c r="L32" s="100">
        <f t="shared" si="5"/>
        <v>13436900</v>
      </c>
      <c r="M32" s="100">
        <f t="shared" si="5"/>
        <v>24976660</v>
      </c>
      <c r="N32" s="100">
        <f t="shared" si="5"/>
        <v>14754346</v>
      </c>
      <c r="O32" s="100">
        <f t="shared" si="5"/>
        <v>16069703</v>
      </c>
      <c r="P32" s="100">
        <f t="shared" si="5"/>
        <v>4006389</v>
      </c>
      <c r="Q32" s="100">
        <f t="shared" si="5"/>
        <v>34830438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77141900</v>
      </c>
      <c r="W32" s="100">
        <f t="shared" si="5"/>
        <v>116545451</v>
      </c>
      <c r="X32" s="100">
        <f t="shared" si="5"/>
        <v>-39403551</v>
      </c>
      <c r="Y32" s="101">
        <f>+IF(W32&lt;&gt;0,(X32/W32)*100,0)</f>
        <v>-33.80960017049486</v>
      </c>
      <c r="Z32" s="102">
        <f t="shared" si="5"/>
        <v>155393935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92611679</v>
      </c>
      <c r="C35" s="19">
        <v>0</v>
      </c>
      <c r="D35" s="59">
        <v>62087059</v>
      </c>
      <c r="E35" s="60">
        <v>62087059</v>
      </c>
      <c r="F35" s="60">
        <v>182734826</v>
      </c>
      <c r="G35" s="60">
        <v>155113668</v>
      </c>
      <c r="H35" s="60">
        <v>151133544</v>
      </c>
      <c r="I35" s="60">
        <v>151133544</v>
      </c>
      <c r="J35" s="60">
        <v>158240898</v>
      </c>
      <c r="K35" s="60">
        <v>151921716</v>
      </c>
      <c r="L35" s="60">
        <v>209687920</v>
      </c>
      <c r="M35" s="60">
        <v>209687920</v>
      </c>
      <c r="N35" s="60">
        <v>192152296</v>
      </c>
      <c r="O35" s="60">
        <v>162843865</v>
      </c>
      <c r="P35" s="60">
        <v>203442365</v>
      </c>
      <c r="Q35" s="60">
        <v>203442365</v>
      </c>
      <c r="R35" s="60">
        <v>0</v>
      </c>
      <c r="S35" s="60">
        <v>0</v>
      </c>
      <c r="T35" s="60">
        <v>0</v>
      </c>
      <c r="U35" s="60">
        <v>0</v>
      </c>
      <c r="V35" s="60">
        <v>203442365</v>
      </c>
      <c r="W35" s="60">
        <v>46565294</v>
      </c>
      <c r="X35" s="60">
        <v>156877071</v>
      </c>
      <c r="Y35" s="61">
        <v>336.9</v>
      </c>
      <c r="Z35" s="62">
        <v>62087059</v>
      </c>
    </row>
    <row r="36" spans="1:26" ht="12.75">
      <c r="A36" s="58" t="s">
        <v>57</v>
      </c>
      <c r="B36" s="19">
        <v>704314784</v>
      </c>
      <c r="C36" s="19">
        <v>0</v>
      </c>
      <c r="D36" s="59">
        <v>868620573</v>
      </c>
      <c r="E36" s="60">
        <v>868620575</v>
      </c>
      <c r="F36" s="60">
        <v>627452701</v>
      </c>
      <c r="G36" s="60">
        <v>635470045</v>
      </c>
      <c r="H36" s="60">
        <v>639776306</v>
      </c>
      <c r="I36" s="60">
        <v>639776306</v>
      </c>
      <c r="J36" s="60">
        <v>640799445</v>
      </c>
      <c r="K36" s="60">
        <v>704314781</v>
      </c>
      <c r="L36" s="60">
        <v>704314781</v>
      </c>
      <c r="M36" s="60">
        <v>704314781</v>
      </c>
      <c r="N36" s="60">
        <v>704314781</v>
      </c>
      <c r="O36" s="60">
        <v>729135769</v>
      </c>
      <c r="P36" s="60">
        <v>731684892</v>
      </c>
      <c r="Q36" s="60">
        <v>731684892</v>
      </c>
      <c r="R36" s="60">
        <v>0</v>
      </c>
      <c r="S36" s="60">
        <v>0</v>
      </c>
      <c r="T36" s="60">
        <v>0</v>
      </c>
      <c r="U36" s="60">
        <v>0</v>
      </c>
      <c r="V36" s="60">
        <v>731684892</v>
      </c>
      <c r="W36" s="60">
        <v>651465431</v>
      </c>
      <c r="X36" s="60">
        <v>80219461</v>
      </c>
      <c r="Y36" s="61">
        <v>12.31</v>
      </c>
      <c r="Z36" s="62">
        <v>868620575</v>
      </c>
    </row>
    <row r="37" spans="1:26" ht="12.75">
      <c r="A37" s="58" t="s">
        <v>58</v>
      </c>
      <c r="B37" s="19">
        <v>35273086</v>
      </c>
      <c r="C37" s="19">
        <v>0</v>
      </c>
      <c r="D37" s="59">
        <v>32766761</v>
      </c>
      <c r="E37" s="60">
        <v>32766761</v>
      </c>
      <c r="F37" s="60">
        <v>29637560</v>
      </c>
      <c r="G37" s="60">
        <v>30084954</v>
      </c>
      <c r="H37" s="60">
        <v>47315371</v>
      </c>
      <c r="I37" s="60">
        <v>47315371</v>
      </c>
      <c r="J37" s="60">
        <v>53722704</v>
      </c>
      <c r="K37" s="60">
        <v>135103361</v>
      </c>
      <c r="L37" s="60">
        <v>110686805</v>
      </c>
      <c r="M37" s="60">
        <v>110686805</v>
      </c>
      <c r="N37" s="60">
        <v>96789210</v>
      </c>
      <c r="O37" s="60">
        <v>79812431</v>
      </c>
      <c r="P37" s="60">
        <v>77482625</v>
      </c>
      <c r="Q37" s="60">
        <v>77482625</v>
      </c>
      <c r="R37" s="60">
        <v>0</v>
      </c>
      <c r="S37" s="60">
        <v>0</v>
      </c>
      <c r="T37" s="60">
        <v>0</v>
      </c>
      <c r="U37" s="60">
        <v>0</v>
      </c>
      <c r="V37" s="60">
        <v>77482625</v>
      </c>
      <c r="W37" s="60">
        <v>24575071</v>
      </c>
      <c r="X37" s="60">
        <v>52907554</v>
      </c>
      <c r="Y37" s="61">
        <v>215.29</v>
      </c>
      <c r="Z37" s="62">
        <v>32766761</v>
      </c>
    </row>
    <row r="38" spans="1:26" ht="12.75">
      <c r="A38" s="58" t="s">
        <v>59</v>
      </c>
      <c r="B38" s="19">
        <v>24442184</v>
      </c>
      <c r="C38" s="19">
        <v>0</v>
      </c>
      <c r="D38" s="59">
        <v>23952740</v>
      </c>
      <c r="E38" s="60">
        <v>23952739</v>
      </c>
      <c r="F38" s="60">
        <v>21303402</v>
      </c>
      <c r="G38" s="60">
        <v>21291911</v>
      </c>
      <c r="H38" s="60">
        <v>21280492</v>
      </c>
      <c r="I38" s="60">
        <v>21280492</v>
      </c>
      <c r="J38" s="60">
        <v>21277618</v>
      </c>
      <c r="K38" s="60">
        <v>24343522</v>
      </c>
      <c r="L38" s="60">
        <v>22708795</v>
      </c>
      <c r="M38" s="60">
        <v>22708795</v>
      </c>
      <c r="N38" s="60">
        <v>24295299</v>
      </c>
      <c r="O38" s="60">
        <v>24613233</v>
      </c>
      <c r="P38" s="60">
        <v>24594164</v>
      </c>
      <c r="Q38" s="60">
        <v>24594164</v>
      </c>
      <c r="R38" s="60">
        <v>0</v>
      </c>
      <c r="S38" s="60">
        <v>0</v>
      </c>
      <c r="T38" s="60">
        <v>0</v>
      </c>
      <c r="U38" s="60">
        <v>0</v>
      </c>
      <c r="V38" s="60">
        <v>24594164</v>
      </c>
      <c r="W38" s="60">
        <v>17964554</v>
      </c>
      <c r="X38" s="60">
        <v>6629610</v>
      </c>
      <c r="Y38" s="61">
        <v>36.9</v>
      </c>
      <c r="Z38" s="62">
        <v>23952739</v>
      </c>
    </row>
    <row r="39" spans="1:26" ht="12.75">
      <c r="A39" s="58" t="s">
        <v>60</v>
      </c>
      <c r="B39" s="19">
        <v>737211193</v>
      </c>
      <c r="C39" s="19">
        <v>0</v>
      </c>
      <c r="D39" s="59">
        <v>873988131</v>
      </c>
      <c r="E39" s="60">
        <v>873988134</v>
      </c>
      <c r="F39" s="60">
        <v>759246565</v>
      </c>
      <c r="G39" s="60">
        <v>739206848</v>
      </c>
      <c r="H39" s="60">
        <v>722313987</v>
      </c>
      <c r="I39" s="60">
        <v>722313987</v>
      </c>
      <c r="J39" s="60">
        <v>724040021</v>
      </c>
      <c r="K39" s="60">
        <v>696789614</v>
      </c>
      <c r="L39" s="60">
        <v>780607101</v>
      </c>
      <c r="M39" s="60">
        <v>780607101</v>
      </c>
      <c r="N39" s="60">
        <v>775382568</v>
      </c>
      <c r="O39" s="60">
        <v>787553970</v>
      </c>
      <c r="P39" s="60">
        <v>833050468</v>
      </c>
      <c r="Q39" s="60">
        <v>833050468</v>
      </c>
      <c r="R39" s="60">
        <v>0</v>
      </c>
      <c r="S39" s="60">
        <v>0</v>
      </c>
      <c r="T39" s="60">
        <v>0</v>
      </c>
      <c r="U39" s="60">
        <v>0</v>
      </c>
      <c r="V39" s="60">
        <v>833050468</v>
      </c>
      <c r="W39" s="60">
        <v>655491101</v>
      </c>
      <c r="X39" s="60">
        <v>177559367</v>
      </c>
      <c r="Y39" s="61">
        <v>27.09</v>
      </c>
      <c r="Z39" s="62">
        <v>873988134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119092406</v>
      </c>
      <c r="C42" s="19">
        <v>0</v>
      </c>
      <c r="D42" s="59">
        <v>197154636</v>
      </c>
      <c r="E42" s="60">
        <v>45603660</v>
      </c>
      <c r="F42" s="60">
        <v>69083897</v>
      </c>
      <c r="G42" s="60">
        <v>-15458453</v>
      </c>
      <c r="H42" s="60">
        <v>3383659</v>
      </c>
      <c r="I42" s="60">
        <v>57009103</v>
      </c>
      <c r="J42" s="60">
        <v>8915306</v>
      </c>
      <c r="K42" s="60">
        <v>588443</v>
      </c>
      <c r="L42" s="60">
        <v>61986216</v>
      </c>
      <c r="M42" s="60">
        <v>71489965</v>
      </c>
      <c r="N42" s="60">
        <v>-126534271</v>
      </c>
      <c r="O42" s="60">
        <v>-83577815</v>
      </c>
      <c r="P42" s="60">
        <v>43806063</v>
      </c>
      <c r="Q42" s="60">
        <v>-166306023</v>
      </c>
      <c r="R42" s="60">
        <v>0</v>
      </c>
      <c r="S42" s="60">
        <v>0</v>
      </c>
      <c r="T42" s="60">
        <v>0</v>
      </c>
      <c r="U42" s="60">
        <v>0</v>
      </c>
      <c r="V42" s="60">
        <v>-37806955</v>
      </c>
      <c r="W42" s="60">
        <v>34202745</v>
      </c>
      <c r="X42" s="60">
        <v>-72009700</v>
      </c>
      <c r="Y42" s="61">
        <v>-210.54</v>
      </c>
      <c r="Z42" s="62">
        <v>45603660</v>
      </c>
    </row>
    <row r="43" spans="1:26" ht="12.75">
      <c r="A43" s="58" t="s">
        <v>63</v>
      </c>
      <c r="B43" s="19">
        <v>-101168508</v>
      </c>
      <c r="C43" s="19">
        <v>0</v>
      </c>
      <c r="D43" s="59">
        <v>-154031400</v>
      </c>
      <c r="E43" s="60">
        <v>-155393940</v>
      </c>
      <c r="F43" s="60">
        <v>-1178142</v>
      </c>
      <c r="G43" s="60">
        <v>-8017344</v>
      </c>
      <c r="H43" s="60">
        <v>-4306261</v>
      </c>
      <c r="I43" s="60">
        <v>-13501747</v>
      </c>
      <c r="J43" s="60">
        <v>-1023139</v>
      </c>
      <c r="K43" s="60">
        <v>-1774387</v>
      </c>
      <c r="L43" s="60">
        <v>1304503</v>
      </c>
      <c r="M43" s="60">
        <v>-1493023</v>
      </c>
      <c r="N43" s="60">
        <v>95353166</v>
      </c>
      <c r="O43" s="60">
        <v>-1692859</v>
      </c>
      <c r="P43" s="60">
        <v>-1650248</v>
      </c>
      <c r="Q43" s="60">
        <v>92010059</v>
      </c>
      <c r="R43" s="60">
        <v>0</v>
      </c>
      <c r="S43" s="60">
        <v>0</v>
      </c>
      <c r="T43" s="60">
        <v>0</v>
      </c>
      <c r="U43" s="60">
        <v>0</v>
      </c>
      <c r="V43" s="60">
        <v>77015289</v>
      </c>
      <c r="W43" s="60">
        <v>-116545455</v>
      </c>
      <c r="X43" s="60">
        <v>193560744</v>
      </c>
      <c r="Y43" s="61">
        <v>-166.08</v>
      </c>
      <c r="Z43" s="62">
        <v>-155393940</v>
      </c>
    </row>
    <row r="44" spans="1:26" ht="12.75">
      <c r="A44" s="58" t="s">
        <v>64</v>
      </c>
      <c r="B44" s="19">
        <v>0</v>
      </c>
      <c r="C44" s="19">
        <v>0</v>
      </c>
      <c r="D44" s="59">
        <v>48540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48410558</v>
      </c>
      <c r="C45" s="22">
        <v>0</v>
      </c>
      <c r="D45" s="99">
        <v>30461166</v>
      </c>
      <c r="E45" s="100">
        <v>-122500891</v>
      </c>
      <c r="F45" s="100">
        <v>116316309</v>
      </c>
      <c r="G45" s="100">
        <v>92840512</v>
      </c>
      <c r="H45" s="100">
        <v>91917910</v>
      </c>
      <c r="I45" s="100">
        <v>91917910</v>
      </c>
      <c r="J45" s="100">
        <v>99810077</v>
      </c>
      <c r="K45" s="100">
        <v>98624133</v>
      </c>
      <c r="L45" s="100">
        <v>161914852</v>
      </c>
      <c r="M45" s="100">
        <v>161914852</v>
      </c>
      <c r="N45" s="100">
        <v>130733747</v>
      </c>
      <c r="O45" s="100">
        <v>45463073</v>
      </c>
      <c r="P45" s="100">
        <v>87618888</v>
      </c>
      <c r="Q45" s="100">
        <v>87618888</v>
      </c>
      <c r="R45" s="100">
        <v>0</v>
      </c>
      <c r="S45" s="100">
        <v>0</v>
      </c>
      <c r="T45" s="100">
        <v>0</v>
      </c>
      <c r="U45" s="100">
        <v>0</v>
      </c>
      <c r="V45" s="100">
        <v>87618888</v>
      </c>
      <c r="W45" s="100">
        <v>-95053321</v>
      </c>
      <c r="X45" s="100">
        <v>182672209</v>
      </c>
      <c r="Y45" s="101">
        <v>-192.18</v>
      </c>
      <c r="Z45" s="102">
        <v>-122500891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5523595</v>
      </c>
      <c r="C49" s="52">
        <v>0</v>
      </c>
      <c r="D49" s="129">
        <v>1968822</v>
      </c>
      <c r="E49" s="54">
        <v>1526173</v>
      </c>
      <c r="F49" s="54">
        <v>0</v>
      </c>
      <c r="G49" s="54">
        <v>0</v>
      </c>
      <c r="H49" s="54">
        <v>0</v>
      </c>
      <c r="I49" s="54">
        <v>1218014</v>
      </c>
      <c r="J49" s="54">
        <v>0</v>
      </c>
      <c r="K49" s="54">
        <v>0</v>
      </c>
      <c r="L49" s="54">
        <v>0</v>
      </c>
      <c r="M49" s="54">
        <v>201267</v>
      </c>
      <c r="N49" s="54">
        <v>0</v>
      </c>
      <c r="O49" s="54">
        <v>0</v>
      </c>
      <c r="P49" s="54">
        <v>0</v>
      </c>
      <c r="Q49" s="54">
        <v>875529</v>
      </c>
      <c r="R49" s="54">
        <v>0</v>
      </c>
      <c r="S49" s="54">
        <v>0</v>
      </c>
      <c r="T49" s="54">
        <v>0</v>
      </c>
      <c r="U49" s="54">
        <v>0</v>
      </c>
      <c r="V49" s="54">
        <v>64154191</v>
      </c>
      <c r="W49" s="54">
        <v>12333020</v>
      </c>
      <c r="X49" s="54">
        <v>87800611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17346486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17346486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93.5975954517765</v>
      </c>
      <c r="C58" s="5">
        <f>IF(C67=0,0,+(C76/C67)*100)</f>
        <v>0</v>
      </c>
      <c r="D58" s="6">
        <f aca="true" t="shared" si="6" ref="D58:Z58">IF(D67=0,0,+(D76/D67)*100)</f>
        <v>70.66803423054023</v>
      </c>
      <c r="E58" s="7">
        <f t="shared" si="6"/>
        <v>25.68844847065928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122.79250812805695</v>
      </c>
      <c r="L58" s="7">
        <f t="shared" si="6"/>
        <v>116.31820211540087</v>
      </c>
      <c r="M58" s="7">
        <f t="shared" si="6"/>
        <v>112.03508940366793</v>
      </c>
      <c r="N58" s="7">
        <f t="shared" si="6"/>
        <v>-1565.3802904786821</v>
      </c>
      <c r="O58" s="7">
        <f t="shared" si="6"/>
        <v>190.30690772045267</v>
      </c>
      <c r="P58" s="7">
        <f t="shared" si="6"/>
        <v>92.9968353145211</v>
      </c>
      <c r="Q58" s="7">
        <f t="shared" si="6"/>
        <v>-402.3435432093219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-38.286155447472545</v>
      </c>
      <c r="W58" s="7">
        <f t="shared" si="6"/>
        <v>25.598968994674937</v>
      </c>
      <c r="X58" s="7">
        <f t="shared" si="6"/>
        <v>0</v>
      </c>
      <c r="Y58" s="7">
        <f t="shared" si="6"/>
        <v>0</v>
      </c>
      <c r="Z58" s="8">
        <f t="shared" si="6"/>
        <v>25.68844847065928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69.3340279018449</v>
      </c>
      <c r="E59" s="10">
        <f t="shared" si="7"/>
        <v>69.3340279018449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104.39113486898344</v>
      </c>
      <c r="L59" s="10">
        <f t="shared" si="7"/>
        <v>100</v>
      </c>
      <c r="M59" s="10">
        <f t="shared" si="7"/>
        <v>101.42422695952045</v>
      </c>
      <c r="N59" s="10">
        <f t="shared" si="7"/>
        <v>100</v>
      </c>
      <c r="O59" s="10">
        <f t="shared" si="7"/>
        <v>100</v>
      </c>
      <c r="P59" s="10">
        <f t="shared" si="7"/>
        <v>99.72356443177256</v>
      </c>
      <c r="Q59" s="10">
        <f t="shared" si="7"/>
        <v>99.90852200174868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100.23761545598613</v>
      </c>
      <c r="W59" s="10">
        <f t="shared" si="7"/>
        <v>68.68603667578688</v>
      </c>
      <c r="X59" s="10">
        <f t="shared" si="7"/>
        <v>0</v>
      </c>
      <c r="Y59" s="10">
        <f t="shared" si="7"/>
        <v>0</v>
      </c>
      <c r="Z59" s="11">
        <f t="shared" si="7"/>
        <v>69.3340279018449</v>
      </c>
    </row>
    <row r="60" spans="1:26" ht="12.75">
      <c r="A60" s="38" t="s">
        <v>32</v>
      </c>
      <c r="B60" s="12">
        <f t="shared" si="7"/>
        <v>99.99999816999485</v>
      </c>
      <c r="C60" s="12">
        <f t="shared" si="7"/>
        <v>0</v>
      </c>
      <c r="D60" s="3">
        <f t="shared" si="7"/>
        <v>69.33402297513905</v>
      </c>
      <c r="E60" s="13">
        <f t="shared" si="7"/>
        <v>0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99.9971096297407</v>
      </c>
      <c r="L60" s="13">
        <f t="shared" si="7"/>
        <v>100.00469423175349</v>
      </c>
      <c r="M60" s="13">
        <f t="shared" si="7"/>
        <v>100.0011299391114</v>
      </c>
      <c r="N60" s="13">
        <f t="shared" si="7"/>
        <v>100.00002023261436</v>
      </c>
      <c r="O60" s="13">
        <f t="shared" si="7"/>
        <v>99.9923061499007</v>
      </c>
      <c r="P60" s="13">
        <f t="shared" si="7"/>
        <v>100.1777891234889</v>
      </c>
      <c r="Q60" s="13">
        <f t="shared" si="7"/>
        <v>100.05728213795011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100.02011424010948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99.99999787348322</v>
      </c>
      <c r="C61" s="12">
        <f t="shared" si="7"/>
        <v>0</v>
      </c>
      <c r="D61" s="3">
        <f t="shared" si="7"/>
        <v>69.3340180874406</v>
      </c>
      <c r="E61" s="13">
        <f t="shared" si="7"/>
        <v>0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126.68039923042538</v>
      </c>
      <c r="L61" s="13">
        <f t="shared" si="7"/>
        <v>115.33207729365205</v>
      </c>
      <c r="M61" s="13">
        <f t="shared" si="7"/>
        <v>112.47518289655542</v>
      </c>
      <c r="N61" s="13">
        <f t="shared" si="7"/>
        <v>117.29748420553253</v>
      </c>
      <c r="O61" s="13">
        <f t="shared" si="7"/>
        <v>118.43329902040142</v>
      </c>
      <c r="P61" s="13">
        <f t="shared" si="7"/>
        <v>117.51064079941591</v>
      </c>
      <c r="Q61" s="13">
        <f t="shared" si="7"/>
        <v>117.7327470862447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110.27752751847078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99.99992985749147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0</v>
      </c>
      <c r="L66" s="16">
        <f t="shared" si="7"/>
        <v>0</v>
      </c>
      <c r="M66" s="16">
        <f t="shared" si="7"/>
        <v>507.19874033479647</v>
      </c>
      <c r="N66" s="16">
        <f t="shared" si="7"/>
        <v>0</v>
      </c>
      <c r="O66" s="16">
        <f t="shared" si="7"/>
        <v>1065.547574020227</v>
      </c>
      <c r="P66" s="16">
        <f t="shared" si="7"/>
        <v>22.99236945639817</v>
      </c>
      <c r="Q66" s="16">
        <f t="shared" si="7"/>
        <v>-7864.169266209326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-3133.433047097268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84231041</v>
      </c>
      <c r="C67" s="24"/>
      <c r="D67" s="25">
        <v>98318869</v>
      </c>
      <c r="E67" s="26">
        <v>98318869</v>
      </c>
      <c r="F67" s="26">
        <v>26852298</v>
      </c>
      <c r="G67" s="26">
        <v>-789569</v>
      </c>
      <c r="H67" s="26">
        <v>8300954</v>
      </c>
      <c r="I67" s="26">
        <v>34363683</v>
      </c>
      <c r="J67" s="26">
        <v>7298789</v>
      </c>
      <c r="K67" s="26">
        <v>5249102</v>
      </c>
      <c r="L67" s="26">
        <v>7325231</v>
      </c>
      <c r="M67" s="26">
        <v>19873122</v>
      </c>
      <c r="N67" s="26">
        <v>6769378</v>
      </c>
      <c r="O67" s="26">
        <v>7151433</v>
      </c>
      <c r="P67" s="26">
        <v>7337854</v>
      </c>
      <c r="Q67" s="26">
        <v>21258665</v>
      </c>
      <c r="R67" s="26"/>
      <c r="S67" s="26"/>
      <c r="T67" s="26"/>
      <c r="U67" s="26"/>
      <c r="V67" s="26">
        <v>75495470</v>
      </c>
      <c r="W67" s="26">
        <v>73996902</v>
      </c>
      <c r="X67" s="26"/>
      <c r="Y67" s="25"/>
      <c r="Z67" s="27">
        <v>98318869</v>
      </c>
    </row>
    <row r="68" spans="1:26" ht="12.75" hidden="1">
      <c r="A68" s="37" t="s">
        <v>31</v>
      </c>
      <c r="B68" s="19">
        <v>24193575</v>
      </c>
      <c r="C68" s="19"/>
      <c r="D68" s="20">
        <v>36427412</v>
      </c>
      <c r="E68" s="21">
        <v>36427412</v>
      </c>
      <c r="F68" s="21">
        <v>15793534</v>
      </c>
      <c r="G68" s="21">
        <v>1827904</v>
      </c>
      <c r="H68" s="21">
        <v>1827482</v>
      </c>
      <c r="I68" s="21">
        <v>19448920</v>
      </c>
      <c r="J68" s="21">
        <v>1826299</v>
      </c>
      <c r="K68" s="21">
        <v>1754740</v>
      </c>
      <c r="L68" s="21">
        <v>1829124</v>
      </c>
      <c r="M68" s="21">
        <v>5410163</v>
      </c>
      <c r="N68" s="21">
        <v>1826863</v>
      </c>
      <c r="O68" s="21">
        <v>1829461</v>
      </c>
      <c r="P68" s="21">
        <v>1808378</v>
      </c>
      <c r="Q68" s="21">
        <v>5464702</v>
      </c>
      <c r="R68" s="21"/>
      <c r="S68" s="21"/>
      <c r="T68" s="21"/>
      <c r="U68" s="21"/>
      <c r="V68" s="21">
        <v>30323785</v>
      </c>
      <c r="W68" s="21">
        <v>27578304</v>
      </c>
      <c r="X68" s="21"/>
      <c r="Y68" s="20"/>
      <c r="Z68" s="23">
        <v>36427412</v>
      </c>
    </row>
    <row r="69" spans="1:26" ht="12.75" hidden="1">
      <c r="A69" s="38" t="s">
        <v>32</v>
      </c>
      <c r="B69" s="19">
        <v>54644655</v>
      </c>
      <c r="C69" s="19"/>
      <c r="D69" s="20">
        <v>57614450</v>
      </c>
      <c r="E69" s="21">
        <v>57614450</v>
      </c>
      <c r="F69" s="21">
        <v>10644789</v>
      </c>
      <c r="G69" s="21">
        <v>-3070005</v>
      </c>
      <c r="H69" s="21">
        <v>6018076</v>
      </c>
      <c r="I69" s="21">
        <v>13592860</v>
      </c>
      <c r="J69" s="21">
        <v>4904085</v>
      </c>
      <c r="K69" s="21">
        <v>3494362</v>
      </c>
      <c r="L69" s="21">
        <v>5496107</v>
      </c>
      <c r="M69" s="21">
        <v>13894554</v>
      </c>
      <c r="N69" s="21">
        <v>4942515</v>
      </c>
      <c r="O69" s="21">
        <v>4653067</v>
      </c>
      <c r="P69" s="21">
        <v>4857440</v>
      </c>
      <c r="Q69" s="21">
        <v>14453022</v>
      </c>
      <c r="R69" s="21"/>
      <c r="S69" s="21"/>
      <c r="T69" s="21"/>
      <c r="U69" s="21"/>
      <c r="V69" s="21">
        <v>41940436</v>
      </c>
      <c r="W69" s="21">
        <v>43210845</v>
      </c>
      <c r="X69" s="21"/>
      <c r="Y69" s="20"/>
      <c r="Z69" s="23">
        <v>57614450</v>
      </c>
    </row>
    <row r="70" spans="1:26" ht="12.75" hidden="1">
      <c r="A70" s="39" t="s">
        <v>103</v>
      </c>
      <c r="B70" s="19">
        <v>47025258</v>
      </c>
      <c r="C70" s="19"/>
      <c r="D70" s="20">
        <v>49536030</v>
      </c>
      <c r="E70" s="21">
        <v>49536030</v>
      </c>
      <c r="F70" s="21">
        <v>9916449</v>
      </c>
      <c r="G70" s="21">
        <v>-3785549</v>
      </c>
      <c r="H70" s="21">
        <v>5287773</v>
      </c>
      <c r="I70" s="21">
        <v>11418673</v>
      </c>
      <c r="J70" s="21">
        <v>4232329</v>
      </c>
      <c r="K70" s="21">
        <v>2758407</v>
      </c>
      <c r="L70" s="21">
        <v>4765773</v>
      </c>
      <c r="M70" s="21">
        <v>11756509</v>
      </c>
      <c r="N70" s="21">
        <v>4213659</v>
      </c>
      <c r="O70" s="21">
        <v>3928548</v>
      </c>
      <c r="P70" s="21">
        <v>4133618</v>
      </c>
      <c r="Q70" s="21">
        <v>12275825</v>
      </c>
      <c r="R70" s="21"/>
      <c r="S70" s="21"/>
      <c r="T70" s="21"/>
      <c r="U70" s="21"/>
      <c r="V70" s="21">
        <v>35451007</v>
      </c>
      <c r="W70" s="21">
        <v>37152027</v>
      </c>
      <c r="X70" s="21"/>
      <c r="Y70" s="20"/>
      <c r="Z70" s="23">
        <v>49536030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>
        <v>8078420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6058818</v>
      </c>
      <c r="X73" s="21"/>
      <c r="Y73" s="20"/>
      <c r="Z73" s="23">
        <v>8078420</v>
      </c>
    </row>
    <row r="74" spans="1:26" ht="12.75" hidden="1">
      <c r="A74" s="39" t="s">
        <v>107</v>
      </c>
      <c r="B74" s="19">
        <v>7619397</v>
      </c>
      <c r="C74" s="19"/>
      <c r="D74" s="20">
        <v>8078420</v>
      </c>
      <c r="E74" s="21"/>
      <c r="F74" s="21">
        <v>728340</v>
      </c>
      <c r="G74" s="21">
        <v>715544</v>
      </c>
      <c r="H74" s="21">
        <v>730303</v>
      </c>
      <c r="I74" s="21">
        <v>2174187</v>
      </c>
      <c r="J74" s="21">
        <v>671756</v>
      </c>
      <c r="K74" s="21">
        <v>735955</v>
      </c>
      <c r="L74" s="21">
        <v>730334</v>
      </c>
      <c r="M74" s="21">
        <v>2138045</v>
      </c>
      <c r="N74" s="21">
        <v>728856</v>
      </c>
      <c r="O74" s="21">
        <v>724519</v>
      </c>
      <c r="P74" s="21">
        <v>723822</v>
      </c>
      <c r="Q74" s="21">
        <v>2177197</v>
      </c>
      <c r="R74" s="21"/>
      <c r="S74" s="21"/>
      <c r="T74" s="21"/>
      <c r="U74" s="21"/>
      <c r="V74" s="21">
        <v>6489429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5392811</v>
      </c>
      <c r="C75" s="28"/>
      <c r="D75" s="29">
        <v>4277007</v>
      </c>
      <c r="E75" s="30">
        <v>4277007</v>
      </c>
      <c r="F75" s="30">
        <v>413975</v>
      </c>
      <c r="G75" s="30">
        <v>452532</v>
      </c>
      <c r="H75" s="30">
        <v>455396</v>
      </c>
      <c r="I75" s="30">
        <v>1321903</v>
      </c>
      <c r="J75" s="30">
        <v>568405</v>
      </c>
      <c r="K75" s="30"/>
      <c r="L75" s="30"/>
      <c r="M75" s="30">
        <v>568405</v>
      </c>
      <c r="N75" s="30"/>
      <c r="O75" s="30">
        <v>668905</v>
      </c>
      <c r="P75" s="30">
        <v>672036</v>
      </c>
      <c r="Q75" s="30">
        <v>1340941</v>
      </c>
      <c r="R75" s="30"/>
      <c r="S75" s="30"/>
      <c r="T75" s="30"/>
      <c r="U75" s="30"/>
      <c r="V75" s="30">
        <v>3231249</v>
      </c>
      <c r="W75" s="30">
        <v>3207753</v>
      </c>
      <c r="X75" s="30"/>
      <c r="Y75" s="29"/>
      <c r="Z75" s="31">
        <v>4277007</v>
      </c>
    </row>
    <row r="76" spans="1:26" ht="12.75" hidden="1">
      <c r="A76" s="42" t="s">
        <v>287</v>
      </c>
      <c r="B76" s="32">
        <v>78838229</v>
      </c>
      <c r="C76" s="32"/>
      <c r="D76" s="33">
        <v>69480012</v>
      </c>
      <c r="E76" s="34">
        <v>25256592</v>
      </c>
      <c r="F76" s="34">
        <v>26852298</v>
      </c>
      <c r="G76" s="34">
        <v>-789569</v>
      </c>
      <c r="H76" s="34">
        <v>8300954</v>
      </c>
      <c r="I76" s="34">
        <v>34363683</v>
      </c>
      <c r="J76" s="34">
        <v>7298789</v>
      </c>
      <c r="K76" s="34">
        <v>6445504</v>
      </c>
      <c r="L76" s="34">
        <v>8520577</v>
      </c>
      <c r="M76" s="34">
        <v>22264870</v>
      </c>
      <c r="N76" s="34">
        <v>-105966509</v>
      </c>
      <c r="O76" s="34">
        <v>13609671</v>
      </c>
      <c r="P76" s="34">
        <v>6823972</v>
      </c>
      <c r="Q76" s="34">
        <v>-85532866</v>
      </c>
      <c r="R76" s="34"/>
      <c r="S76" s="34"/>
      <c r="T76" s="34"/>
      <c r="U76" s="34"/>
      <c r="V76" s="34">
        <v>-28904313</v>
      </c>
      <c r="W76" s="34">
        <v>18942444</v>
      </c>
      <c r="X76" s="34"/>
      <c r="Y76" s="33"/>
      <c r="Z76" s="35">
        <v>25256592</v>
      </c>
    </row>
    <row r="77" spans="1:26" ht="12.75" hidden="1">
      <c r="A77" s="37" t="s">
        <v>31</v>
      </c>
      <c r="B77" s="19">
        <v>24193575</v>
      </c>
      <c r="C77" s="19"/>
      <c r="D77" s="20">
        <v>25256592</v>
      </c>
      <c r="E77" s="21">
        <v>25256592</v>
      </c>
      <c r="F77" s="21">
        <v>15793534</v>
      </c>
      <c r="G77" s="21">
        <v>1827904</v>
      </c>
      <c r="H77" s="21">
        <v>1827482</v>
      </c>
      <c r="I77" s="21">
        <v>19448920</v>
      </c>
      <c r="J77" s="21">
        <v>1826299</v>
      </c>
      <c r="K77" s="21">
        <v>1831793</v>
      </c>
      <c r="L77" s="21">
        <v>1829124</v>
      </c>
      <c r="M77" s="21">
        <v>5487216</v>
      </c>
      <c r="N77" s="21">
        <v>1826863</v>
      </c>
      <c r="O77" s="21">
        <v>1829461</v>
      </c>
      <c r="P77" s="21">
        <v>1803379</v>
      </c>
      <c r="Q77" s="21">
        <v>5459703</v>
      </c>
      <c r="R77" s="21"/>
      <c r="S77" s="21"/>
      <c r="T77" s="21"/>
      <c r="U77" s="21"/>
      <c r="V77" s="21">
        <v>30395839</v>
      </c>
      <c r="W77" s="21">
        <v>18942444</v>
      </c>
      <c r="X77" s="21"/>
      <c r="Y77" s="20"/>
      <c r="Z77" s="23">
        <v>25256592</v>
      </c>
    </row>
    <row r="78" spans="1:26" ht="12.75" hidden="1">
      <c r="A78" s="38" t="s">
        <v>32</v>
      </c>
      <c r="B78" s="19">
        <v>54644654</v>
      </c>
      <c r="C78" s="19"/>
      <c r="D78" s="20">
        <v>39946416</v>
      </c>
      <c r="E78" s="21"/>
      <c r="F78" s="21">
        <v>10644789</v>
      </c>
      <c r="G78" s="21">
        <v>-3070005</v>
      </c>
      <c r="H78" s="21">
        <v>6018076</v>
      </c>
      <c r="I78" s="21">
        <v>13592860</v>
      </c>
      <c r="J78" s="21">
        <v>4904085</v>
      </c>
      <c r="K78" s="21">
        <v>3494261</v>
      </c>
      <c r="L78" s="21">
        <v>5496365</v>
      </c>
      <c r="M78" s="21">
        <v>13894711</v>
      </c>
      <c r="N78" s="21">
        <v>4942516</v>
      </c>
      <c r="O78" s="21">
        <v>4652709</v>
      </c>
      <c r="P78" s="21">
        <v>4866076</v>
      </c>
      <c r="Q78" s="21">
        <v>14461301</v>
      </c>
      <c r="R78" s="21"/>
      <c r="S78" s="21"/>
      <c r="T78" s="21"/>
      <c r="U78" s="21"/>
      <c r="V78" s="21">
        <v>41948872</v>
      </c>
      <c r="W78" s="21"/>
      <c r="X78" s="21"/>
      <c r="Y78" s="20"/>
      <c r="Z78" s="23"/>
    </row>
    <row r="79" spans="1:26" ht="12.75" hidden="1">
      <c r="A79" s="39" t="s">
        <v>103</v>
      </c>
      <c r="B79" s="19">
        <v>47025257</v>
      </c>
      <c r="C79" s="19"/>
      <c r="D79" s="20">
        <v>34345320</v>
      </c>
      <c r="E79" s="21"/>
      <c r="F79" s="21">
        <v>9916449</v>
      </c>
      <c r="G79" s="21">
        <v>-3785549</v>
      </c>
      <c r="H79" s="21">
        <v>5287773</v>
      </c>
      <c r="I79" s="21">
        <v>11418673</v>
      </c>
      <c r="J79" s="21">
        <v>4232329</v>
      </c>
      <c r="K79" s="21">
        <v>3494361</v>
      </c>
      <c r="L79" s="21">
        <v>5496465</v>
      </c>
      <c r="M79" s="21">
        <v>13223155</v>
      </c>
      <c r="N79" s="21">
        <v>4942516</v>
      </c>
      <c r="O79" s="21">
        <v>4652709</v>
      </c>
      <c r="P79" s="21">
        <v>4857441</v>
      </c>
      <c r="Q79" s="21">
        <v>14452666</v>
      </c>
      <c r="R79" s="21"/>
      <c r="S79" s="21"/>
      <c r="T79" s="21"/>
      <c r="U79" s="21"/>
      <c r="V79" s="21">
        <v>39094494</v>
      </c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7619397</v>
      </c>
      <c r="C82" s="19"/>
      <c r="D82" s="20">
        <v>5601096</v>
      </c>
      <c r="E82" s="21"/>
      <c r="F82" s="21">
        <v>728340</v>
      </c>
      <c r="G82" s="21">
        <v>715544</v>
      </c>
      <c r="H82" s="21">
        <v>730303</v>
      </c>
      <c r="I82" s="21">
        <v>2174187</v>
      </c>
      <c r="J82" s="21">
        <v>671756</v>
      </c>
      <c r="K82" s="21">
        <v>-100</v>
      </c>
      <c r="L82" s="21">
        <v>-100</v>
      </c>
      <c r="M82" s="21">
        <v>671556</v>
      </c>
      <c r="N82" s="21"/>
      <c r="O82" s="21"/>
      <c r="P82" s="21">
        <v>8635</v>
      </c>
      <c r="Q82" s="21">
        <v>8635</v>
      </c>
      <c r="R82" s="21"/>
      <c r="S82" s="21"/>
      <c r="T82" s="21"/>
      <c r="U82" s="21"/>
      <c r="V82" s="21">
        <v>2854378</v>
      </c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4277004</v>
      </c>
      <c r="E84" s="30"/>
      <c r="F84" s="30">
        <v>413975</v>
      </c>
      <c r="G84" s="30">
        <v>452532</v>
      </c>
      <c r="H84" s="30">
        <v>455396</v>
      </c>
      <c r="I84" s="30">
        <v>1321903</v>
      </c>
      <c r="J84" s="30">
        <v>568405</v>
      </c>
      <c r="K84" s="30">
        <v>1119450</v>
      </c>
      <c r="L84" s="30">
        <v>1195088</v>
      </c>
      <c r="M84" s="30">
        <v>2882943</v>
      </c>
      <c r="N84" s="30">
        <v>-112735888</v>
      </c>
      <c r="O84" s="30">
        <v>7127501</v>
      </c>
      <c r="P84" s="30">
        <v>154517</v>
      </c>
      <c r="Q84" s="30">
        <v>-105453870</v>
      </c>
      <c r="R84" s="30"/>
      <c r="S84" s="30"/>
      <c r="T84" s="30"/>
      <c r="U84" s="30"/>
      <c r="V84" s="30">
        <v>-101249024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3770000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2870000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2870000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>
        <v>200000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700000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>
        <v>700000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100000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7362080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7362080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11232080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200754944</v>
      </c>
      <c r="D5" s="153">
        <f>SUM(D6:D8)</f>
        <v>0</v>
      </c>
      <c r="E5" s="154">
        <f t="shared" si="0"/>
        <v>207936798</v>
      </c>
      <c r="F5" s="100">
        <f t="shared" si="0"/>
        <v>211080591</v>
      </c>
      <c r="G5" s="100">
        <f t="shared" si="0"/>
        <v>87232746</v>
      </c>
      <c r="H5" s="100">
        <f t="shared" si="0"/>
        <v>3084247</v>
      </c>
      <c r="I5" s="100">
        <f t="shared" si="0"/>
        <v>5041749</v>
      </c>
      <c r="J5" s="100">
        <f t="shared" si="0"/>
        <v>95358742</v>
      </c>
      <c r="K5" s="100">
        <f t="shared" si="0"/>
        <v>3445483</v>
      </c>
      <c r="L5" s="100">
        <f t="shared" si="0"/>
        <v>3169123</v>
      </c>
      <c r="M5" s="100">
        <f t="shared" si="0"/>
        <v>53136918</v>
      </c>
      <c r="N5" s="100">
        <f t="shared" si="0"/>
        <v>59751524</v>
      </c>
      <c r="O5" s="100">
        <f t="shared" si="0"/>
        <v>10439279</v>
      </c>
      <c r="P5" s="100">
        <f t="shared" si="0"/>
        <v>3821222</v>
      </c>
      <c r="Q5" s="100">
        <f t="shared" si="0"/>
        <v>34378667</v>
      </c>
      <c r="R5" s="100">
        <f t="shared" si="0"/>
        <v>48639168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203749434</v>
      </c>
      <c r="X5" s="100">
        <f t="shared" si="0"/>
        <v>155414259</v>
      </c>
      <c r="Y5" s="100">
        <f t="shared" si="0"/>
        <v>48335175</v>
      </c>
      <c r="Z5" s="137">
        <f>+IF(X5&lt;&gt;0,+(Y5/X5)*100,0)</f>
        <v>31.1008625019407</v>
      </c>
      <c r="AA5" s="153">
        <f>SUM(AA6:AA8)</f>
        <v>211080591</v>
      </c>
    </row>
    <row r="6" spans="1:27" ht="12.75">
      <c r="A6" s="138" t="s">
        <v>75</v>
      </c>
      <c r="B6" s="136"/>
      <c r="C6" s="155"/>
      <c r="D6" s="155"/>
      <c r="E6" s="156"/>
      <c r="F6" s="60">
        <v>2267783</v>
      </c>
      <c r="G6" s="60"/>
      <c r="H6" s="60"/>
      <c r="I6" s="60">
        <v>2128837</v>
      </c>
      <c r="J6" s="60">
        <v>2128837</v>
      </c>
      <c r="K6" s="60"/>
      <c r="L6" s="60"/>
      <c r="M6" s="60">
        <v>35000</v>
      </c>
      <c r="N6" s="60">
        <v>35000</v>
      </c>
      <c r="O6" s="60"/>
      <c r="P6" s="60"/>
      <c r="Q6" s="60"/>
      <c r="R6" s="60"/>
      <c r="S6" s="60"/>
      <c r="T6" s="60"/>
      <c r="U6" s="60"/>
      <c r="V6" s="60"/>
      <c r="W6" s="60">
        <v>2163837</v>
      </c>
      <c r="X6" s="60"/>
      <c r="Y6" s="60">
        <v>2163837</v>
      </c>
      <c r="Z6" s="140">
        <v>0</v>
      </c>
      <c r="AA6" s="155">
        <v>2267783</v>
      </c>
    </row>
    <row r="7" spans="1:27" ht="12.75">
      <c r="A7" s="138" t="s">
        <v>76</v>
      </c>
      <c r="B7" s="136"/>
      <c r="C7" s="157">
        <v>200584162</v>
      </c>
      <c r="D7" s="157"/>
      <c r="E7" s="158">
        <v>206962672</v>
      </c>
      <c r="F7" s="159">
        <v>206962672</v>
      </c>
      <c r="G7" s="159">
        <v>87232746</v>
      </c>
      <c r="H7" s="159">
        <v>3084247</v>
      </c>
      <c r="I7" s="159">
        <v>2866931</v>
      </c>
      <c r="J7" s="159">
        <v>93183924</v>
      </c>
      <c r="K7" s="159">
        <v>3215772</v>
      </c>
      <c r="L7" s="159">
        <v>3129182</v>
      </c>
      <c r="M7" s="159">
        <v>53061303</v>
      </c>
      <c r="N7" s="159">
        <v>59406257</v>
      </c>
      <c r="O7" s="159">
        <v>10350274</v>
      </c>
      <c r="P7" s="159">
        <v>3777950</v>
      </c>
      <c r="Q7" s="159">
        <v>34332080</v>
      </c>
      <c r="R7" s="159">
        <v>48460304</v>
      </c>
      <c r="S7" s="159"/>
      <c r="T7" s="159"/>
      <c r="U7" s="159"/>
      <c r="V7" s="159"/>
      <c r="W7" s="159">
        <v>201050485</v>
      </c>
      <c r="X7" s="159">
        <v>155189259</v>
      </c>
      <c r="Y7" s="159">
        <v>45861226</v>
      </c>
      <c r="Z7" s="141">
        <v>29.55</v>
      </c>
      <c r="AA7" s="157">
        <v>206962672</v>
      </c>
    </row>
    <row r="8" spans="1:27" ht="12.75">
      <c r="A8" s="138" t="s">
        <v>77</v>
      </c>
      <c r="B8" s="136"/>
      <c r="C8" s="155">
        <v>170782</v>
      </c>
      <c r="D8" s="155"/>
      <c r="E8" s="156">
        <v>974126</v>
      </c>
      <c r="F8" s="60">
        <v>1850136</v>
      </c>
      <c r="G8" s="60"/>
      <c r="H8" s="60"/>
      <c r="I8" s="60">
        <v>45981</v>
      </c>
      <c r="J8" s="60">
        <v>45981</v>
      </c>
      <c r="K8" s="60">
        <v>229711</v>
      </c>
      <c r="L8" s="60">
        <v>39941</v>
      </c>
      <c r="M8" s="60">
        <v>40615</v>
      </c>
      <c r="N8" s="60">
        <v>310267</v>
      </c>
      <c r="O8" s="60">
        <v>89005</v>
      </c>
      <c r="P8" s="60">
        <v>43272</v>
      </c>
      <c r="Q8" s="60">
        <v>46587</v>
      </c>
      <c r="R8" s="60">
        <v>178864</v>
      </c>
      <c r="S8" s="60"/>
      <c r="T8" s="60"/>
      <c r="U8" s="60"/>
      <c r="V8" s="60"/>
      <c r="W8" s="60">
        <v>535112</v>
      </c>
      <c r="X8" s="60">
        <v>225000</v>
      </c>
      <c r="Y8" s="60">
        <v>310112</v>
      </c>
      <c r="Z8" s="140">
        <v>137.83</v>
      </c>
      <c r="AA8" s="155">
        <v>1850136</v>
      </c>
    </row>
    <row r="9" spans="1:27" ht="12.75">
      <c r="A9" s="135" t="s">
        <v>78</v>
      </c>
      <c r="B9" s="136"/>
      <c r="C9" s="153">
        <f aca="true" t="shared" si="1" ref="C9:Y9">SUM(C10:C14)</f>
        <v>21082953</v>
      </c>
      <c r="D9" s="153">
        <f>SUM(D10:D14)</f>
        <v>0</v>
      </c>
      <c r="E9" s="154">
        <f t="shared" si="1"/>
        <v>17350670</v>
      </c>
      <c r="F9" s="100">
        <f t="shared" si="1"/>
        <v>4777500</v>
      </c>
      <c r="G9" s="100">
        <f t="shared" si="1"/>
        <v>1132288</v>
      </c>
      <c r="H9" s="100">
        <f t="shared" si="1"/>
        <v>1155092</v>
      </c>
      <c r="I9" s="100">
        <f t="shared" si="1"/>
        <v>1291014</v>
      </c>
      <c r="J9" s="100">
        <f t="shared" si="1"/>
        <v>3578394</v>
      </c>
      <c r="K9" s="100">
        <f t="shared" si="1"/>
        <v>1160668</v>
      </c>
      <c r="L9" s="100">
        <f t="shared" si="1"/>
        <v>1432308</v>
      </c>
      <c r="M9" s="100">
        <f t="shared" si="1"/>
        <v>1007298</v>
      </c>
      <c r="N9" s="100">
        <f t="shared" si="1"/>
        <v>3600274</v>
      </c>
      <c r="O9" s="100">
        <f t="shared" si="1"/>
        <v>2173743</v>
      </c>
      <c r="P9" s="100">
        <f t="shared" si="1"/>
        <v>1703669</v>
      </c>
      <c r="Q9" s="100">
        <f t="shared" si="1"/>
        <v>3208577</v>
      </c>
      <c r="R9" s="100">
        <f t="shared" si="1"/>
        <v>7085989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14264657</v>
      </c>
      <c r="X9" s="100">
        <f t="shared" si="1"/>
        <v>13273956</v>
      </c>
      <c r="Y9" s="100">
        <f t="shared" si="1"/>
        <v>990701</v>
      </c>
      <c r="Z9" s="137">
        <f>+IF(X9&lt;&gt;0,+(Y9/X9)*100,0)</f>
        <v>7.463494680862285</v>
      </c>
      <c r="AA9" s="153">
        <f>SUM(AA10:AA14)</f>
        <v>4777500</v>
      </c>
    </row>
    <row r="10" spans="1:27" ht="12.75">
      <c r="A10" s="138" t="s">
        <v>79</v>
      </c>
      <c r="B10" s="136"/>
      <c r="C10" s="155">
        <v>14702037</v>
      </c>
      <c r="D10" s="155"/>
      <c r="E10" s="156">
        <v>12573170</v>
      </c>
      <c r="F10" s="60"/>
      <c r="G10" s="60">
        <v>745117</v>
      </c>
      <c r="H10" s="60">
        <v>741709</v>
      </c>
      <c r="I10" s="60">
        <v>757676</v>
      </c>
      <c r="J10" s="60">
        <v>2244502</v>
      </c>
      <c r="K10" s="60">
        <v>958041</v>
      </c>
      <c r="L10" s="60">
        <v>1432308</v>
      </c>
      <c r="M10" s="60">
        <v>1007298</v>
      </c>
      <c r="N10" s="60">
        <v>3397647</v>
      </c>
      <c r="O10" s="60">
        <v>2173743</v>
      </c>
      <c r="P10" s="60">
        <v>1703669</v>
      </c>
      <c r="Q10" s="60">
        <v>3208577</v>
      </c>
      <c r="R10" s="60">
        <v>7085989</v>
      </c>
      <c r="S10" s="60"/>
      <c r="T10" s="60"/>
      <c r="U10" s="60"/>
      <c r="V10" s="60"/>
      <c r="W10" s="60">
        <v>12728138</v>
      </c>
      <c r="X10" s="60">
        <v>9110007</v>
      </c>
      <c r="Y10" s="60">
        <v>3618131</v>
      </c>
      <c r="Z10" s="140">
        <v>39.72</v>
      </c>
      <c r="AA10" s="155"/>
    </row>
    <row r="11" spans="1:27" ht="12.75">
      <c r="A11" s="138" t="s">
        <v>80</v>
      </c>
      <c r="B11" s="136"/>
      <c r="C11" s="155">
        <v>586188</v>
      </c>
      <c r="D11" s="155"/>
      <c r="E11" s="156"/>
      <c r="F11" s="60"/>
      <c r="G11" s="60">
        <v>36402</v>
      </c>
      <c r="H11" s="60">
        <v>49087</v>
      </c>
      <c r="I11" s="60">
        <v>49479</v>
      </c>
      <c r="J11" s="60">
        <v>134968</v>
      </c>
      <c r="K11" s="60">
        <v>-134968</v>
      </c>
      <c r="L11" s="60"/>
      <c r="M11" s="60"/>
      <c r="N11" s="60">
        <v>-134968</v>
      </c>
      <c r="O11" s="60"/>
      <c r="P11" s="60"/>
      <c r="Q11" s="60"/>
      <c r="R11" s="60"/>
      <c r="S11" s="60"/>
      <c r="T11" s="60"/>
      <c r="U11" s="60"/>
      <c r="V11" s="60"/>
      <c r="W11" s="60"/>
      <c r="X11" s="60">
        <v>505827</v>
      </c>
      <c r="Y11" s="60">
        <v>-505827</v>
      </c>
      <c r="Z11" s="140">
        <v>-100</v>
      </c>
      <c r="AA11" s="155"/>
    </row>
    <row r="12" spans="1:27" ht="12.75">
      <c r="A12" s="138" t="s">
        <v>81</v>
      </c>
      <c r="B12" s="136"/>
      <c r="C12" s="155">
        <v>5130002</v>
      </c>
      <c r="D12" s="155"/>
      <c r="E12" s="156">
        <v>4777500</v>
      </c>
      <c r="F12" s="60">
        <v>4777500</v>
      </c>
      <c r="G12" s="60">
        <v>350769</v>
      </c>
      <c r="H12" s="60">
        <v>364296</v>
      </c>
      <c r="I12" s="60">
        <v>483859</v>
      </c>
      <c r="J12" s="60">
        <v>1198924</v>
      </c>
      <c r="K12" s="60">
        <v>337595</v>
      </c>
      <c r="L12" s="60"/>
      <c r="M12" s="60"/>
      <c r="N12" s="60">
        <v>337595</v>
      </c>
      <c r="O12" s="60"/>
      <c r="P12" s="60"/>
      <c r="Q12" s="60"/>
      <c r="R12" s="60"/>
      <c r="S12" s="60"/>
      <c r="T12" s="60"/>
      <c r="U12" s="60"/>
      <c r="V12" s="60"/>
      <c r="W12" s="60">
        <v>1536519</v>
      </c>
      <c r="X12" s="60">
        <v>3583125</v>
      </c>
      <c r="Y12" s="60">
        <v>-2046606</v>
      </c>
      <c r="Z12" s="140">
        <v>-57.12</v>
      </c>
      <c r="AA12" s="155">
        <v>4777500</v>
      </c>
    </row>
    <row r="13" spans="1:27" ht="12.75">
      <c r="A13" s="138" t="s">
        <v>82</v>
      </c>
      <c r="B13" s="136"/>
      <c r="C13" s="155">
        <v>664726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74997</v>
      </c>
      <c r="Y13" s="60">
        <v>-74997</v>
      </c>
      <c r="Z13" s="140">
        <v>-100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1413360</v>
      </c>
      <c r="D15" s="153">
        <f>SUM(D16:D18)</f>
        <v>0</v>
      </c>
      <c r="E15" s="154">
        <f t="shared" si="2"/>
        <v>1533030</v>
      </c>
      <c r="F15" s="100">
        <f t="shared" si="2"/>
        <v>49994874</v>
      </c>
      <c r="G15" s="100">
        <f t="shared" si="2"/>
        <v>8534</v>
      </c>
      <c r="H15" s="100">
        <f t="shared" si="2"/>
        <v>32721</v>
      </c>
      <c r="I15" s="100">
        <f t="shared" si="2"/>
        <v>23455</v>
      </c>
      <c r="J15" s="100">
        <f t="shared" si="2"/>
        <v>64710</v>
      </c>
      <c r="K15" s="100">
        <f t="shared" si="2"/>
        <v>8626</v>
      </c>
      <c r="L15" s="100">
        <f t="shared" si="2"/>
        <v>1820749</v>
      </c>
      <c r="M15" s="100">
        <f t="shared" si="2"/>
        <v>2860826</v>
      </c>
      <c r="N15" s="100">
        <f t="shared" si="2"/>
        <v>4690201</v>
      </c>
      <c r="O15" s="100">
        <f t="shared" si="2"/>
        <v>4813630</v>
      </c>
      <c r="P15" s="100">
        <f t="shared" si="2"/>
        <v>846897</v>
      </c>
      <c r="Q15" s="100">
        <f t="shared" si="2"/>
        <v>8091159</v>
      </c>
      <c r="R15" s="100">
        <f t="shared" si="2"/>
        <v>13751686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18506597</v>
      </c>
      <c r="X15" s="100">
        <f t="shared" si="2"/>
        <v>1094652</v>
      </c>
      <c r="Y15" s="100">
        <f t="shared" si="2"/>
        <v>17411945</v>
      </c>
      <c r="Z15" s="137">
        <f>+IF(X15&lt;&gt;0,+(Y15/X15)*100,0)</f>
        <v>1590.6374811355572</v>
      </c>
      <c r="AA15" s="153">
        <f>SUM(AA16:AA18)</f>
        <v>49994874</v>
      </c>
    </row>
    <row r="16" spans="1:27" ht="12.75">
      <c r="A16" s="138" t="s">
        <v>85</v>
      </c>
      <c r="B16" s="136"/>
      <c r="C16" s="155">
        <v>1413360</v>
      </c>
      <c r="D16" s="155"/>
      <c r="E16" s="156">
        <v>1533030</v>
      </c>
      <c r="F16" s="60">
        <v>2145342</v>
      </c>
      <c r="G16" s="60">
        <v>8534</v>
      </c>
      <c r="H16" s="60">
        <v>32721</v>
      </c>
      <c r="I16" s="60">
        <v>23455</v>
      </c>
      <c r="J16" s="60">
        <v>64710</v>
      </c>
      <c r="K16" s="60">
        <v>8626</v>
      </c>
      <c r="L16" s="60">
        <v>-445020</v>
      </c>
      <c r="M16" s="60">
        <v>749622</v>
      </c>
      <c r="N16" s="60">
        <v>313228</v>
      </c>
      <c r="O16" s="60">
        <v>100175</v>
      </c>
      <c r="P16" s="60">
        <v>53452</v>
      </c>
      <c r="Q16" s="60">
        <v>23597</v>
      </c>
      <c r="R16" s="60">
        <v>177224</v>
      </c>
      <c r="S16" s="60"/>
      <c r="T16" s="60"/>
      <c r="U16" s="60"/>
      <c r="V16" s="60"/>
      <c r="W16" s="60">
        <v>555162</v>
      </c>
      <c r="X16" s="60">
        <v>1094652</v>
      </c>
      <c r="Y16" s="60">
        <v>-539490</v>
      </c>
      <c r="Z16" s="140">
        <v>-49.28</v>
      </c>
      <c r="AA16" s="155">
        <v>2145342</v>
      </c>
    </row>
    <row r="17" spans="1:27" ht="12.75">
      <c r="A17" s="138" t="s">
        <v>86</v>
      </c>
      <c r="B17" s="136"/>
      <c r="C17" s="155"/>
      <c r="D17" s="155"/>
      <c r="E17" s="156"/>
      <c r="F17" s="60">
        <v>47849532</v>
      </c>
      <c r="G17" s="60"/>
      <c r="H17" s="60"/>
      <c r="I17" s="60"/>
      <c r="J17" s="60"/>
      <c r="K17" s="60"/>
      <c r="L17" s="60">
        <v>2265769</v>
      </c>
      <c r="M17" s="60">
        <v>2111204</v>
      </c>
      <c r="N17" s="60">
        <v>4376973</v>
      </c>
      <c r="O17" s="60">
        <v>4713455</v>
      </c>
      <c r="P17" s="60">
        <v>793445</v>
      </c>
      <c r="Q17" s="60">
        <v>8067562</v>
      </c>
      <c r="R17" s="60">
        <v>13574462</v>
      </c>
      <c r="S17" s="60"/>
      <c r="T17" s="60"/>
      <c r="U17" s="60"/>
      <c r="V17" s="60"/>
      <c r="W17" s="60">
        <v>17951435</v>
      </c>
      <c r="X17" s="60"/>
      <c r="Y17" s="60">
        <v>17951435</v>
      </c>
      <c r="Z17" s="140">
        <v>0</v>
      </c>
      <c r="AA17" s="155">
        <v>47849532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137347862</v>
      </c>
      <c r="D19" s="153">
        <f>SUM(D20:D23)</f>
        <v>0</v>
      </c>
      <c r="E19" s="154">
        <f t="shared" si="3"/>
        <v>187197969</v>
      </c>
      <c r="F19" s="100">
        <f t="shared" si="3"/>
        <v>152636207</v>
      </c>
      <c r="G19" s="100">
        <f t="shared" si="3"/>
        <v>9932552</v>
      </c>
      <c r="H19" s="100">
        <f t="shared" si="3"/>
        <v>-3637000</v>
      </c>
      <c r="I19" s="100">
        <f t="shared" si="3"/>
        <v>5448276</v>
      </c>
      <c r="J19" s="100">
        <f t="shared" si="3"/>
        <v>11743828</v>
      </c>
      <c r="K19" s="100">
        <f t="shared" si="3"/>
        <v>19225282</v>
      </c>
      <c r="L19" s="100">
        <f t="shared" si="3"/>
        <v>4731669</v>
      </c>
      <c r="M19" s="100">
        <f t="shared" si="3"/>
        <v>10734255</v>
      </c>
      <c r="N19" s="100">
        <f t="shared" si="3"/>
        <v>34691206</v>
      </c>
      <c r="O19" s="100">
        <f t="shared" si="3"/>
        <v>10453541</v>
      </c>
      <c r="P19" s="100">
        <f t="shared" si="3"/>
        <v>19088986</v>
      </c>
      <c r="Q19" s="100">
        <f t="shared" si="3"/>
        <v>24215803</v>
      </c>
      <c r="R19" s="100">
        <f t="shared" si="3"/>
        <v>53758330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100193364</v>
      </c>
      <c r="X19" s="100">
        <f t="shared" si="3"/>
        <v>140323473</v>
      </c>
      <c r="Y19" s="100">
        <f t="shared" si="3"/>
        <v>-40130109</v>
      </c>
      <c r="Z19" s="137">
        <f>+IF(X19&lt;&gt;0,+(Y19/X19)*100,0)</f>
        <v>-28.598286617378694</v>
      </c>
      <c r="AA19" s="153">
        <f>SUM(AA20:AA23)</f>
        <v>152636207</v>
      </c>
    </row>
    <row r="20" spans="1:27" ht="12.75">
      <c r="A20" s="138" t="s">
        <v>89</v>
      </c>
      <c r="B20" s="136"/>
      <c r="C20" s="155">
        <v>137347862</v>
      </c>
      <c r="D20" s="155"/>
      <c r="E20" s="156">
        <v>187197969</v>
      </c>
      <c r="F20" s="60">
        <v>140063037</v>
      </c>
      <c r="G20" s="60">
        <v>9932552</v>
      </c>
      <c r="H20" s="60">
        <v>-3637000</v>
      </c>
      <c r="I20" s="60">
        <v>5448276</v>
      </c>
      <c r="J20" s="60">
        <v>11743828</v>
      </c>
      <c r="K20" s="60">
        <v>19225282</v>
      </c>
      <c r="L20" s="60">
        <v>4731669</v>
      </c>
      <c r="M20" s="60">
        <v>10734255</v>
      </c>
      <c r="N20" s="60">
        <v>34691206</v>
      </c>
      <c r="O20" s="60">
        <v>10453541</v>
      </c>
      <c r="P20" s="60">
        <v>19088986</v>
      </c>
      <c r="Q20" s="60">
        <v>24215803</v>
      </c>
      <c r="R20" s="60">
        <v>53758330</v>
      </c>
      <c r="S20" s="60"/>
      <c r="T20" s="60"/>
      <c r="U20" s="60"/>
      <c r="V20" s="60"/>
      <c r="W20" s="60">
        <v>100193364</v>
      </c>
      <c r="X20" s="60">
        <v>140323473</v>
      </c>
      <c r="Y20" s="60">
        <v>-40130109</v>
      </c>
      <c r="Z20" s="140">
        <v>-28.6</v>
      </c>
      <c r="AA20" s="155">
        <v>140063037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>
        <v>12573170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>
        <v>12573170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360599119</v>
      </c>
      <c r="D25" s="168">
        <f>+D5+D9+D15+D19+D24</f>
        <v>0</v>
      </c>
      <c r="E25" s="169">
        <f t="shared" si="4"/>
        <v>414018467</v>
      </c>
      <c r="F25" s="73">
        <f t="shared" si="4"/>
        <v>418489172</v>
      </c>
      <c r="G25" s="73">
        <f t="shared" si="4"/>
        <v>98306120</v>
      </c>
      <c r="H25" s="73">
        <f t="shared" si="4"/>
        <v>635060</v>
      </c>
      <c r="I25" s="73">
        <f t="shared" si="4"/>
        <v>11804494</v>
      </c>
      <c r="J25" s="73">
        <f t="shared" si="4"/>
        <v>110745674</v>
      </c>
      <c r="K25" s="73">
        <f t="shared" si="4"/>
        <v>23840059</v>
      </c>
      <c r="L25" s="73">
        <f t="shared" si="4"/>
        <v>11153849</v>
      </c>
      <c r="M25" s="73">
        <f t="shared" si="4"/>
        <v>67739297</v>
      </c>
      <c r="N25" s="73">
        <f t="shared" si="4"/>
        <v>102733205</v>
      </c>
      <c r="O25" s="73">
        <f t="shared" si="4"/>
        <v>27880193</v>
      </c>
      <c r="P25" s="73">
        <f t="shared" si="4"/>
        <v>25460774</v>
      </c>
      <c r="Q25" s="73">
        <f t="shared" si="4"/>
        <v>69894206</v>
      </c>
      <c r="R25" s="73">
        <f t="shared" si="4"/>
        <v>123235173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336714052</v>
      </c>
      <c r="X25" s="73">
        <f t="shared" si="4"/>
        <v>310106340</v>
      </c>
      <c r="Y25" s="73">
        <f t="shared" si="4"/>
        <v>26607712</v>
      </c>
      <c r="Z25" s="170">
        <f>+IF(X25&lt;&gt;0,+(Y25/X25)*100,0)</f>
        <v>8.580189621405355</v>
      </c>
      <c r="AA25" s="168">
        <f>+AA5+AA9+AA15+AA19+AA24</f>
        <v>418489172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117387399</v>
      </c>
      <c r="D28" s="153">
        <f>SUM(D29:D31)</f>
        <v>0</v>
      </c>
      <c r="E28" s="154">
        <f t="shared" si="5"/>
        <v>148012263</v>
      </c>
      <c r="F28" s="100">
        <f t="shared" si="5"/>
        <v>154295928</v>
      </c>
      <c r="G28" s="100">
        <f t="shared" si="5"/>
        <v>6803780</v>
      </c>
      <c r="H28" s="100">
        <f t="shared" si="5"/>
        <v>10307075</v>
      </c>
      <c r="I28" s="100">
        <f t="shared" si="5"/>
        <v>13241106</v>
      </c>
      <c r="J28" s="100">
        <f t="shared" si="5"/>
        <v>30351961</v>
      </c>
      <c r="K28" s="100">
        <f t="shared" si="5"/>
        <v>11725974</v>
      </c>
      <c r="L28" s="100">
        <f t="shared" si="5"/>
        <v>12588287</v>
      </c>
      <c r="M28" s="100">
        <f t="shared" si="5"/>
        <v>12142541</v>
      </c>
      <c r="N28" s="100">
        <f t="shared" si="5"/>
        <v>36456802</v>
      </c>
      <c r="O28" s="100">
        <f t="shared" si="5"/>
        <v>10184327</v>
      </c>
      <c r="P28" s="100">
        <f t="shared" si="5"/>
        <v>11479492</v>
      </c>
      <c r="Q28" s="100">
        <f t="shared" si="5"/>
        <v>14469457</v>
      </c>
      <c r="R28" s="100">
        <f t="shared" si="5"/>
        <v>36133276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102942039</v>
      </c>
      <c r="X28" s="100">
        <f t="shared" si="5"/>
        <v>102580335</v>
      </c>
      <c r="Y28" s="100">
        <f t="shared" si="5"/>
        <v>361704</v>
      </c>
      <c r="Z28" s="137">
        <f>+IF(X28&lt;&gt;0,+(Y28/X28)*100,0)</f>
        <v>0.3526055944348398</v>
      </c>
      <c r="AA28" s="153">
        <f>SUM(AA29:AA31)</f>
        <v>154295928</v>
      </c>
    </row>
    <row r="29" spans="1:27" ht="12.75">
      <c r="A29" s="138" t="s">
        <v>75</v>
      </c>
      <c r="B29" s="136"/>
      <c r="C29" s="155">
        <v>32668857</v>
      </c>
      <c r="D29" s="155"/>
      <c r="E29" s="156">
        <v>43969762</v>
      </c>
      <c r="F29" s="60">
        <v>47800545</v>
      </c>
      <c r="G29" s="60">
        <v>2305872</v>
      </c>
      <c r="H29" s="60">
        <v>3274366</v>
      </c>
      <c r="I29" s="60">
        <v>6000299</v>
      </c>
      <c r="J29" s="60">
        <v>11580537</v>
      </c>
      <c r="K29" s="60">
        <v>3682709</v>
      </c>
      <c r="L29" s="60">
        <v>5446416</v>
      </c>
      <c r="M29" s="60">
        <v>3342322</v>
      </c>
      <c r="N29" s="60">
        <v>12471447</v>
      </c>
      <c r="O29" s="60">
        <v>2523207</v>
      </c>
      <c r="P29" s="60">
        <v>4290884</v>
      </c>
      <c r="Q29" s="60">
        <v>4116376</v>
      </c>
      <c r="R29" s="60">
        <v>10930467</v>
      </c>
      <c r="S29" s="60"/>
      <c r="T29" s="60"/>
      <c r="U29" s="60"/>
      <c r="V29" s="60"/>
      <c r="W29" s="60">
        <v>34982451</v>
      </c>
      <c r="X29" s="60">
        <v>27127908</v>
      </c>
      <c r="Y29" s="60">
        <v>7854543</v>
      </c>
      <c r="Z29" s="140">
        <v>28.95</v>
      </c>
      <c r="AA29" s="155">
        <v>47800545</v>
      </c>
    </row>
    <row r="30" spans="1:27" ht="12.75">
      <c r="A30" s="138" t="s">
        <v>76</v>
      </c>
      <c r="B30" s="136"/>
      <c r="C30" s="157">
        <v>48200392</v>
      </c>
      <c r="D30" s="157"/>
      <c r="E30" s="158">
        <v>56345689</v>
      </c>
      <c r="F30" s="159">
        <v>58760870</v>
      </c>
      <c r="G30" s="159">
        <v>2127675</v>
      </c>
      <c r="H30" s="159">
        <v>4195964</v>
      </c>
      <c r="I30" s="159">
        <v>4327806</v>
      </c>
      <c r="J30" s="159">
        <v>10651445</v>
      </c>
      <c r="K30" s="159">
        <v>4741449</v>
      </c>
      <c r="L30" s="159">
        <v>4324418</v>
      </c>
      <c r="M30" s="159">
        <v>4721725</v>
      </c>
      <c r="N30" s="159">
        <v>13787592</v>
      </c>
      <c r="O30" s="159">
        <v>4207672</v>
      </c>
      <c r="P30" s="159">
        <v>3034954</v>
      </c>
      <c r="Q30" s="159">
        <v>7054588</v>
      </c>
      <c r="R30" s="159">
        <v>14297214</v>
      </c>
      <c r="S30" s="159"/>
      <c r="T30" s="159"/>
      <c r="U30" s="159"/>
      <c r="V30" s="159"/>
      <c r="W30" s="159">
        <v>38736251</v>
      </c>
      <c r="X30" s="159">
        <v>41994882</v>
      </c>
      <c r="Y30" s="159">
        <v>-3258631</v>
      </c>
      <c r="Z30" s="141">
        <v>-7.76</v>
      </c>
      <c r="AA30" s="157">
        <v>58760870</v>
      </c>
    </row>
    <row r="31" spans="1:27" ht="12.75">
      <c r="A31" s="138" t="s">
        <v>77</v>
      </c>
      <c r="B31" s="136"/>
      <c r="C31" s="155">
        <v>36518150</v>
      </c>
      <c r="D31" s="155"/>
      <c r="E31" s="156">
        <v>47696812</v>
      </c>
      <c r="F31" s="60">
        <v>47734513</v>
      </c>
      <c r="G31" s="60">
        <v>2370233</v>
      </c>
      <c r="H31" s="60">
        <v>2836745</v>
      </c>
      <c r="I31" s="60">
        <v>2913001</v>
      </c>
      <c r="J31" s="60">
        <v>8119979</v>
      </c>
      <c r="K31" s="60">
        <v>3301816</v>
      </c>
      <c r="L31" s="60">
        <v>2817453</v>
      </c>
      <c r="M31" s="60">
        <v>4078494</v>
      </c>
      <c r="N31" s="60">
        <v>10197763</v>
      </c>
      <c r="O31" s="60">
        <v>3453448</v>
      </c>
      <c r="P31" s="60">
        <v>4153654</v>
      </c>
      <c r="Q31" s="60">
        <v>3298493</v>
      </c>
      <c r="R31" s="60">
        <v>10905595</v>
      </c>
      <c r="S31" s="60"/>
      <c r="T31" s="60"/>
      <c r="U31" s="60"/>
      <c r="V31" s="60"/>
      <c r="W31" s="60">
        <v>29223337</v>
      </c>
      <c r="X31" s="60">
        <v>33457545</v>
      </c>
      <c r="Y31" s="60">
        <v>-4234208</v>
      </c>
      <c r="Z31" s="140">
        <v>-12.66</v>
      </c>
      <c r="AA31" s="155">
        <v>47734513</v>
      </c>
    </row>
    <row r="32" spans="1:27" ht="12.75">
      <c r="A32" s="135" t="s">
        <v>78</v>
      </c>
      <c r="B32" s="136"/>
      <c r="C32" s="153">
        <f aca="true" t="shared" si="6" ref="C32:Y32">SUM(C33:C37)</f>
        <v>46912577</v>
      </c>
      <c r="D32" s="153">
        <f>SUM(D33:D37)</f>
        <v>0</v>
      </c>
      <c r="E32" s="154">
        <f t="shared" si="6"/>
        <v>39866140</v>
      </c>
      <c r="F32" s="100">
        <f t="shared" si="6"/>
        <v>14186453</v>
      </c>
      <c r="G32" s="100">
        <f t="shared" si="6"/>
        <v>2404241</v>
      </c>
      <c r="H32" s="100">
        <f t="shared" si="6"/>
        <v>2172555</v>
      </c>
      <c r="I32" s="100">
        <f t="shared" si="6"/>
        <v>2608208</v>
      </c>
      <c r="J32" s="100">
        <f t="shared" si="6"/>
        <v>7185004</v>
      </c>
      <c r="K32" s="100">
        <f t="shared" si="6"/>
        <v>3081432</v>
      </c>
      <c r="L32" s="100">
        <f t="shared" si="6"/>
        <v>2512303</v>
      </c>
      <c r="M32" s="100">
        <f t="shared" si="6"/>
        <v>3777533</v>
      </c>
      <c r="N32" s="100">
        <f t="shared" si="6"/>
        <v>9371268</v>
      </c>
      <c r="O32" s="100">
        <f t="shared" si="6"/>
        <v>2792529</v>
      </c>
      <c r="P32" s="100">
        <f t="shared" si="6"/>
        <v>3275041</v>
      </c>
      <c r="Q32" s="100">
        <f t="shared" si="6"/>
        <v>3454483</v>
      </c>
      <c r="R32" s="100">
        <f t="shared" si="6"/>
        <v>9522053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26078325</v>
      </c>
      <c r="X32" s="100">
        <f t="shared" si="6"/>
        <v>37455615</v>
      </c>
      <c r="Y32" s="100">
        <f t="shared" si="6"/>
        <v>-11377290</v>
      </c>
      <c r="Z32" s="137">
        <f>+IF(X32&lt;&gt;0,+(Y32/X32)*100,0)</f>
        <v>-30.37539231434326</v>
      </c>
      <c r="AA32" s="153">
        <f>SUM(AA33:AA37)</f>
        <v>14186453</v>
      </c>
    </row>
    <row r="33" spans="1:27" ht="12.75">
      <c r="A33" s="138" t="s">
        <v>79</v>
      </c>
      <c r="B33" s="136"/>
      <c r="C33" s="155">
        <v>22169287</v>
      </c>
      <c r="D33" s="155"/>
      <c r="E33" s="156">
        <v>22750669</v>
      </c>
      <c r="F33" s="60"/>
      <c r="G33" s="60">
        <v>1107511</v>
      </c>
      <c r="H33" s="60">
        <v>909485</v>
      </c>
      <c r="I33" s="60">
        <v>1015267</v>
      </c>
      <c r="J33" s="60">
        <v>3032263</v>
      </c>
      <c r="K33" s="60">
        <v>1752096</v>
      </c>
      <c r="L33" s="60">
        <v>2512303</v>
      </c>
      <c r="M33" s="60">
        <v>3777533</v>
      </c>
      <c r="N33" s="60">
        <v>8041932</v>
      </c>
      <c r="O33" s="60">
        <v>2792529</v>
      </c>
      <c r="P33" s="60">
        <v>3275041</v>
      </c>
      <c r="Q33" s="60">
        <v>3454483</v>
      </c>
      <c r="R33" s="60">
        <v>9522053</v>
      </c>
      <c r="S33" s="60"/>
      <c r="T33" s="60"/>
      <c r="U33" s="60"/>
      <c r="V33" s="60"/>
      <c r="W33" s="60">
        <v>20596248</v>
      </c>
      <c r="X33" s="60">
        <v>18214308</v>
      </c>
      <c r="Y33" s="60">
        <v>2381940</v>
      </c>
      <c r="Z33" s="140">
        <v>13.08</v>
      </c>
      <c r="AA33" s="155"/>
    </row>
    <row r="34" spans="1:27" ht="12.75">
      <c r="A34" s="138" t="s">
        <v>80</v>
      </c>
      <c r="B34" s="136"/>
      <c r="C34" s="155">
        <v>8473483</v>
      </c>
      <c r="D34" s="155"/>
      <c r="E34" s="156">
        <v>2041019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4866786</v>
      </c>
      <c r="Y34" s="60">
        <v>-4866786</v>
      </c>
      <c r="Z34" s="140">
        <v>-100</v>
      </c>
      <c r="AA34" s="155"/>
    </row>
    <row r="35" spans="1:27" ht="12.75">
      <c r="A35" s="138" t="s">
        <v>81</v>
      </c>
      <c r="B35" s="136"/>
      <c r="C35" s="155">
        <v>13471769</v>
      </c>
      <c r="D35" s="155"/>
      <c r="E35" s="156">
        <v>15074452</v>
      </c>
      <c r="F35" s="60">
        <v>14186453</v>
      </c>
      <c r="G35" s="60">
        <v>1096215</v>
      </c>
      <c r="H35" s="60">
        <v>1024137</v>
      </c>
      <c r="I35" s="60">
        <v>1146543</v>
      </c>
      <c r="J35" s="60">
        <v>3266895</v>
      </c>
      <c r="K35" s="60">
        <v>1072407</v>
      </c>
      <c r="L35" s="60"/>
      <c r="M35" s="60"/>
      <c r="N35" s="60">
        <v>1072407</v>
      </c>
      <c r="O35" s="60"/>
      <c r="P35" s="60"/>
      <c r="Q35" s="60"/>
      <c r="R35" s="60"/>
      <c r="S35" s="60"/>
      <c r="T35" s="60"/>
      <c r="U35" s="60"/>
      <c r="V35" s="60"/>
      <c r="W35" s="60">
        <v>4339302</v>
      </c>
      <c r="X35" s="60">
        <v>11600937</v>
      </c>
      <c r="Y35" s="60">
        <v>-7261635</v>
      </c>
      <c r="Z35" s="140">
        <v>-62.6</v>
      </c>
      <c r="AA35" s="155">
        <v>14186453</v>
      </c>
    </row>
    <row r="36" spans="1:27" ht="12.75">
      <c r="A36" s="138" t="s">
        <v>82</v>
      </c>
      <c r="B36" s="136"/>
      <c r="C36" s="155">
        <v>2798038</v>
      </c>
      <c r="D36" s="155"/>
      <c r="E36" s="156"/>
      <c r="F36" s="60"/>
      <c r="G36" s="60">
        <v>200515</v>
      </c>
      <c r="H36" s="60">
        <v>238933</v>
      </c>
      <c r="I36" s="60">
        <v>446398</v>
      </c>
      <c r="J36" s="60">
        <v>885846</v>
      </c>
      <c r="K36" s="60">
        <v>256929</v>
      </c>
      <c r="L36" s="60"/>
      <c r="M36" s="60"/>
      <c r="N36" s="60">
        <v>256929</v>
      </c>
      <c r="O36" s="60"/>
      <c r="P36" s="60"/>
      <c r="Q36" s="60"/>
      <c r="R36" s="60"/>
      <c r="S36" s="60"/>
      <c r="T36" s="60"/>
      <c r="U36" s="60"/>
      <c r="V36" s="60"/>
      <c r="W36" s="60">
        <v>1142775</v>
      </c>
      <c r="X36" s="60">
        <v>2773584</v>
      </c>
      <c r="Y36" s="60">
        <v>-1630809</v>
      </c>
      <c r="Z36" s="140">
        <v>-58.8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16204768</v>
      </c>
      <c r="D38" s="153">
        <f>SUM(D39:D41)</f>
        <v>0</v>
      </c>
      <c r="E38" s="154">
        <f t="shared" si="7"/>
        <v>14177598</v>
      </c>
      <c r="F38" s="100">
        <f t="shared" si="7"/>
        <v>43392363</v>
      </c>
      <c r="G38" s="100">
        <f t="shared" si="7"/>
        <v>387629</v>
      </c>
      <c r="H38" s="100">
        <f t="shared" si="7"/>
        <v>493513</v>
      </c>
      <c r="I38" s="100">
        <f t="shared" si="7"/>
        <v>1460240</v>
      </c>
      <c r="J38" s="100">
        <f t="shared" si="7"/>
        <v>2341382</v>
      </c>
      <c r="K38" s="100">
        <f t="shared" si="7"/>
        <v>402495</v>
      </c>
      <c r="L38" s="100">
        <f t="shared" si="7"/>
        <v>3437225</v>
      </c>
      <c r="M38" s="100">
        <f t="shared" si="7"/>
        <v>2731324</v>
      </c>
      <c r="N38" s="100">
        <f t="shared" si="7"/>
        <v>6571044</v>
      </c>
      <c r="O38" s="100">
        <f t="shared" si="7"/>
        <v>2150021</v>
      </c>
      <c r="P38" s="100">
        <f t="shared" si="7"/>
        <v>2781039</v>
      </c>
      <c r="Q38" s="100">
        <f t="shared" si="7"/>
        <v>1326715</v>
      </c>
      <c r="R38" s="100">
        <f t="shared" si="7"/>
        <v>6257775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15170201</v>
      </c>
      <c r="X38" s="100">
        <f t="shared" si="7"/>
        <v>13386771</v>
      </c>
      <c r="Y38" s="100">
        <f t="shared" si="7"/>
        <v>1783430</v>
      </c>
      <c r="Z38" s="137">
        <f>+IF(X38&lt;&gt;0,+(Y38/X38)*100,0)</f>
        <v>13.32233142704839</v>
      </c>
      <c r="AA38" s="153">
        <f>SUM(AA39:AA41)</f>
        <v>43392363</v>
      </c>
    </row>
    <row r="39" spans="1:27" ht="12.75">
      <c r="A39" s="138" t="s">
        <v>85</v>
      </c>
      <c r="B39" s="136"/>
      <c r="C39" s="155">
        <v>16204768</v>
      </c>
      <c r="D39" s="155"/>
      <c r="E39" s="156">
        <v>14177598</v>
      </c>
      <c r="F39" s="60">
        <v>14368557</v>
      </c>
      <c r="G39" s="60">
        <v>387629</v>
      </c>
      <c r="H39" s="60">
        <v>493513</v>
      </c>
      <c r="I39" s="60">
        <v>1460240</v>
      </c>
      <c r="J39" s="60">
        <v>2341382</v>
      </c>
      <c r="K39" s="60">
        <v>402495</v>
      </c>
      <c r="L39" s="60">
        <v>2071475</v>
      </c>
      <c r="M39" s="60">
        <v>1123432</v>
      </c>
      <c r="N39" s="60">
        <v>3597402</v>
      </c>
      <c r="O39" s="60">
        <v>657181</v>
      </c>
      <c r="P39" s="60">
        <v>1298471</v>
      </c>
      <c r="Q39" s="60">
        <v>887377</v>
      </c>
      <c r="R39" s="60">
        <v>2843029</v>
      </c>
      <c r="S39" s="60"/>
      <c r="T39" s="60"/>
      <c r="U39" s="60"/>
      <c r="V39" s="60"/>
      <c r="W39" s="60">
        <v>8781813</v>
      </c>
      <c r="X39" s="60">
        <v>13386771</v>
      </c>
      <c r="Y39" s="60">
        <v>-4604958</v>
      </c>
      <c r="Z39" s="140">
        <v>-34.4</v>
      </c>
      <c r="AA39" s="155">
        <v>14368557</v>
      </c>
    </row>
    <row r="40" spans="1:27" ht="12.75">
      <c r="A40" s="138" t="s">
        <v>86</v>
      </c>
      <c r="B40" s="136"/>
      <c r="C40" s="155"/>
      <c r="D40" s="155"/>
      <c r="E40" s="156"/>
      <c r="F40" s="60">
        <v>29023806</v>
      </c>
      <c r="G40" s="60"/>
      <c r="H40" s="60"/>
      <c r="I40" s="60"/>
      <c r="J40" s="60"/>
      <c r="K40" s="60"/>
      <c r="L40" s="60">
        <v>1365750</v>
      </c>
      <c r="M40" s="60">
        <v>1607892</v>
      </c>
      <c r="N40" s="60">
        <v>2973642</v>
      </c>
      <c r="O40" s="60">
        <v>1492840</v>
      </c>
      <c r="P40" s="60">
        <v>1482568</v>
      </c>
      <c r="Q40" s="60">
        <v>439338</v>
      </c>
      <c r="R40" s="60">
        <v>3414746</v>
      </c>
      <c r="S40" s="60"/>
      <c r="T40" s="60"/>
      <c r="U40" s="60"/>
      <c r="V40" s="60"/>
      <c r="W40" s="60">
        <v>6388388</v>
      </c>
      <c r="X40" s="60"/>
      <c r="Y40" s="60">
        <v>6388388</v>
      </c>
      <c r="Z40" s="140">
        <v>0</v>
      </c>
      <c r="AA40" s="155">
        <v>29023806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80325849</v>
      </c>
      <c r="D42" s="153">
        <f>SUM(D43:D46)</f>
        <v>0</v>
      </c>
      <c r="E42" s="154">
        <f t="shared" si="8"/>
        <v>87294032</v>
      </c>
      <c r="F42" s="100">
        <f t="shared" si="8"/>
        <v>81440512</v>
      </c>
      <c r="G42" s="100">
        <f t="shared" si="8"/>
        <v>6200614</v>
      </c>
      <c r="H42" s="100">
        <f t="shared" si="8"/>
        <v>7865985</v>
      </c>
      <c r="I42" s="100">
        <f t="shared" si="8"/>
        <v>7558453</v>
      </c>
      <c r="J42" s="100">
        <f t="shared" si="8"/>
        <v>21625052</v>
      </c>
      <c r="K42" s="100">
        <f t="shared" si="8"/>
        <v>5381175</v>
      </c>
      <c r="L42" s="100">
        <f t="shared" si="8"/>
        <v>3775593</v>
      </c>
      <c r="M42" s="100">
        <f t="shared" si="8"/>
        <v>4010647</v>
      </c>
      <c r="N42" s="100">
        <f t="shared" si="8"/>
        <v>13167415</v>
      </c>
      <c r="O42" s="100">
        <f t="shared" si="8"/>
        <v>3774129</v>
      </c>
      <c r="P42" s="100">
        <f t="shared" si="8"/>
        <v>4693352</v>
      </c>
      <c r="Q42" s="100">
        <f t="shared" si="8"/>
        <v>1500309</v>
      </c>
      <c r="R42" s="100">
        <f t="shared" si="8"/>
        <v>9967790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44760257</v>
      </c>
      <c r="X42" s="100">
        <f t="shared" si="8"/>
        <v>63056943</v>
      </c>
      <c r="Y42" s="100">
        <f t="shared" si="8"/>
        <v>-18296686</v>
      </c>
      <c r="Z42" s="137">
        <f>+IF(X42&lt;&gt;0,+(Y42/X42)*100,0)</f>
        <v>-29.016132291728763</v>
      </c>
      <c r="AA42" s="153">
        <f>SUM(AA43:AA46)</f>
        <v>81440512</v>
      </c>
    </row>
    <row r="43" spans="1:27" ht="12.75">
      <c r="A43" s="138" t="s">
        <v>89</v>
      </c>
      <c r="B43" s="136"/>
      <c r="C43" s="155">
        <v>80325849</v>
      </c>
      <c r="D43" s="155"/>
      <c r="E43" s="156">
        <v>87294032</v>
      </c>
      <c r="F43" s="60">
        <v>56798824</v>
      </c>
      <c r="G43" s="60">
        <v>6200614</v>
      </c>
      <c r="H43" s="60">
        <v>7865985</v>
      </c>
      <c r="I43" s="60">
        <v>7558453</v>
      </c>
      <c r="J43" s="60">
        <v>21625052</v>
      </c>
      <c r="K43" s="60">
        <v>5381175</v>
      </c>
      <c r="L43" s="60">
        <v>3775593</v>
      </c>
      <c r="M43" s="60">
        <v>4010647</v>
      </c>
      <c r="N43" s="60">
        <v>13167415</v>
      </c>
      <c r="O43" s="60">
        <v>3774129</v>
      </c>
      <c r="P43" s="60">
        <v>4693352</v>
      </c>
      <c r="Q43" s="60">
        <v>1500309</v>
      </c>
      <c r="R43" s="60">
        <v>9967790</v>
      </c>
      <c r="S43" s="60"/>
      <c r="T43" s="60"/>
      <c r="U43" s="60"/>
      <c r="V43" s="60"/>
      <c r="W43" s="60">
        <v>44760257</v>
      </c>
      <c r="X43" s="60">
        <v>63056943</v>
      </c>
      <c r="Y43" s="60">
        <v>-18296686</v>
      </c>
      <c r="Z43" s="140">
        <v>-29.02</v>
      </c>
      <c r="AA43" s="155">
        <v>56798824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>
        <v>24641688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>
        <v>24641688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260830593</v>
      </c>
      <c r="D48" s="168">
        <f>+D28+D32+D38+D42+D47</f>
        <v>0</v>
      </c>
      <c r="E48" s="169">
        <f t="shared" si="9"/>
        <v>289350033</v>
      </c>
      <c r="F48" s="73">
        <f t="shared" si="9"/>
        <v>293315256</v>
      </c>
      <c r="G48" s="73">
        <f t="shared" si="9"/>
        <v>15796264</v>
      </c>
      <c r="H48" s="73">
        <f t="shared" si="9"/>
        <v>20839128</v>
      </c>
      <c r="I48" s="73">
        <f t="shared" si="9"/>
        <v>24868007</v>
      </c>
      <c r="J48" s="73">
        <f t="shared" si="9"/>
        <v>61503399</v>
      </c>
      <c r="K48" s="73">
        <f t="shared" si="9"/>
        <v>20591076</v>
      </c>
      <c r="L48" s="73">
        <f t="shared" si="9"/>
        <v>22313408</v>
      </c>
      <c r="M48" s="73">
        <f t="shared" si="9"/>
        <v>22662045</v>
      </c>
      <c r="N48" s="73">
        <f t="shared" si="9"/>
        <v>65566529</v>
      </c>
      <c r="O48" s="73">
        <f t="shared" si="9"/>
        <v>18901006</v>
      </c>
      <c r="P48" s="73">
        <f t="shared" si="9"/>
        <v>22228924</v>
      </c>
      <c r="Q48" s="73">
        <f t="shared" si="9"/>
        <v>20750964</v>
      </c>
      <c r="R48" s="73">
        <f t="shared" si="9"/>
        <v>61880894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188950822</v>
      </c>
      <c r="X48" s="73">
        <f t="shared" si="9"/>
        <v>216479664</v>
      </c>
      <c r="Y48" s="73">
        <f t="shared" si="9"/>
        <v>-27528842</v>
      </c>
      <c r="Z48" s="170">
        <f>+IF(X48&lt;&gt;0,+(Y48/X48)*100,0)</f>
        <v>-12.716594940760809</v>
      </c>
      <c r="AA48" s="168">
        <f>+AA28+AA32+AA38+AA42+AA47</f>
        <v>293315256</v>
      </c>
    </row>
    <row r="49" spans="1:27" ht="12.75">
      <c r="A49" s="148" t="s">
        <v>49</v>
      </c>
      <c r="B49" s="149"/>
      <c r="C49" s="171">
        <f aca="true" t="shared" si="10" ref="C49:Y49">+C25-C48</f>
        <v>99768526</v>
      </c>
      <c r="D49" s="171">
        <f>+D25-D48</f>
        <v>0</v>
      </c>
      <c r="E49" s="172">
        <f t="shared" si="10"/>
        <v>124668434</v>
      </c>
      <c r="F49" s="173">
        <f t="shared" si="10"/>
        <v>125173916</v>
      </c>
      <c r="G49" s="173">
        <f t="shared" si="10"/>
        <v>82509856</v>
      </c>
      <c r="H49" s="173">
        <f t="shared" si="10"/>
        <v>-20204068</v>
      </c>
      <c r="I49" s="173">
        <f t="shared" si="10"/>
        <v>-13063513</v>
      </c>
      <c r="J49" s="173">
        <f t="shared" si="10"/>
        <v>49242275</v>
      </c>
      <c r="K49" s="173">
        <f t="shared" si="10"/>
        <v>3248983</v>
      </c>
      <c r="L49" s="173">
        <f t="shared" si="10"/>
        <v>-11159559</v>
      </c>
      <c r="M49" s="173">
        <f t="shared" si="10"/>
        <v>45077252</v>
      </c>
      <c r="N49" s="173">
        <f t="shared" si="10"/>
        <v>37166676</v>
      </c>
      <c r="O49" s="173">
        <f t="shared" si="10"/>
        <v>8979187</v>
      </c>
      <c r="P49" s="173">
        <f t="shared" si="10"/>
        <v>3231850</v>
      </c>
      <c r="Q49" s="173">
        <f t="shared" si="10"/>
        <v>49143242</v>
      </c>
      <c r="R49" s="173">
        <f t="shared" si="10"/>
        <v>61354279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147763230</v>
      </c>
      <c r="X49" s="173">
        <f>IF(F25=F48,0,X25-X48)</f>
        <v>93626676</v>
      </c>
      <c r="Y49" s="173">
        <f t="shared" si="10"/>
        <v>54136554</v>
      </c>
      <c r="Z49" s="174">
        <f>+IF(X49&lt;&gt;0,+(Y49/X49)*100,0)</f>
        <v>57.821719527883275</v>
      </c>
      <c r="AA49" s="171">
        <f>+AA25-AA48</f>
        <v>125173916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24193575</v>
      </c>
      <c r="D5" s="155">
        <v>0</v>
      </c>
      <c r="E5" s="156">
        <v>36427412</v>
      </c>
      <c r="F5" s="60">
        <v>36427412</v>
      </c>
      <c r="G5" s="60">
        <v>15793534</v>
      </c>
      <c r="H5" s="60">
        <v>1827904</v>
      </c>
      <c r="I5" s="60">
        <v>1827482</v>
      </c>
      <c r="J5" s="60">
        <v>19448920</v>
      </c>
      <c r="K5" s="60">
        <v>1826299</v>
      </c>
      <c r="L5" s="60">
        <v>1754740</v>
      </c>
      <c r="M5" s="60">
        <v>1829124</v>
      </c>
      <c r="N5" s="60">
        <v>5410163</v>
      </c>
      <c r="O5" s="60">
        <v>1826863</v>
      </c>
      <c r="P5" s="60">
        <v>1829461</v>
      </c>
      <c r="Q5" s="60">
        <v>1808378</v>
      </c>
      <c r="R5" s="60">
        <v>5464702</v>
      </c>
      <c r="S5" s="60">
        <v>0</v>
      </c>
      <c r="T5" s="60">
        <v>0</v>
      </c>
      <c r="U5" s="60">
        <v>0</v>
      </c>
      <c r="V5" s="60">
        <v>0</v>
      </c>
      <c r="W5" s="60">
        <v>30323785</v>
      </c>
      <c r="X5" s="60">
        <v>27578304</v>
      </c>
      <c r="Y5" s="60">
        <v>2745481</v>
      </c>
      <c r="Z5" s="140">
        <v>9.96</v>
      </c>
      <c r="AA5" s="155">
        <v>36427412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47025258</v>
      </c>
      <c r="D7" s="155">
        <v>0</v>
      </c>
      <c r="E7" s="156">
        <v>49536030</v>
      </c>
      <c r="F7" s="60">
        <v>49536030</v>
      </c>
      <c r="G7" s="60">
        <v>9916449</v>
      </c>
      <c r="H7" s="60">
        <v>-3785549</v>
      </c>
      <c r="I7" s="60">
        <v>5287773</v>
      </c>
      <c r="J7" s="60">
        <v>11418673</v>
      </c>
      <c r="K7" s="60">
        <v>4232329</v>
      </c>
      <c r="L7" s="60">
        <v>2758407</v>
      </c>
      <c r="M7" s="60">
        <v>4765773</v>
      </c>
      <c r="N7" s="60">
        <v>11756509</v>
      </c>
      <c r="O7" s="60">
        <v>4213659</v>
      </c>
      <c r="P7" s="60">
        <v>3928548</v>
      </c>
      <c r="Q7" s="60">
        <v>4133618</v>
      </c>
      <c r="R7" s="60">
        <v>12275825</v>
      </c>
      <c r="S7" s="60">
        <v>0</v>
      </c>
      <c r="T7" s="60">
        <v>0</v>
      </c>
      <c r="U7" s="60">
        <v>0</v>
      </c>
      <c r="V7" s="60">
        <v>0</v>
      </c>
      <c r="W7" s="60">
        <v>35451007</v>
      </c>
      <c r="X7" s="60">
        <v>37152027</v>
      </c>
      <c r="Y7" s="60">
        <v>-1701020</v>
      </c>
      <c r="Z7" s="140">
        <v>-4.58</v>
      </c>
      <c r="AA7" s="155">
        <v>49536030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8078420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6058818</v>
      </c>
      <c r="Y10" s="54">
        <v>-6058818</v>
      </c>
      <c r="Z10" s="184">
        <v>-100</v>
      </c>
      <c r="AA10" s="130">
        <v>8078420</v>
      </c>
    </row>
    <row r="11" spans="1:27" ht="12.75">
      <c r="A11" s="183" t="s">
        <v>107</v>
      </c>
      <c r="B11" s="185"/>
      <c r="C11" s="155">
        <v>7619397</v>
      </c>
      <c r="D11" s="155">
        <v>0</v>
      </c>
      <c r="E11" s="156">
        <v>8078420</v>
      </c>
      <c r="F11" s="60">
        <v>0</v>
      </c>
      <c r="G11" s="60">
        <v>728340</v>
      </c>
      <c r="H11" s="60">
        <v>715544</v>
      </c>
      <c r="I11" s="60">
        <v>730303</v>
      </c>
      <c r="J11" s="60">
        <v>2174187</v>
      </c>
      <c r="K11" s="60">
        <v>671756</v>
      </c>
      <c r="L11" s="60">
        <v>735955</v>
      </c>
      <c r="M11" s="60">
        <v>730334</v>
      </c>
      <c r="N11" s="60">
        <v>2138045</v>
      </c>
      <c r="O11" s="60">
        <v>728856</v>
      </c>
      <c r="P11" s="60">
        <v>724519</v>
      </c>
      <c r="Q11" s="60">
        <v>723822</v>
      </c>
      <c r="R11" s="60">
        <v>2177197</v>
      </c>
      <c r="S11" s="60">
        <v>0</v>
      </c>
      <c r="T11" s="60">
        <v>0</v>
      </c>
      <c r="U11" s="60">
        <v>0</v>
      </c>
      <c r="V11" s="60">
        <v>0</v>
      </c>
      <c r="W11" s="60">
        <v>6489429</v>
      </c>
      <c r="X11" s="60"/>
      <c r="Y11" s="60">
        <v>6489429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587860</v>
      </c>
      <c r="D12" s="155">
        <v>0</v>
      </c>
      <c r="E12" s="156">
        <v>773876</v>
      </c>
      <c r="F12" s="60">
        <v>773876</v>
      </c>
      <c r="G12" s="60">
        <v>44211</v>
      </c>
      <c r="H12" s="60">
        <v>56296</v>
      </c>
      <c r="I12" s="60">
        <v>57793</v>
      </c>
      <c r="J12" s="60">
        <v>158300</v>
      </c>
      <c r="K12" s="60">
        <v>59253</v>
      </c>
      <c r="L12" s="60">
        <v>48804</v>
      </c>
      <c r="M12" s="60">
        <v>46576</v>
      </c>
      <c r="N12" s="60">
        <v>154633</v>
      </c>
      <c r="O12" s="60">
        <v>50884</v>
      </c>
      <c r="P12" s="60">
        <v>44428</v>
      </c>
      <c r="Q12" s="60">
        <v>53268</v>
      </c>
      <c r="R12" s="60">
        <v>148580</v>
      </c>
      <c r="S12" s="60">
        <v>0</v>
      </c>
      <c r="T12" s="60">
        <v>0</v>
      </c>
      <c r="U12" s="60">
        <v>0</v>
      </c>
      <c r="V12" s="60">
        <v>0</v>
      </c>
      <c r="W12" s="60">
        <v>461513</v>
      </c>
      <c r="X12" s="60">
        <v>550305</v>
      </c>
      <c r="Y12" s="60">
        <v>-88792</v>
      </c>
      <c r="Z12" s="140">
        <v>-16.14</v>
      </c>
      <c r="AA12" s="155">
        <v>773876</v>
      </c>
    </row>
    <row r="13" spans="1:27" ht="12.75">
      <c r="A13" s="181" t="s">
        <v>109</v>
      </c>
      <c r="B13" s="185"/>
      <c r="C13" s="155">
        <v>4279192</v>
      </c>
      <c r="D13" s="155">
        <v>0</v>
      </c>
      <c r="E13" s="156">
        <v>5987310</v>
      </c>
      <c r="F13" s="60">
        <v>5987310</v>
      </c>
      <c r="G13" s="60">
        <v>12542</v>
      </c>
      <c r="H13" s="60">
        <v>686385</v>
      </c>
      <c r="I13" s="60">
        <v>396493</v>
      </c>
      <c r="J13" s="60">
        <v>1095420</v>
      </c>
      <c r="K13" s="60">
        <v>508234</v>
      </c>
      <c r="L13" s="60">
        <v>1119455</v>
      </c>
      <c r="M13" s="60">
        <v>1195088</v>
      </c>
      <c r="N13" s="60">
        <v>2822777</v>
      </c>
      <c r="O13" s="60">
        <v>1509890</v>
      </c>
      <c r="P13" s="60">
        <v>818097</v>
      </c>
      <c r="Q13" s="60">
        <v>587839</v>
      </c>
      <c r="R13" s="60">
        <v>2915826</v>
      </c>
      <c r="S13" s="60">
        <v>0</v>
      </c>
      <c r="T13" s="60">
        <v>0</v>
      </c>
      <c r="U13" s="60">
        <v>0</v>
      </c>
      <c r="V13" s="60">
        <v>0</v>
      </c>
      <c r="W13" s="60">
        <v>6834023</v>
      </c>
      <c r="X13" s="60">
        <v>4200003</v>
      </c>
      <c r="Y13" s="60">
        <v>2634020</v>
      </c>
      <c r="Z13" s="140">
        <v>62.71</v>
      </c>
      <c r="AA13" s="155">
        <v>5987310</v>
      </c>
    </row>
    <row r="14" spans="1:27" ht="12.75">
      <c r="A14" s="181" t="s">
        <v>110</v>
      </c>
      <c r="B14" s="185"/>
      <c r="C14" s="155">
        <v>5392811</v>
      </c>
      <c r="D14" s="155">
        <v>0</v>
      </c>
      <c r="E14" s="156">
        <v>4277007</v>
      </c>
      <c r="F14" s="60">
        <v>4277007</v>
      </c>
      <c r="G14" s="60">
        <v>413975</v>
      </c>
      <c r="H14" s="60">
        <v>452532</v>
      </c>
      <c r="I14" s="60">
        <v>455396</v>
      </c>
      <c r="J14" s="60">
        <v>1321903</v>
      </c>
      <c r="K14" s="60">
        <v>568405</v>
      </c>
      <c r="L14" s="60">
        <v>0</v>
      </c>
      <c r="M14" s="60">
        <v>0</v>
      </c>
      <c r="N14" s="60">
        <v>568405</v>
      </c>
      <c r="O14" s="60">
        <v>0</v>
      </c>
      <c r="P14" s="60">
        <v>668905</v>
      </c>
      <c r="Q14" s="60">
        <v>672036</v>
      </c>
      <c r="R14" s="60">
        <v>1340941</v>
      </c>
      <c r="S14" s="60">
        <v>0</v>
      </c>
      <c r="T14" s="60">
        <v>0</v>
      </c>
      <c r="U14" s="60">
        <v>0</v>
      </c>
      <c r="V14" s="60">
        <v>0</v>
      </c>
      <c r="W14" s="60">
        <v>3231249</v>
      </c>
      <c r="X14" s="60">
        <v>3207753</v>
      </c>
      <c r="Y14" s="60">
        <v>23496</v>
      </c>
      <c r="Z14" s="140">
        <v>0.73</v>
      </c>
      <c r="AA14" s="155">
        <v>4277007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2737103</v>
      </c>
      <c r="D16" s="155">
        <v>0</v>
      </c>
      <c r="E16" s="156">
        <v>2730000</v>
      </c>
      <c r="F16" s="60">
        <v>1470000</v>
      </c>
      <c r="G16" s="60">
        <v>156079</v>
      </c>
      <c r="H16" s="60">
        <v>146211</v>
      </c>
      <c r="I16" s="60">
        <v>279459</v>
      </c>
      <c r="J16" s="60">
        <v>581749</v>
      </c>
      <c r="K16" s="60">
        <v>143283</v>
      </c>
      <c r="L16" s="60">
        <v>2172</v>
      </c>
      <c r="M16" s="60">
        <v>5110</v>
      </c>
      <c r="N16" s="60">
        <v>150565</v>
      </c>
      <c r="O16" s="60">
        <v>4620</v>
      </c>
      <c r="P16" s="60">
        <v>156712</v>
      </c>
      <c r="Q16" s="60">
        <v>137435</v>
      </c>
      <c r="R16" s="60">
        <v>298767</v>
      </c>
      <c r="S16" s="60">
        <v>0</v>
      </c>
      <c r="T16" s="60">
        <v>0</v>
      </c>
      <c r="U16" s="60">
        <v>0</v>
      </c>
      <c r="V16" s="60">
        <v>0</v>
      </c>
      <c r="W16" s="60">
        <v>1031081</v>
      </c>
      <c r="X16" s="60">
        <v>2047500</v>
      </c>
      <c r="Y16" s="60">
        <v>-1016419</v>
      </c>
      <c r="Z16" s="140">
        <v>-49.64</v>
      </c>
      <c r="AA16" s="155">
        <v>1470000</v>
      </c>
    </row>
    <row r="17" spans="1:27" ht="12.75">
      <c r="A17" s="181" t="s">
        <v>113</v>
      </c>
      <c r="B17" s="185"/>
      <c r="C17" s="155">
        <v>2394906</v>
      </c>
      <c r="D17" s="155">
        <v>0</v>
      </c>
      <c r="E17" s="156">
        <v>388500</v>
      </c>
      <c r="F17" s="60">
        <v>3307500</v>
      </c>
      <c r="G17" s="60">
        <v>194725</v>
      </c>
      <c r="H17" s="60">
        <v>218085</v>
      </c>
      <c r="I17" s="60">
        <v>204400</v>
      </c>
      <c r="J17" s="60">
        <v>617210</v>
      </c>
      <c r="K17" s="60">
        <v>194312</v>
      </c>
      <c r="L17" s="60">
        <v>317291</v>
      </c>
      <c r="M17" s="60">
        <v>260049</v>
      </c>
      <c r="N17" s="60">
        <v>771652</v>
      </c>
      <c r="O17" s="60">
        <v>305770</v>
      </c>
      <c r="P17" s="60">
        <v>300102</v>
      </c>
      <c r="Q17" s="60">
        <v>328699</v>
      </c>
      <c r="R17" s="60">
        <v>934571</v>
      </c>
      <c r="S17" s="60">
        <v>0</v>
      </c>
      <c r="T17" s="60">
        <v>0</v>
      </c>
      <c r="U17" s="60">
        <v>0</v>
      </c>
      <c r="V17" s="60">
        <v>0</v>
      </c>
      <c r="W17" s="60">
        <v>2323433</v>
      </c>
      <c r="X17" s="60">
        <v>1535625</v>
      </c>
      <c r="Y17" s="60">
        <v>787808</v>
      </c>
      <c r="Z17" s="140">
        <v>51.3</v>
      </c>
      <c r="AA17" s="155">
        <v>3307500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1659000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182560339</v>
      </c>
      <c r="D19" s="155">
        <v>0</v>
      </c>
      <c r="E19" s="156">
        <v>177381600</v>
      </c>
      <c r="F19" s="60">
        <v>181310642</v>
      </c>
      <c r="G19" s="60">
        <v>70944000</v>
      </c>
      <c r="H19" s="60">
        <v>54492</v>
      </c>
      <c r="I19" s="60">
        <v>2225598</v>
      </c>
      <c r="J19" s="60">
        <v>73224090</v>
      </c>
      <c r="K19" s="60">
        <v>338923</v>
      </c>
      <c r="L19" s="60">
        <v>79888</v>
      </c>
      <c r="M19" s="60">
        <v>50342037</v>
      </c>
      <c r="N19" s="60">
        <v>50760848</v>
      </c>
      <c r="O19" s="60">
        <v>7850442</v>
      </c>
      <c r="P19" s="60">
        <v>966763</v>
      </c>
      <c r="Q19" s="60">
        <v>43287230</v>
      </c>
      <c r="R19" s="60">
        <v>52104435</v>
      </c>
      <c r="S19" s="60">
        <v>0</v>
      </c>
      <c r="T19" s="60">
        <v>0</v>
      </c>
      <c r="U19" s="60">
        <v>0</v>
      </c>
      <c r="V19" s="60">
        <v>0</v>
      </c>
      <c r="W19" s="60">
        <v>176089373</v>
      </c>
      <c r="X19" s="60">
        <v>130898250</v>
      </c>
      <c r="Y19" s="60">
        <v>45191123</v>
      </c>
      <c r="Z19" s="140">
        <v>34.52</v>
      </c>
      <c r="AA19" s="155">
        <v>181310642</v>
      </c>
    </row>
    <row r="20" spans="1:27" ht="12.75">
      <c r="A20" s="181" t="s">
        <v>35</v>
      </c>
      <c r="B20" s="185"/>
      <c r="C20" s="155">
        <v>1868080</v>
      </c>
      <c r="D20" s="155">
        <v>0</v>
      </c>
      <c r="E20" s="156">
        <v>2102912</v>
      </c>
      <c r="F20" s="54">
        <v>2138221</v>
      </c>
      <c r="G20" s="54">
        <v>68765</v>
      </c>
      <c r="H20" s="54">
        <v>121866</v>
      </c>
      <c r="I20" s="54">
        <v>192767</v>
      </c>
      <c r="J20" s="54">
        <v>383398</v>
      </c>
      <c r="K20" s="54">
        <v>136616</v>
      </c>
      <c r="L20" s="54">
        <v>111467</v>
      </c>
      <c r="M20" s="54">
        <v>484063</v>
      </c>
      <c r="N20" s="54">
        <v>732146</v>
      </c>
      <c r="O20" s="54">
        <v>462242</v>
      </c>
      <c r="P20" s="54">
        <v>87022</v>
      </c>
      <c r="Q20" s="54">
        <v>159043</v>
      </c>
      <c r="R20" s="54">
        <v>708307</v>
      </c>
      <c r="S20" s="54">
        <v>0</v>
      </c>
      <c r="T20" s="54">
        <v>0</v>
      </c>
      <c r="U20" s="54">
        <v>0</v>
      </c>
      <c r="V20" s="54">
        <v>0</v>
      </c>
      <c r="W20" s="54">
        <v>1823851</v>
      </c>
      <c r="X20" s="54">
        <v>1607517</v>
      </c>
      <c r="Y20" s="54">
        <v>216334</v>
      </c>
      <c r="Z20" s="184">
        <v>13.46</v>
      </c>
      <c r="AA20" s="130">
        <v>2138221</v>
      </c>
    </row>
    <row r="21" spans="1:27" ht="12.75">
      <c r="A21" s="181" t="s">
        <v>115</v>
      </c>
      <c r="B21" s="185"/>
      <c r="C21" s="155">
        <v>-285707</v>
      </c>
      <c r="D21" s="155">
        <v>0</v>
      </c>
      <c r="E21" s="156">
        <v>15000</v>
      </c>
      <c r="F21" s="60">
        <v>15000</v>
      </c>
      <c r="G21" s="60">
        <v>33500</v>
      </c>
      <c r="H21" s="60">
        <v>17800</v>
      </c>
      <c r="I21" s="82">
        <v>3000</v>
      </c>
      <c r="J21" s="60">
        <v>54300</v>
      </c>
      <c r="K21" s="60">
        <v>186554</v>
      </c>
      <c r="L21" s="60">
        <v>0</v>
      </c>
      <c r="M21" s="60">
        <v>0</v>
      </c>
      <c r="N21" s="60">
        <v>186554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240854</v>
      </c>
      <c r="X21" s="60">
        <v>11250</v>
      </c>
      <c r="Y21" s="60">
        <v>229604</v>
      </c>
      <c r="Z21" s="140">
        <v>2040.92</v>
      </c>
      <c r="AA21" s="155">
        <v>15000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278372814</v>
      </c>
      <c r="D22" s="188">
        <f>SUM(D5:D21)</f>
        <v>0</v>
      </c>
      <c r="E22" s="189">
        <f t="shared" si="0"/>
        <v>289357067</v>
      </c>
      <c r="F22" s="190">
        <f t="shared" si="0"/>
        <v>293321418</v>
      </c>
      <c r="G22" s="190">
        <f t="shared" si="0"/>
        <v>98306120</v>
      </c>
      <c r="H22" s="190">
        <f t="shared" si="0"/>
        <v>511566</v>
      </c>
      <c r="I22" s="190">
        <f t="shared" si="0"/>
        <v>11660464</v>
      </c>
      <c r="J22" s="190">
        <f t="shared" si="0"/>
        <v>110478150</v>
      </c>
      <c r="K22" s="190">
        <f t="shared" si="0"/>
        <v>8865964</v>
      </c>
      <c r="L22" s="190">
        <f t="shared" si="0"/>
        <v>6928179</v>
      </c>
      <c r="M22" s="190">
        <f t="shared" si="0"/>
        <v>59658154</v>
      </c>
      <c r="N22" s="190">
        <f t="shared" si="0"/>
        <v>75452297</v>
      </c>
      <c r="O22" s="190">
        <f t="shared" si="0"/>
        <v>16953226</v>
      </c>
      <c r="P22" s="190">
        <f t="shared" si="0"/>
        <v>9524557</v>
      </c>
      <c r="Q22" s="190">
        <f t="shared" si="0"/>
        <v>51891368</v>
      </c>
      <c r="R22" s="190">
        <f t="shared" si="0"/>
        <v>78369151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264299598</v>
      </c>
      <c r="X22" s="190">
        <f t="shared" si="0"/>
        <v>214847352</v>
      </c>
      <c r="Y22" s="190">
        <f t="shared" si="0"/>
        <v>49452246</v>
      </c>
      <c r="Z22" s="191">
        <f>+IF(X22&lt;&gt;0,+(Y22/X22)*100,0)</f>
        <v>23.017386781662548</v>
      </c>
      <c r="AA22" s="188">
        <f>SUM(AA5:AA21)</f>
        <v>293321418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80676156</v>
      </c>
      <c r="D25" s="155">
        <v>0</v>
      </c>
      <c r="E25" s="156">
        <v>95663331</v>
      </c>
      <c r="F25" s="60">
        <v>86641616</v>
      </c>
      <c r="G25" s="60">
        <v>6271268</v>
      </c>
      <c r="H25" s="60">
        <v>6924281</v>
      </c>
      <c r="I25" s="60">
        <v>6551095</v>
      </c>
      <c r="J25" s="60">
        <v>19746644</v>
      </c>
      <c r="K25" s="60">
        <v>6680631</v>
      </c>
      <c r="L25" s="60">
        <v>9557967</v>
      </c>
      <c r="M25" s="60">
        <v>7075624</v>
      </c>
      <c r="N25" s="60">
        <v>23314222</v>
      </c>
      <c r="O25" s="60">
        <v>7193288</v>
      </c>
      <c r="P25" s="60">
        <v>7043681</v>
      </c>
      <c r="Q25" s="60">
        <v>6682671</v>
      </c>
      <c r="R25" s="60">
        <v>20919640</v>
      </c>
      <c r="S25" s="60">
        <v>0</v>
      </c>
      <c r="T25" s="60">
        <v>0</v>
      </c>
      <c r="U25" s="60">
        <v>0</v>
      </c>
      <c r="V25" s="60">
        <v>0</v>
      </c>
      <c r="W25" s="60">
        <v>63980506</v>
      </c>
      <c r="X25" s="60">
        <v>75695094</v>
      </c>
      <c r="Y25" s="60">
        <v>-11714588</v>
      </c>
      <c r="Z25" s="140">
        <v>-15.48</v>
      </c>
      <c r="AA25" s="155">
        <v>86641616</v>
      </c>
    </row>
    <row r="26" spans="1:27" ht="12.75">
      <c r="A26" s="183" t="s">
        <v>38</v>
      </c>
      <c r="B26" s="182"/>
      <c r="C26" s="155">
        <v>16874929</v>
      </c>
      <c r="D26" s="155">
        <v>0</v>
      </c>
      <c r="E26" s="156">
        <v>18681667</v>
      </c>
      <c r="F26" s="60">
        <v>18908382</v>
      </c>
      <c r="G26" s="60">
        <v>1283450</v>
      </c>
      <c r="H26" s="60">
        <v>1244319</v>
      </c>
      <c r="I26" s="60">
        <v>1565174</v>
      </c>
      <c r="J26" s="60">
        <v>4092943</v>
      </c>
      <c r="K26" s="60">
        <v>1419238</v>
      </c>
      <c r="L26" s="60">
        <v>1384975</v>
      </c>
      <c r="M26" s="60">
        <v>1384976</v>
      </c>
      <c r="N26" s="60">
        <v>4189189</v>
      </c>
      <c r="O26" s="60">
        <v>1384977</v>
      </c>
      <c r="P26" s="60">
        <v>1827794</v>
      </c>
      <c r="Q26" s="60">
        <v>1380608</v>
      </c>
      <c r="R26" s="60">
        <v>4593379</v>
      </c>
      <c r="S26" s="60">
        <v>0</v>
      </c>
      <c r="T26" s="60">
        <v>0</v>
      </c>
      <c r="U26" s="60">
        <v>0</v>
      </c>
      <c r="V26" s="60">
        <v>0</v>
      </c>
      <c r="W26" s="60">
        <v>12875511</v>
      </c>
      <c r="X26" s="60">
        <v>14011254</v>
      </c>
      <c r="Y26" s="60">
        <v>-1135743</v>
      </c>
      <c r="Z26" s="140">
        <v>-8.11</v>
      </c>
      <c r="AA26" s="155">
        <v>18908382</v>
      </c>
    </row>
    <row r="27" spans="1:27" ht="12.75">
      <c r="A27" s="183" t="s">
        <v>118</v>
      </c>
      <c r="B27" s="182"/>
      <c r="C27" s="155">
        <v>6682271</v>
      </c>
      <c r="D27" s="155">
        <v>0</v>
      </c>
      <c r="E27" s="156">
        <v>5000000</v>
      </c>
      <c r="F27" s="60">
        <v>11250000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3750003</v>
      </c>
      <c r="Y27" s="60">
        <v>-3750003</v>
      </c>
      <c r="Z27" s="140">
        <v>-100</v>
      </c>
      <c r="AA27" s="155">
        <v>11250000</v>
      </c>
    </row>
    <row r="28" spans="1:27" ht="12.75">
      <c r="A28" s="183" t="s">
        <v>39</v>
      </c>
      <c r="B28" s="182"/>
      <c r="C28" s="155">
        <v>22849681</v>
      </c>
      <c r="D28" s="155">
        <v>0</v>
      </c>
      <c r="E28" s="156">
        <v>14320000</v>
      </c>
      <c r="F28" s="60">
        <v>14270000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27427</v>
      </c>
      <c r="R28" s="60">
        <v>27427</v>
      </c>
      <c r="S28" s="60">
        <v>0</v>
      </c>
      <c r="T28" s="60">
        <v>0</v>
      </c>
      <c r="U28" s="60">
        <v>0</v>
      </c>
      <c r="V28" s="60">
        <v>0</v>
      </c>
      <c r="W28" s="60">
        <v>27427</v>
      </c>
      <c r="X28" s="60">
        <v>11099997</v>
      </c>
      <c r="Y28" s="60">
        <v>-11072570</v>
      </c>
      <c r="Z28" s="140">
        <v>-99.75</v>
      </c>
      <c r="AA28" s="155">
        <v>14270000</v>
      </c>
    </row>
    <row r="29" spans="1:27" ht="12.75">
      <c r="A29" s="183" t="s">
        <v>40</v>
      </c>
      <c r="B29" s="182"/>
      <c r="C29" s="155">
        <v>5439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87</v>
      </c>
      <c r="L29" s="60">
        <v>0</v>
      </c>
      <c r="M29" s="60">
        <v>0</v>
      </c>
      <c r="N29" s="60">
        <v>87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87</v>
      </c>
      <c r="X29" s="60"/>
      <c r="Y29" s="60">
        <v>87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34110668</v>
      </c>
      <c r="D30" s="155">
        <v>0</v>
      </c>
      <c r="E30" s="156">
        <v>39100000</v>
      </c>
      <c r="F30" s="60">
        <v>39100000</v>
      </c>
      <c r="G30" s="60">
        <v>4443860</v>
      </c>
      <c r="H30" s="60">
        <v>4764288</v>
      </c>
      <c r="I30" s="60">
        <v>3680628</v>
      </c>
      <c r="J30" s="60">
        <v>12888776</v>
      </c>
      <c r="K30" s="60">
        <v>2553602</v>
      </c>
      <c r="L30" s="60">
        <v>2588508</v>
      </c>
      <c r="M30" s="60">
        <v>2545782</v>
      </c>
      <c r="N30" s="60">
        <v>7687892</v>
      </c>
      <c r="O30" s="60">
        <v>2579777</v>
      </c>
      <c r="P30" s="60">
        <v>2546643</v>
      </c>
      <c r="Q30" s="60">
        <v>0</v>
      </c>
      <c r="R30" s="60">
        <v>5126420</v>
      </c>
      <c r="S30" s="60">
        <v>0</v>
      </c>
      <c r="T30" s="60">
        <v>0</v>
      </c>
      <c r="U30" s="60">
        <v>0</v>
      </c>
      <c r="V30" s="60">
        <v>0</v>
      </c>
      <c r="W30" s="60">
        <v>25703088</v>
      </c>
      <c r="X30" s="60">
        <v>29324997</v>
      </c>
      <c r="Y30" s="60">
        <v>-3621909</v>
      </c>
      <c r="Z30" s="140">
        <v>-12.35</v>
      </c>
      <c r="AA30" s="155">
        <v>39100000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11242080</v>
      </c>
      <c r="F31" s="60">
        <v>11654080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164696</v>
      </c>
      <c r="M31" s="60">
        <v>695035</v>
      </c>
      <c r="N31" s="60">
        <v>859731</v>
      </c>
      <c r="O31" s="60">
        <v>890632</v>
      </c>
      <c r="P31" s="60">
        <v>829125</v>
      </c>
      <c r="Q31" s="60">
        <v>1650247</v>
      </c>
      <c r="R31" s="60">
        <v>3370004</v>
      </c>
      <c r="S31" s="60">
        <v>0</v>
      </c>
      <c r="T31" s="60">
        <v>0</v>
      </c>
      <c r="U31" s="60">
        <v>0</v>
      </c>
      <c r="V31" s="60">
        <v>0</v>
      </c>
      <c r="W31" s="60">
        <v>4229735</v>
      </c>
      <c r="X31" s="60"/>
      <c r="Y31" s="60">
        <v>4229735</v>
      </c>
      <c r="Z31" s="140">
        <v>0</v>
      </c>
      <c r="AA31" s="155">
        <v>11654080</v>
      </c>
    </row>
    <row r="32" spans="1:27" ht="12.75">
      <c r="A32" s="183" t="s">
        <v>121</v>
      </c>
      <c r="B32" s="182"/>
      <c r="C32" s="155">
        <v>15099374</v>
      </c>
      <c r="D32" s="155">
        <v>0</v>
      </c>
      <c r="E32" s="156">
        <v>24408000</v>
      </c>
      <c r="F32" s="60">
        <v>26573000</v>
      </c>
      <c r="G32" s="60">
        <v>644159</v>
      </c>
      <c r="H32" s="60">
        <v>1576143</v>
      </c>
      <c r="I32" s="60">
        <v>1078162</v>
      </c>
      <c r="J32" s="60">
        <v>3298464</v>
      </c>
      <c r="K32" s="60">
        <v>2645017</v>
      </c>
      <c r="L32" s="60">
        <v>1809282</v>
      </c>
      <c r="M32" s="60">
        <v>3434435</v>
      </c>
      <c r="N32" s="60">
        <v>7888734</v>
      </c>
      <c r="O32" s="60">
        <v>1936787</v>
      </c>
      <c r="P32" s="60">
        <v>2568244</v>
      </c>
      <c r="Q32" s="60">
        <v>1280533</v>
      </c>
      <c r="R32" s="60">
        <v>5785564</v>
      </c>
      <c r="S32" s="60">
        <v>0</v>
      </c>
      <c r="T32" s="60">
        <v>0</v>
      </c>
      <c r="U32" s="60">
        <v>0</v>
      </c>
      <c r="V32" s="60">
        <v>0</v>
      </c>
      <c r="W32" s="60">
        <v>16972762</v>
      </c>
      <c r="X32" s="60">
        <v>18306000</v>
      </c>
      <c r="Y32" s="60">
        <v>-1333238</v>
      </c>
      <c r="Z32" s="140">
        <v>-7.28</v>
      </c>
      <c r="AA32" s="155">
        <v>26573000</v>
      </c>
    </row>
    <row r="33" spans="1:27" ht="12.75">
      <c r="A33" s="183" t="s">
        <v>42</v>
      </c>
      <c r="B33" s="182"/>
      <c r="C33" s="155">
        <v>18516710</v>
      </c>
      <c r="D33" s="155">
        <v>0</v>
      </c>
      <c r="E33" s="156">
        <v>19115600</v>
      </c>
      <c r="F33" s="60">
        <v>23044642</v>
      </c>
      <c r="G33" s="60">
        <v>722031</v>
      </c>
      <c r="H33" s="60">
        <v>1555103</v>
      </c>
      <c r="I33" s="60">
        <v>3453894</v>
      </c>
      <c r="J33" s="60">
        <v>5731028</v>
      </c>
      <c r="K33" s="60">
        <v>1411207</v>
      </c>
      <c r="L33" s="60">
        <v>1346498</v>
      </c>
      <c r="M33" s="60">
        <v>2618204</v>
      </c>
      <c r="N33" s="60">
        <v>5375909</v>
      </c>
      <c r="O33" s="60">
        <v>2128779</v>
      </c>
      <c r="P33" s="60">
        <v>2326615</v>
      </c>
      <c r="Q33" s="60">
        <v>1920657</v>
      </c>
      <c r="R33" s="60">
        <v>6376051</v>
      </c>
      <c r="S33" s="60">
        <v>0</v>
      </c>
      <c r="T33" s="60">
        <v>0</v>
      </c>
      <c r="U33" s="60">
        <v>0</v>
      </c>
      <c r="V33" s="60">
        <v>0</v>
      </c>
      <c r="W33" s="60">
        <v>17482988</v>
      </c>
      <c r="X33" s="60">
        <v>13436703</v>
      </c>
      <c r="Y33" s="60">
        <v>4046285</v>
      </c>
      <c r="Z33" s="140">
        <v>30.11</v>
      </c>
      <c r="AA33" s="155">
        <v>23044642</v>
      </c>
    </row>
    <row r="34" spans="1:27" ht="12.75">
      <c r="A34" s="183" t="s">
        <v>43</v>
      </c>
      <c r="B34" s="182"/>
      <c r="C34" s="155">
        <v>66015365</v>
      </c>
      <c r="D34" s="155">
        <v>0</v>
      </c>
      <c r="E34" s="156">
        <v>61819355</v>
      </c>
      <c r="F34" s="60">
        <v>61873536</v>
      </c>
      <c r="G34" s="60">
        <v>2431496</v>
      </c>
      <c r="H34" s="60">
        <v>4774994</v>
      </c>
      <c r="I34" s="60">
        <v>8539054</v>
      </c>
      <c r="J34" s="60">
        <v>15745544</v>
      </c>
      <c r="K34" s="60">
        <v>5881294</v>
      </c>
      <c r="L34" s="60">
        <v>5461482</v>
      </c>
      <c r="M34" s="60">
        <v>4907989</v>
      </c>
      <c r="N34" s="60">
        <v>16250765</v>
      </c>
      <c r="O34" s="60">
        <v>2786766</v>
      </c>
      <c r="P34" s="60">
        <v>5086822</v>
      </c>
      <c r="Q34" s="60">
        <v>7808821</v>
      </c>
      <c r="R34" s="60">
        <v>15682409</v>
      </c>
      <c r="S34" s="60">
        <v>0</v>
      </c>
      <c r="T34" s="60">
        <v>0</v>
      </c>
      <c r="U34" s="60">
        <v>0</v>
      </c>
      <c r="V34" s="60">
        <v>0</v>
      </c>
      <c r="W34" s="60">
        <v>47678718</v>
      </c>
      <c r="X34" s="60">
        <v>50855625</v>
      </c>
      <c r="Y34" s="60">
        <v>-3176907</v>
      </c>
      <c r="Z34" s="140">
        <v>-6.25</v>
      </c>
      <c r="AA34" s="155">
        <v>61873536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260830593</v>
      </c>
      <c r="D36" s="188">
        <f>SUM(D25:D35)</f>
        <v>0</v>
      </c>
      <c r="E36" s="189">
        <f t="shared" si="1"/>
        <v>289350033</v>
      </c>
      <c r="F36" s="190">
        <f t="shared" si="1"/>
        <v>293315256</v>
      </c>
      <c r="G36" s="190">
        <f t="shared" si="1"/>
        <v>15796264</v>
      </c>
      <c r="H36" s="190">
        <f t="shared" si="1"/>
        <v>20839128</v>
      </c>
      <c r="I36" s="190">
        <f t="shared" si="1"/>
        <v>24868007</v>
      </c>
      <c r="J36" s="190">
        <f t="shared" si="1"/>
        <v>61503399</v>
      </c>
      <c r="K36" s="190">
        <f t="shared" si="1"/>
        <v>20591076</v>
      </c>
      <c r="L36" s="190">
        <f t="shared" si="1"/>
        <v>22313408</v>
      </c>
      <c r="M36" s="190">
        <f t="shared" si="1"/>
        <v>22662045</v>
      </c>
      <c r="N36" s="190">
        <f t="shared" si="1"/>
        <v>65566529</v>
      </c>
      <c r="O36" s="190">
        <f t="shared" si="1"/>
        <v>18901006</v>
      </c>
      <c r="P36" s="190">
        <f t="shared" si="1"/>
        <v>22228924</v>
      </c>
      <c r="Q36" s="190">
        <f t="shared" si="1"/>
        <v>20750964</v>
      </c>
      <c r="R36" s="190">
        <f t="shared" si="1"/>
        <v>61880894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188950822</v>
      </c>
      <c r="X36" s="190">
        <f t="shared" si="1"/>
        <v>216479673</v>
      </c>
      <c r="Y36" s="190">
        <f t="shared" si="1"/>
        <v>-27528851</v>
      </c>
      <c r="Z36" s="191">
        <f>+IF(X36&lt;&gt;0,+(Y36/X36)*100,0)</f>
        <v>-12.716598569510959</v>
      </c>
      <c r="AA36" s="188">
        <f>SUM(AA25:AA35)</f>
        <v>293315256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17542221</v>
      </c>
      <c r="D38" s="199">
        <f>+D22-D36</f>
        <v>0</v>
      </c>
      <c r="E38" s="200">
        <f t="shared" si="2"/>
        <v>7034</v>
      </c>
      <c r="F38" s="106">
        <f t="shared" si="2"/>
        <v>6162</v>
      </c>
      <c r="G38" s="106">
        <f t="shared" si="2"/>
        <v>82509856</v>
      </c>
      <c r="H38" s="106">
        <f t="shared" si="2"/>
        <v>-20327562</v>
      </c>
      <c r="I38" s="106">
        <f t="shared" si="2"/>
        <v>-13207543</v>
      </c>
      <c r="J38" s="106">
        <f t="shared" si="2"/>
        <v>48974751</v>
      </c>
      <c r="K38" s="106">
        <f t="shared" si="2"/>
        <v>-11725112</v>
      </c>
      <c r="L38" s="106">
        <f t="shared" si="2"/>
        <v>-15385229</v>
      </c>
      <c r="M38" s="106">
        <f t="shared" si="2"/>
        <v>36996109</v>
      </c>
      <c r="N38" s="106">
        <f t="shared" si="2"/>
        <v>9885768</v>
      </c>
      <c r="O38" s="106">
        <f t="shared" si="2"/>
        <v>-1947780</v>
      </c>
      <c r="P38" s="106">
        <f t="shared" si="2"/>
        <v>-12704367</v>
      </c>
      <c r="Q38" s="106">
        <f t="shared" si="2"/>
        <v>31140404</v>
      </c>
      <c r="R38" s="106">
        <f t="shared" si="2"/>
        <v>16488257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75348776</v>
      </c>
      <c r="X38" s="106">
        <f>IF(F22=F36,0,X22-X36)</f>
        <v>-1632321</v>
      </c>
      <c r="Y38" s="106">
        <f t="shared" si="2"/>
        <v>76981097</v>
      </c>
      <c r="Z38" s="201">
        <f>+IF(X38&lt;&gt;0,+(Y38/X38)*100,0)</f>
        <v>-4716.05137714947</v>
      </c>
      <c r="AA38" s="199">
        <f>+AA22-AA36</f>
        <v>6162</v>
      </c>
    </row>
    <row r="39" spans="1:27" ht="12.75">
      <c r="A39" s="181" t="s">
        <v>46</v>
      </c>
      <c r="B39" s="185"/>
      <c r="C39" s="155">
        <v>82226305</v>
      </c>
      <c r="D39" s="155">
        <v>0</v>
      </c>
      <c r="E39" s="156">
        <v>124661400</v>
      </c>
      <c r="F39" s="60">
        <v>125167754</v>
      </c>
      <c r="G39" s="60">
        <v>0</v>
      </c>
      <c r="H39" s="60">
        <v>123494</v>
      </c>
      <c r="I39" s="60">
        <v>144030</v>
      </c>
      <c r="J39" s="60">
        <v>267524</v>
      </c>
      <c r="K39" s="60">
        <v>14974095</v>
      </c>
      <c r="L39" s="60">
        <v>4225670</v>
      </c>
      <c r="M39" s="60">
        <v>8081143</v>
      </c>
      <c r="N39" s="60">
        <v>27280908</v>
      </c>
      <c r="O39" s="60">
        <v>10926967</v>
      </c>
      <c r="P39" s="60">
        <v>15936217</v>
      </c>
      <c r="Q39" s="60">
        <v>18002838</v>
      </c>
      <c r="R39" s="60">
        <v>44866022</v>
      </c>
      <c r="S39" s="60">
        <v>0</v>
      </c>
      <c r="T39" s="60">
        <v>0</v>
      </c>
      <c r="U39" s="60">
        <v>0</v>
      </c>
      <c r="V39" s="60">
        <v>0</v>
      </c>
      <c r="W39" s="60">
        <v>72414454</v>
      </c>
      <c r="X39" s="60">
        <v>95258997</v>
      </c>
      <c r="Y39" s="60">
        <v>-22844543</v>
      </c>
      <c r="Z39" s="140">
        <v>-23.98</v>
      </c>
      <c r="AA39" s="155">
        <v>125167754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99768526</v>
      </c>
      <c r="D42" s="206">
        <f>SUM(D38:D41)</f>
        <v>0</v>
      </c>
      <c r="E42" s="207">
        <f t="shared" si="3"/>
        <v>124668434</v>
      </c>
      <c r="F42" s="88">
        <f t="shared" si="3"/>
        <v>125173916</v>
      </c>
      <c r="G42" s="88">
        <f t="shared" si="3"/>
        <v>82509856</v>
      </c>
      <c r="H42" s="88">
        <f t="shared" si="3"/>
        <v>-20204068</v>
      </c>
      <c r="I42" s="88">
        <f t="shared" si="3"/>
        <v>-13063513</v>
      </c>
      <c r="J42" s="88">
        <f t="shared" si="3"/>
        <v>49242275</v>
      </c>
      <c r="K42" s="88">
        <f t="shared" si="3"/>
        <v>3248983</v>
      </c>
      <c r="L42" s="88">
        <f t="shared" si="3"/>
        <v>-11159559</v>
      </c>
      <c r="M42" s="88">
        <f t="shared" si="3"/>
        <v>45077252</v>
      </c>
      <c r="N42" s="88">
        <f t="shared" si="3"/>
        <v>37166676</v>
      </c>
      <c r="O42" s="88">
        <f t="shared" si="3"/>
        <v>8979187</v>
      </c>
      <c r="P42" s="88">
        <f t="shared" si="3"/>
        <v>3231850</v>
      </c>
      <c r="Q42" s="88">
        <f t="shared" si="3"/>
        <v>49143242</v>
      </c>
      <c r="R42" s="88">
        <f t="shared" si="3"/>
        <v>61354279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147763230</v>
      </c>
      <c r="X42" s="88">
        <f t="shared" si="3"/>
        <v>93626676</v>
      </c>
      <c r="Y42" s="88">
        <f t="shared" si="3"/>
        <v>54136554</v>
      </c>
      <c r="Z42" s="208">
        <f>+IF(X42&lt;&gt;0,+(Y42/X42)*100,0)</f>
        <v>57.821719527883275</v>
      </c>
      <c r="AA42" s="206">
        <f>SUM(AA38:AA41)</f>
        <v>125173916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99768526</v>
      </c>
      <c r="D44" s="210">
        <f>+D42-D43</f>
        <v>0</v>
      </c>
      <c r="E44" s="211">
        <f t="shared" si="4"/>
        <v>124668434</v>
      </c>
      <c r="F44" s="77">
        <f t="shared" si="4"/>
        <v>125173916</v>
      </c>
      <c r="G44" s="77">
        <f t="shared" si="4"/>
        <v>82509856</v>
      </c>
      <c r="H44" s="77">
        <f t="shared" si="4"/>
        <v>-20204068</v>
      </c>
      <c r="I44" s="77">
        <f t="shared" si="4"/>
        <v>-13063513</v>
      </c>
      <c r="J44" s="77">
        <f t="shared" si="4"/>
        <v>49242275</v>
      </c>
      <c r="K44" s="77">
        <f t="shared" si="4"/>
        <v>3248983</v>
      </c>
      <c r="L44" s="77">
        <f t="shared" si="4"/>
        <v>-11159559</v>
      </c>
      <c r="M44" s="77">
        <f t="shared" si="4"/>
        <v>45077252</v>
      </c>
      <c r="N44" s="77">
        <f t="shared" si="4"/>
        <v>37166676</v>
      </c>
      <c r="O44" s="77">
        <f t="shared" si="4"/>
        <v>8979187</v>
      </c>
      <c r="P44" s="77">
        <f t="shared" si="4"/>
        <v>3231850</v>
      </c>
      <c r="Q44" s="77">
        <f t="shared" si="4"/>
        <v>49143242</v>
      </c>
      <c r="R44" s="77">
        <f t="shared" si="4"/>
        <v>61354279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147763230</v>
      </c>
      <c r="X44" s="77">
        <f t="shared" si="4"/>
        <v>93626676</v>
      </c>
      <c r="Y44" s="77">
        <f t="shared" si="4"/>
        <v>54136554</v>
      </c>
      <c r="Z44" s="212">
        <f>+IF(X44&lt;&gt;0,+(Y44/X44)*100,0)</f>
        <v>57.821719527883275</v>
      </c>
      <c r="AA44" s="210">
        <f>+AA42-AA43</f>
        <v>125173916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99768526</v>
      </c>
      <c r="D46" s="206">
        <f>SUM(D44:D45)</f>
        <v>0</v>
      </c>
      <c r="E46" s="207">
        <f t="shared" si="5"/>
        <v>124668434</v>
      </c>
      <c r="F46" s="88">
        <f t="shared" si="5"/>
        <v>125173916</v>
      </c>
      <c r="G46" s="88">
        <f t="shared" si="5"/>
        <v>82509856</v>
      </c>
      <c r="H46" s="88">
        <f t="shared" si="5"/>
        <v>-20204068</v>
      </c>
      <c r="I46" s="88">
        <f t="shared" si="5"/>
        <v>-13063513</v>
      </c>
      <c r="J46" s="88">
        <f t="shared" si="5"/>
        <v>49242275</v>
      </c>
      <c r="K46" s="88">
        <f t="shared" si="5"/>
        <v>3248983</v>
      </c>
      <c r="L46" s="88">
        <f t="shared" si="5"/>
        <v>-11159559</v>
      </c>
      <c r="M46" s="88">
        <f t="shared" si="5"/>
        <v>45077252</v>
      </c>
      <c r="N46" s="88">
        <f t="shared" si="5"/>
        <v>37166676</v>
      </c>
      <c r="O46" s="88">
        <f t="shared" si="5"/>
        <v>8979187</v>
      </c>
      <c r="P46" s="88">
        <f t="shared" si="5"/>
        <v>3231850</v>
      </c>
      <c r="Q46" s="88">
        <f t="shared" si="5"/>
        <v>49143242</v>
      </c>
      <c r="R46" s="88">
        <f t="shared" si="5"/>
        <v>61354279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147763230</v>
      </c>
      <c r="X46" s="88">
        <f t="shared" si="5"/>
        <v>93626676</v>
      </c>
      <c r="Y46" s="88">
        <f t="shared" si="5"/>
        <v>54136554</v>
      </c>
      <c r="Z46" s="208">
        <f>+IF(X46&lt;&gt;0,+(Y46/X46)*100,0)</f>
        <v>57.821719527883275</v>
      </c>
      <c r="AA46" s="206">
        <f>SUM(AA44:AA45)</f>
        <v>125173916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99768526</v>
      </c>
      <c r="D48" s="217">
        <f>SUM(D46:D47)</f>
        <v>0</v>
      </c>
      <c r="E48" s="218">
        <f t="shared" si="6"/>
        <v>124668434</v>
      </c>
      <c r="F48" s="219">
        <f t="shared" si="6"/>
        <v>125173916</v>
      </c>
      <c r="G48" s="219">
        <f t="shared" si="6"/>
        <v>82509856</v>
      </c>
      <c r="H48" s="220">
        <f t="shared" si="6"/>
        <v>-20204068</v>
      </c>
      <c r="I48" s="220">
        <f t="shared" si="6"/>
        <v>-13063513</v>
      </c>
      <c r="J48" s="220">
        <f t="shared" si="6"/>
        <v>49242275</v>
      </c>
      <c r="K48" s="220">
        <f t="shared" si="6"/>
        <v>3248983</v>
      </c>
      <c r="L48" s="220">
        <f t="shared" si="6"/>
        <v>-11159559</v>
      </c>
      <c r="M48" s="219">
        <f t="shared" si="6"/>
        <v>45077252</v>
      </c>
      <c r="N48" s="219">
        <f t="shared" si="6"/>
        <v>37166676</v>
      </c>
      <c r="O48" s="220">
        <f t="shared" si="6"/>
        <v>8979187</v>
      </c>
      <c r="P48" s="220">
        <f t="shared" si="6"/>
        <v>3231850</v>
      </c>
      <c r="Q48" s="220">
        <f t="shared" si="6"/>
        <v>49143242</v>
      </c>
      <c r="R48" s="220">
        <f t="shared" si="6"/>
        <v>61354279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147763230</v>
      </c>
      <c r="X48" s="220">
        <f t="shared" si="6"/>
        <v>93626676</v>
      </c>
      <c r="Y48" s="220">
        <f t="shared" si="6"/>
        <v>54136554</v>
      </c>
      <c r="Z48" s="221">
        <f>+IF(X48&lt;&gt;0,+(Y48/X48)*100,0)</f>
        <v>57.821719527883275</v>
      </c>
      <c r="AA48" s="222">
        <f>SUM(AA46:AA47)</f>
        <v>125173916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2200045</v>
      </c>
      <c r="D5" s="153">
        <f>SUM(D6:D8)</f>
        <v>0</v>
      </c>
      <c r="E5" s="154">
        <f t="shared" si="0"/>
        <v>1580000</v>
      </c>
      <c r="F5" s="100">
        <f t="shared" si="0"/>
        <v>7189000</v>
      </c>
      <c r="G5" s="100">
        <f t="shared" si="0"/>
        <v>24100</v>
      </c>
      <c r="H5" s="100">
        <f t="shared" si="0"/>
        <v>39329</v>
      </c>
      <c r="I5" s="100">
        <f t="shared" si="0"/>
        <v>40931</v>
      </c>
      <c r="J5" s="100">
        <f t="shared" si="0"/>
        <v>104360</v>
      </c>
      <c r="K5" s="100">
        <f t="shared" si="0"/>
        <v>329497</v>
      </c>
      <c r="L5" s="100">
        <f t="shared" si="0"/>
        <v>0</v>
      </c>
      <c r="M5" s="100">
        <f t="shared" si="0"/>
        <v>3141200</v>
      </c>
      <c r="N5" s="100">
        <f t="shared" si="0"/>
        <v>3470697</v>
      </c>
      <c r="O5" s="100">
        <f t="shared" si="0"/>
        <v>-10316</v>
      </c>
      <c r="P5" s="100">
        <f t="shared" si="0"/>
        <v>99788</v>
      </c>
      <c r="Q5" s="100">
        <f t="shared" si="0"/>
        <v>1165982</v>
      </c>
      <c r="R5" s="100">
        <f t="shared" si="0"/>
        <v>1255454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4830511</v>
      </c>
      <c r="X5" s="100">
        <f t="shared" si="0"/>
        <v>1184994</v>
      </c>
      <c r="Y5" s="100">
        <f t="shared" si="0"/>
        <v>3645517</v>
      </c>
      <c r="Z5" s="137">
        <f>+IF(X5&lt;&gt;0,+(Y5/X5)*100,0)</f>
        <v>307.6401230723531</v>
      </c>
      <c r="AA5" s="153">
        <f>SUM(AA6:AA8)</f>
        <v>7189000</v>
      </c>
    </row>
    <row r="6" spans="1:27" ht="12.75">
      <c r="A6" s="138" t="s">
        <v>75</v>
      </c>
      <c r="B6" s="136"/>
      <c r="C6" s="155">
        <v>22732</v>
      </c>
      <c r="D6" s="155"/>
      <c r="E6" s="156"/>
      <c r="F6" s="60">
        <v>1115000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1105939</v>
      </c>
      <c r="R6" s="60">
        <v>1105939</v>
      </c>
      <c r="S6" s="60"/>
      <c r="T6" s="60"/>
      <c r="U6" s="60"/>
      <c r="V6" s="60"/>
      <c r="W6" s="60">
        <v>1105939</v>
      </c>
      <c r="X6" s="60"/>
      <c r="Y6" s="60">
        <v>1105939</v>
      </c>
      <c r="Z6" s="140"/>
      <c r="AA6" s="62">
        <v>1115000</v>
      </c>
    </row>
    <row r="7" spans="1:27" ht="12.75">
      <c r="A7" s="138" t="s">
        <v>76</v>
      </c>
      <c r="B7" s="136"/>
      <c r="C7" s="157">
        <v>24241</v>
      </c>
      <c r="D7" s="157"/>
      <c r="E7" s="158">
        <v>100000</v>
      </c>
      <c r="F7" s="159">
        <v>4330000</v>
      </c>
      <c r="G7" s="159"/>
      <c r="H7" s="159">
        <v>13083</v>
      </c>
      <c r="I7" s="159">
        <v>26799</v>
      </c>
      <c r="J7" s="159">
        <v>39882</v>
      </c>
      <c r="K7" s="159">
        <v>61906</v>
      </c>
      <c r="L7" s="159"/>
      <c r="M7" s="159">
        <v>3141200</v>
      </c>
      <c r="N7" s="159">
        <v>3203106</v>
      </c>
      <c r="O7" s="159"/>
      <c r="P7" s="159">
        <v>10704</v>
      </c>
      <c r="Q7" s="159">
        <v>-39882</v>
      </c>
      <c r="R7" s="159">
        <v>-29178</v>
      </c>
      <c r="S7" s="159"/>
      <c r="T7" s="159"/>
      <c r="U7" s="159"/>
      <c r="V7" s="159"/>
      <c r="W7" s="159">
        <v>3213810</v>
      </c>
      <c r="X7" s="159">
        <v>74997</v>
      </c>
      <c r="Y7" s="159">
        <v>3138813</v>
      </c>
      <c r="Z7" s="141">
        <v>4185.25</v>
      </c>
      <c r="AA7" s="225">
        <v>4330000</v>
      </c>
    </row>
    <row r="8" spans="1:27" ht="12.75">
      <c r="A8" s="138" t="s">
        <v>77</v>
      </c>
      <c r="B8" s="136"/>
      <c r="C8" s="155">
        <v>2153072</v>
      </c>
      <c r="D8" s="155"/>
      <c r="E8" s="156">
        <v>1480000</v>
      </c>
      <c r="F8" s="60">
        <v>1744000</v>
      </c>
      <c r="G8" s="60">
        <v>24100</v>
      </c>
      <c r="H8" s="60">
        <v>26246</v>
      </c>
      <c r="I8" s="60">
        <v>14132</v>
      </c>
      <c r="J8" s="60">
        <v>64478</v>
      </c>
      <c r="K8" s="60">
        <v>267591</v>
      </c>
      <c r="L8" s="60"/>
      <c r="M8" s="60"/>
      <c r="N8" s="60">
        <v>267591</v>
      </c>
      <c r="O8" s="60">
        <v>-10316</v>
      </c>
      <c r="P8" s="60">
        <v>89084</v>
      </c>
      <c r="Q8" s="60">
        <v>99925</v>
      </c>
      <c r="R8" s="60">
        <v>178693</v>
      </c>
      <c r="S8" s="60"/>
      <c r="T8" s="60"/>
      <c r="U8" s="60"/>
      <c r="V8" s="60"/>
      <c r="W8" s="60">
        <v>510762</v>
      </c>
      <c r="X8" s="60">
        <v>1109997</v>
      </c>
      <c r="Y8" s="60">
        <v>-599235</v>
      </c>
      <c r="Z8" s="140">
        <v>-53.99</v>
      </c>
      <c r="AA8" s="62">
        <v>1744000</v>
      </c>
    </row>
    <row r="9" spans="1:27" ht="12.75">
      <c r="A9" s="135" t="s">
        <v>78</v>
      </c>
      <c r="B9" s="136"/>
      <c r="C9" s="153">
        <f aca="true" t="shared" si="1" ref="C9:Y9">SUM(C10:C14)</f>
        <v>26392057</v>
      </c>
      <c r="D9" s="153">
        <f>SUM(D10:D14)</f>
        <v>0</v>
      </c>
      <c r="E9" s="154">
        <f t="shared" si="1"/>
        <v>30000600</v>
      </c>
      <c r="F9" s="100">
        <f t="shared" si="1"/>
        <v>2576500</v>
      </c>
      <c r="G9" s="100">
        <f t="shared" si="1"/>
        <v>19467</v>
      </c>
      <c r="H9" s="100">
        <f t="shared" si="1"/>
        <v>2047408</v>
      </c>
      <c r="I9" s="100">
        <f t="shared" si="1"/>
        <v>418606</v>
      </c>
      <c r="J9" s="100">
        <f t="shared" si="1"/>
        <v>2485481</v>
      </c>
      <c r="K9" s="100">
        <f t="shared" si="1"/>
        <v>0</v>
      </c>
      <c r="L9" s="100">
        <f t="shared" si="1"/>
        <v>545434</v>
      </c>
      <c r="M9" s="100">
        <f t="shared" si="1"/>
        <v>2609524</v>
      </c>
      <c r="N9" s="100">
        <f t="shared" si="1"/>
        <v>3154958</v>
      </c>
      <c r="O9" s="100">
        <f t="shared" si="1"/>
        <v>285629</v>
      </c>
      <c r="P9" s="100">
        <f t="shared" si="1"/>
        <v>75158</v>
      </c>
      <c r="Q9" s="100">
        <f t="shared" si="1"/>
        <v>-2032134</v>
      </c>
      <c r="R9" s="100">
        <f t="shared" si="1"/>
        <v>-1671347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3969092</v>
      </c>
      <c r="X9" s="100">
        <f t="shared" si="1"/>
        <v>22500441</v>
      </c>
      <c r="Y9" s="100">
        <f t="shared" si="1"/>
        <v>-18531349</v>
      </c>
      <c r="Z9" s="137">
        <f>+IF(X9&lt;&gt;0,+(Y9/X9)*100,0)</f>
        <v>-82.35993685634872</v>
      </c>
      <c r="AA9" s="102">
        <f>SUM(AA10:AA14)</f>
        <v>2576500</v>
      </c>
    </row>
    <row r="10" spans="1:27" ht="12.75">
      <c r="A10" s="138" t="s">
        <v>79</v>
      </c>
      <c r="B10" s="136"/>
      <c r="C10" s="155">
        <v>6047119</v>
      </c>
      <c r="D10" s="155"/>
      <c r="E10" s="156">
        <v>1000000</v>
      </c>
      <c r="F10" s="60">
        <v>1109500</v>
      </c>
      <c r="G10" s="60"/>
      <c r="H10" s="60"/>
      <c r="I10" s="60"/>
      <c r="J10" s="60"/>
      <c r="K10" s="60"/>
      <c r="L10" s="60">
        <v>545434</v>
      </c>
      <c r="M10" s="60">
        <v>2609524</v>
      </c>
      <c r="N10" s="60">
        <v>3154958</v>
      </c>
      <c r="O10" s="60">
        <v>285629</v>
      </c>
      <c r="P10" s="60">
        <v>75158</v>
      </c>
      <c r="Q10" s="60">
        <v>-2032134</v>
      </c>
      <c r="R10" s="60">
        <v>-1671347</v>
      </c>
      <c r="S10" s="60"/>
      <c r="T10" s="60"/>
      <c r="U10" s="60"/>
      <c r="V10" s="60"/>
      <c r="W10" s="60">
        <v>1483611</v>
      </c>
      <c r="X10" s="60">
        <v>749997</v>
      </c>
      <c r="Y10" s="60">
        <v>733614</v>
      </c>
      <c r="Z10" s="140">
        <v>97.82</v>
      </c>
      <c r="AA10" s="62">
        <v>1109500</v>
      </c>
    </row>
    <row r="11" spans="1:27" ht="12.75">
      <c r="A11" s="138" t="s">
        <v>80</v>
      </c>
      <c r="B11" s="136"/>
      <c r="C11" s="155">
        <v>672913</v>
      </c>
      <c r="D11" s="155"/>
      <c r="E11" s="156">
        <v>5800000</v>
      </c>
      <c r="F11" s="60"/>
      <c r="G11" s="60">
        <v>19467</v>
      </c>
      <c r="H11" s="60">
        <v>581818</v>
      </c>
      <c r="I11" s="60">
        <v>-2391</v>
      </c>
      <c r="J11" s="60">
        <v>598894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598894</v>
      </c>
      <c r="X11" s="60">
        <v>4349997</v>
      </c>
      <c r="Y11" s="60">
        <v>-3751103</v>
      </c>
      <c r="Z11" s="140">
        <v>-86.23</v>
      </c>
      <c r="AA11" s="62"/>
    </row>
    <row r="12" spans="1:27" ht="12.75">
      <c r="A12" s="138" t="s">
        <v>81</v>
      </c>
      <c r="B12" s="136"/>
      <c r="C12" s="155">
        <v>2855700</v>
      </c>
      <c r="D12" s="155"/>
      <c r="E12" s="156">
        <v>850600</v>
      </c>
      <c r="F12" s="60">
        <v>1467000</v>
      </c>
      <c r="G12" s="60"/>
      <c r="H12" s="60"/>
      <c r="I12" s="60">
        <v>251217</v>
      </c>
      <c r="J12" s="60">
        <v>251217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251217</v>
      </c>
      <c r="X12" s="60">
        <v>637947</v>
      </c>
      <c r="Y12" s="60">
        <v>-386730</v>
      </c>
      <c r="Z12" s="140">
        <v>-60.62</v>
      </c>
      <c r="AA12" s="62">
        <v>1467000</v>
      </c>
    </row>
    <row r="13" spans="1:27" ht="12.75">
      <c r="A13" s="138" t="s">
        <v>82</v>
      </c>
      <c r="B13" s="136"/>
      <c r="C13" s="155">
        <v>16816325</v>
      </c>
      <c r="D13" s="155"/>
      <c r="E13" s="156">
        <v>22350000</v>
      </c>
      <c r="F13" s="60"/>
      <c r="G13" s="60"/>
      <c r="H13" s="60">
        <v>1465590</v>
      </c>
      <c r="I13" s="60">
        <v>169780</v>
      </c>
      <c r="J13" s="60">
        <v>1635370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1635370</v>
      </c>
      <c r="X13" s="60">
        <v>16762500</v>
      </c>
      <c r="Y13" s="60">
        <v>-15127130</v>
      </c>
      <c r="Z13" s="140">
        <v>-90.24</v>
      </c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1415023</v>
      </c>
      <c r="D15" s="153">
        <f>SUM(D16:D18)</f>
        <v>0</v>
      </c>
      <c r="E15" s="154">
        <f t="shared" si="2"/>
        <v>2905000</v>
      </c>
      <c r="F15" s="100">
        <f t="shared" si="2"/>
        <v>62553435</v>
      </c>
      <c r="G15" s="100">
        <f t="shared" si="2"/>
        <v>0</v>
      </c>
      <c r="H15" s="100">
        <f t="shared" si="2"/>
        <v>1413030</v>
      </c>
      <c r="I15" s="100">
        <f t="shared" si="2"/>
        <v>581612</v>
      </c>
      <c r="J15" s="100">
        <f t="shared" si="2"/>
        <v>1994642</v>
      </c>
      <c r="K15" s="100">
        <f t="shared" si="2"/>
        <v>180880</v>
      </c>
      <c r="L15" s="100">
        <f t="shared" si="2"/>
        <v>1762954</v>
      </c>
      <c r="M15" s="100">
        <f t="shared" si="2"/>
        <v>1345992</v>
      </c>
      <c r="N15" s="100">
        <f t="shared" si="2"/>
        <v>3289826</v>
      </c>
      <c r="O15" s="100">
        <f t="shared" si="2"/>
        <v>1025800</v>
      </c>
      <c r="P15" s="100">
        <f t="shared" si="2"/>
        <v>7059479</v>
      </c>
      <c r="Q15" s="100">
        <f t="shared" si="2"/>
        <v>4624286</v>
      </c>
      <c r="R15" s="100">
        <f t="shared" si="2"/>
        <v>12709565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17994033</v>
      </c>
      <c r="X15" s="100">
        <f t="shared" si="2"/>
        <v>2178747</v>
      </c>
      <c r="Y15" s="100">
        <f t="shared" si="2"/>
        <v>15815286</v>
      </c>
      <c r="Z15" s="137">
        <f>+IF(X15&lt;&gt;0,+(Y15/X15)*100,0)</f>
        <v>725.8890545804538</v>
      </c>
      <c r="AA15" s="102">
        <f>SUM(AA16:AA18)</f>
        <v>62553435</v>
      </c>
    </row>
    <row r="16" spans="1:27" ht="12.75">
      <c r="A16" s="138" t="s">
        <v>85</v>
      </c>
      <c r="B16" s="136"/>
      <c r="C16" s="155">
        <v>1415023</v>
      </c>
      <c r="D16" s="155"/>
      <c r="E16" s="156">
        <v>2905000</v>
      </c>
      <c r="F16" s="60">
        <v>3401535</v>
      </c>
      <c r="G16" s="60"/>
      <c r="H16" s="60">
        <v>1413030</v>
      </c>
      <c r="I16" s="60">
        <v>581612</v>
      </c>
      <c r="J16" s="60">
        <v>1994642</v>
      </c>
      <c r="K16" s="60">
        <v>180880</v>
      </c>
      <c r="L16" s="60"/>
      <c r="M16" s="60"/>
      <c r="N16" s="60">
        <v>180880</v>
      </c>
      <c r="O16" s="60">
        <v>113369</v>
      </c>
      <c r="P16" s="60">
        <v>48982</v>
      </c>
      <c r="Q16" s="60">
        <v>-34556</v>
      </c>
      <c r="R16" s="60">
        <v>127795</v>
      </c>
      <c r="S16" s="60"/>
      <c r="T16" s="60"/>
      <c r="U16" s="60"/>
      <c r="V16" s="60"/>
      <c r="W16" s="60">
        <v>2303317</v>
      </c>
      <c r="X16" s="60">
        <v>2178747</v>
      </c>
      <c r="Y16" s="60">
        <v>124570</v>
      </c>
      <c r="Z16" s="140">
        <v>5.72</v>
      </c>
      <c r="AA16" s="62">
        <v>3401535</v>
      </c>
    </row>
    <row r="17" spans="1:27" ht="12.75">
      <c r="A17" s="138" t="s">
        <v>86</v>
      </c>
      <c r="B17" s="136"/>
      <c r="C17" s="155"/>
      <c r="D17" s="155"/>
      <c r="E17" s="156"/>
      <c r="F17" s="60">
        <v>59151900</v>
      </c>
      <c r="G17" s="60"/>
      <c r="H17" s="60"/>
      <c r="I17" s="60"/>
      <c r="J17" s="60"/>
      <c r="K17" s="60"/>
      <c r="L17" s="60">
        <v>1762954</v>
      </c>
      <c r="M17" s="60">
        <v>1345992</v>
      </c>
      <c r="N17" s="60">
        <v>3108946</v>
      </c>
      <c r="O17" s="60">
        <v>912431</v>
      </c>
      <c r="P17" s="60">
        <v>7010497</v>
      </c>
      <c r="Q17" s="60">
        <v>4658842</v>
      </c>
      <c r="R17" s="60">
        <v>12581770</v>
      </c>
      <c r="S17" s="60"/>
      <c r="T17" s="60"/>
      <c r="U17" s="60"/>
      <c r="V17" s="60"/>
      <c r="W17" s="60">
        <v>15690716</v>
      </c>
      <c r="X17" s="60"/>
      <c r="Y17" s="60">
        <v>15690716</v>
      </c>
      <c r="Z17" s="140"/>
      <c r="AA17" s="62">
        <v>59151900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71496270</v>
      </c>
      <c r="D19" s="153">
        <f>SUM(D20:D23)</f>
        <v>0</v>
      </c>
      <c r="E19" s="154">
        <f t="shared" si="3"/>
        <v>119560800</v>
      </c>
      <c r="F19" s="100">
        <f t="shared" si="3"/>
        <v>83075000</v>
      </c>
      <c r="G19" s="100">
        <f t="shared" si="3"/>
        <v>1134575</v>
      </c>
      <c r="H19" s="100">
        <f t="shared" si="3"/>
        <v>4517577</v>
      </c>
      <c r="I19" s="100">
        <f t="shared" si="3"/>
        <v>7098167</v>
      </c>
      <c r="J19" s="100">
        <f t="shared" si="3"/>
        <v>12750319</v>
      </c>
      <c r="K19" s="100">
        <f t="shared" si="3"/>
        <v>3381861</v>
      </c>
      <c r="L19" s="100">
        <f t="shared" si="3"/>
        <v>5339134</v>
      </c>
      <c r="M19" s="100">
        <f t="shared" si="3"/>
        <v>6340184</v>
      </c>
      <c r="N19" s="100">
        <f t="shared" si="3"/>
        <v>15061179</v>
      </c>
      <c r="O19" s="100">
        <f t="shared" si="3"/>
        <v>13453233</v>
      </c>
      <c r="P19" s="100">
        <f t="shared" si="3"/>
        <v>8835278</v>
      </c>
      <c r="Q19" s="100">
        <f t="shared" si="3"/>
        <v>248255</v>
      </c>
      <c r="R19" s="100">
        <f t="shared" si="3"/>
        <v>22536766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50348264</v>
      </c>
      <c r="X19" s="100">
        <f t="shared" si="3"/>
        <v>89670600</v>
      </c>
      <c r="Y19" s="100">
        <f t="shared" si="3"/>
        <v>-39322336</v>
      </c>
      <c r="Z19" s="137">
        <f>+IF(X19&lt;&gt;0,+(Y19/X19)*100,0)</f>
        <v>-43.85198270113058</v>
      </c>
      <c r="AA19" s="102">
        <f>SUM(AA20:AA23)</f>
        <v>83075000</v>
      </c>
    </row>
    <row r="20" spans="1:27" ht="12.75">
      <c r="A20" s="138" t="s">
        <v>89</v>
      </c>
      <c r="B20" s="136"/>
      <c r="C20" s="155">
        <v>71496270</v>
      </c>
      <c r="D20" s="155"/>
      <c r="E20" s="156">
        <v>119560800</v>
      </c>
      <c r="F20" s="60">
        <v>83075000</v>
      </c>
      <c r="G20" s="60">
        <v>1134575</v>
      </c>
      <c r="H20" s="60">
        <v>4517577</v>
      </c>
      <c r="I20" s="60">
        <v>7098167</v>
      </c>
      <c r="J20" s="60">
        <v>12750319</v>
      </c>
      <c r="K20" s="60">
        <v>3381861</v>
      </c>
      <c r="L20" s="60">
        <v>5339134</v>
      </c>
      <c r="M20" s="60">
        <v>6340184</v>
      </c>
      <c r="N20" s="60">
        <v>15061179</v>
      </c>
      <c r="O20" s="60">
        <v>13453233</v>
      </c>
      <c r="P20" s="60">
        <v>8835278</v>
      </c>
      <c r="Q20" s="60">
        <v>248255</v>
      </c>
      <c r="R20" s="60">
        <v>22536766</v>
      </c>
      <c r="S20" s="60"/>
      <c r="T20" s="60"/>
      <c r="U20" s="60"/>
      <c r="V20" s="60"/>
      <c r="W20" s="60">
        <v>50348264</v>
      </c>
      <c r="X20" s="60">
        <v>89670600</v>
      </c>
      <c r="Y20" s="60">
        <v>-39322336</v>
      </c>
      <c r="Z20" s="140">
        <v>-43.85</v>
      </c>
      <c r="AA20" s="62">
        <v>83075000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101503395</v>
      </c>
      <c r="D25" s="217">
        <f>+D5+D9+D15+D19+D24</f>
        <v>0</v>
      </c>
      <c r="E25" s="230">
        <f t="shared" si="4"/>
        <v>154046400</v>
      </c>
      <c r="F25" s="219">
        <f t="shared" si="4"/>
        <v>155393935</v>
      </c>
      <c r="G25" s="219">
        <f t="shared" si="4"/>
        <v>1178142</v>
      </c>
      <c r="H25" s="219">
        <f t="shared" si="4"/>
        <v>8017344</v>
      </c>
      <c r="I25" s="219">
        <f t="shared" si="4"/>
        <v>8139316</v>
      </c>
      <c r="J25" s="219">
        <f t="shared" si="4"/>
        <v>17334802</v>
      </c>
      <c r="K25" s="219">
        <f t="shared" si="4"/>
        <v>3892238</v>
      </c>
      <c r="L25" s="219">
        <f t="shared" si="4"/>
        <v>7647522</v>
      </c>
      <c r="M25" s="219">
        <f t="shared" si="4"/>
        <v>13436900</v>
      </c>
      <c r="N25" s="219">
        <f t="shared" si="4"/>
        <v>24976660</v>
      </c>
      <c r="O25" s="219">
        <f t="shared" si="4"/>
        <v>14754346</v>
      </c>
      <c r="P25" s="219">
        <f t="shared" si="4"/>
        <v>16069703</v>
      </c>
      <c r="Q25" s="219">
        <f t="shared" si="4"/>
        <v>4006389</v>
      </c>
      <c r="R25" s="219">
        <f t="shared" si="4"/>
        <v>34830438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77141900</v>
      </c>
      <c r="X25" s="219">
        <f t="shared" si="4"/>
        <v>115534782</v>
      </c>
      <c r="Y25" s="219">
        <f t="shared" si="4"/>
        <v>-38392882</v>
      </c>
      <c r="Z25" s="231">
        <f>+IF(X25&lt;&gt;0,+(Y25/X25)*100,0)</f>
        <v>-33.23058332338395</v>
      </c>
      <c r="AA25" s="232">
        <f>+AA5+AA9+AA15+AA19+AA24</f>
        <v>155393935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101503391</v>
      </c>
      <c r="D28" s="155"/>
      <c r="E28" s="156">
        <v>124661400</v>
      </c>
      <c r="F28" s="60">
        <v>124661400</v>
      </c>
      <c r="G28" s="60">
        <v>43567</v>
      </c>
      <c r="H28" s="60">
        <v>2681793</v>
      </c>
      <c r="I28" s="60">
        <v>1642147</v>
      </c>
      <c r="J28" s="60">
        <v>4367507</v>
      </c>
      <c r="K28" s="60">
        <v>227696</v>
      </c>
      <c r="L28" s="60">
        <v>7624568</v>
      </c>
      <c r="M28" s="60">
        <v>9302028</v>
      </c>
      <c r="N28" s="60">
        <v>17154292</v>
      </c>
      <c r="O28" s="60">
        <v>14365664</v>
      </c>
      <c r="P28" s="60">
        <v>15690568</v>
      </c>
      <c r="Q28" s="60">
        <v>4066759</v>
      </c>
      <c r="R28" s="60">
        <v>34122991</v>
      </c>
      <c r="S28" s="60"/>
      <c r="T28" s="60"/>
      <c r="U28" s="60"/>
      <c r="V28" s="60"/>
      <c r="W28" s="60">
        <v>55644790</v>
      </c>
      <c r="X28" s="60">
        <v>93496050</v>
      </c>
      <c r="Y28" s="60">
        <v>-37851260</v>
      </c>
      <c r="Z28" s="140">
        <v>-40.48</v>
      </c>
      <c r="AA28" s="155">
        <v>124661400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>
        <v>506535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>
        <v>506535</v>
      </c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101503391</v>
      </c>
      <c r="D32" s="210">
        <f>SUM(D28:D31)</f>
        <v>0</v>
      </c>
      <c r="E32" s="211">
        <f t="shared" si="5"/>
        <v>124661400</v>
      </c>
      <c r="F32" s="77">
        <f t="shared" si="5"/>
        <v>125167935</v>
      </c>
      <c r="G32" s="77">
        <f t="shared" si="5"/>
        <v>43567</v>
      </c>
      <c r="H32" s="77">
        <f t="shared" si="5"/>
        <v>2681793</v>
      </c>
      <c r="I32" s="77">
        <f t="shared" si="5"/>
        <v>1642147</v>
      </c>
      <c r="J32" s="77">
        <f t="shared" si="5"/>
        <v>4367507</v>
      </c>
      <c r="K32" s="77">
        <f t="shared" si="5"/>
        <v>227696</v>
      </c>
      <c r="L32" s="77">
        <f t="shared" si="5"/>
        <v>7624568</v>
      </c>
      <c r="M32" s="77">
        <f t="shared" si="5"/>
        <v>9302028</v>
      </c>
      <c r="N32" s="77">
        <f t="shared" si="5"/>
        <v>17154292</v>
      </c>
      <c r="O32" s="77">
        <f t="shared" si="5"/>
        <v>14365664</v>
      </c>
      <c r="P32" s="77">
        <f t="shared" si="5"/>
        <v>15690568</v>
      </c>
      <c r="Q32" s="77">
        <f t="shared" si="5"/>
        <v>4066759</v>
      </c>
      <c r="R32" s="77">
        <f t="shared" si="5"/>
        <v>34122991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55644790</v>
      </c>
      <c r="X32" s="77">
        <f t="shared" si="5"/>
        <v>93496050</v>
      </c>
      <c r="Y32" s="77">
        <f t="shared" si="5"/>
        <v>-37851260</v>
      </c>
      <c r="Z32" s="212">
        <f>+IF(X32&lt;&gt;0,+(Y32/X32)*100,0)</f>
        <v>-40.484341317093076</v>
      </c>
      <c r="AA32" s="79">
        <f>SUM(AA28:AA31)</f>
        <v>125167935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29385000</v>
      </c>
      <c r="F35" s="60">
        <v>30226000</v>
      </c>
      <c r="G35" s="60">
        <v>1134575</v>
      </c>
      <c r="H35" s="60">
        <v>5335551</v>
      </c>
      <c r="I35" s="60">
        <v>6497169</v>
      </c>
      <c r="J35" s="60">
        <v>12967295</v>
      </c>
      <c r="K35" s="60">
        <v>3664542</v>
      </c>
      <c r="L35" s="60">
        <v>22954</v>
      </c>
      <c r="M35" s="60">
        <v>4134872</v>
      </c>
      <c r="N35" s="60">
        <v>7822368</v>
      </c>
      <c r="O35" s="60">
        <v>388682</v>
      </c>
      <c r="P35" s="60">
        <v>379135</v>
      </c>
      <c r="Q35" s="60">
        <v>-60370</v>
      </c>
      <c r="R35" s="60">
        <v>707447</v>
      </c>
      <c r="S35" s="60"/>
      <c r="T35" s="60"/>
      <c r="U35" s="60"/>
      <c r="V35" s="60"/>
      <c r="W35" s="60">
        <v>21497110</v>
      </c>
      <c r="X35" s="60">
        <v>22038750</v>
      </c>
      <c r="Y35" s="60">
        <v>-541640</v>
      </c>
      <c r="Z35" s="140">
        <v>-2.46</v>
      </c>
      <c r="AA35" s="62">
        <v>30226000</v>
      </c>
    </row>
    <row r="36" spans="1:27" ht="12.75">
      <c r="A36" s="238" t="s">
        <v>139</v>
      </c>
      <c r="B36" s="149"/>
      <c r="C36" s="222">
        <f aca="true" t="shared" si="6" ref="C36:Y36">SUM(C32:C35)</f>
        <v>101503391</v>
      </c>
      <c r="D36" s="222">
        <f>SUM(D32:D35)</f>
        <v>0</v>
      </c>
      <c r="E36" s="218">
        <f t="shared" si="6"/>
        <v>154046400</v>
      </c>
      <c r="F36" s="220">
        <f t="shared" si="6"/>
        <v>155393935</v>
      </c>
      <c r="G36" s="220">
        <f t="shared" si="6"/>
        <v>1178142</v>
      </c>
      <c r="H36" s="220">
        <f t="shared" si="6"/>
        <v>8017344</v>
      </c>
      <c r="I36" s="220">
        <f t="shared" si="6"/>
        <v>8139316</v>
      </c>
      <c r="J36" s="220">
        <f t="shared" si="6"/>
        <v>17334802</v>
      </c>
      <c r="K36" s="220">
        <f t="shared" si="6"/>
        <v>3892238</v>
      </c>
      <c r="L36" s="220">
        <f t="shared" si="6"/>
        <v>7647522</v>
      </c>
      <c r="M36" s="220">
        <f t="shared" si="6"/>
        <v>13436900</v>
      </c>
      <c r="N36" s="220">
        <f t="shared" si="6"/>
        <v>24976660</v>
      </c>
      <c r="O36" s="220">
        <f t="shared" si="6"/>
        <v>14754346</v>
      </c>
      <c r="P36" s="220">
        <f t="shared" si="6"/>
        <v>16069703</v>
      </c>
      <c r="Q36" s="220">
        <f t="shared" si="6"/>
        <v>4006389</v>
      </c>
      <c r="R36" s="220">
        <f t="shared" si="6"/>
        <v>34830438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77141900</v>
      </c>
      <c r="X36" s="220">
        <f t="shared" si="6"/>
        <v>115534800</v>
      </c>
      <c r="Y36" s="220">
        <f t="shared" si="6"/>
        <v>-38392900</v>
      </c>
      <c r="Z36" s="221">
        <f>+IF(X36&lt;&gt;0,+(Y36/X36)*100,0)</f>
        <v>-33.23059372587307</v>
      </c>
      <c r="AA36" s="239">
        <f>SUM(AA32:AA35)</f>
        <v>155393935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48410554</v>
      </c>
      <c r="D6" s="155"/>
      <c r="E6" s="59">
        <v>9131017</v>
      </c>
      <c r="F6" s="60">
        <v>9131017</v>
      </c>
      <c r="G6" s="60">
        <v>7995551</v>
      </c>
      <c r="H6" s="60"/>
      <c r="I6" s="60">
        <v>5844368</v>
      </c>
      <c r="J6" s="60">
        <v>5844368</v>
      </c>
      <c r="K6" s="60">
        <v>11221162</v>
      </c>
      <c r="L6" s="60">
        <v>98667998</v>
      </c>
      <c r="M6" s="60">
        <v>162127138</v>
      </c>
      <c r="N6" s="60">
        <v>162127138</v>
      </c>
      <c r="O6" s="60">
        <v>130953050</v>
      </c>
      <c r="P6" s="60">
        <v>102154080</v>
      </c>
      <c r="Q6" s="60">
        <v>142873124</v>
      </c>
      <c r="R6" s="60">
        <v>142873124</v>
      </c>
      <c r="S6" s="60"/>
      <c r="T6" s="60"/>
      <c r="U6" s="60"/>
      <c r="V6" s="60"/>
      <c r="W6" s="60">
        <v>142873124</v>
      </c>
      <c r="X6" s="60">
        <v>6848263</v>
      </c>
      <c r="Y6" s="60">
        <v>136024861</v>
      </c>
      <c r="Z6" s="140">
        <v>1986.27</v>
      </c>
      <c r="AA6" s="62">
        <v>9131017</v>
      </c>
    </row>
    <row r="7" spans="1:27" ht="12.75">
      <c r="A7" s="249" t="s">
        <v>144</v>
      </c>
      <c r="B7" s="182"/>
      <c r="C7" s="155"/>
      <c r="D7" s="155"/>
      <c r="E7" s="59">
        <v>21330145</v>
      </c>
      <c r="F7" s="60">
        <v>21330145</v>
      </c>
      <c r="G7" s="60">
        <v>108320759</v>
      </c>
      <c r="H7" s="60">
        <v>93293875</v>
      </c>
      <c r="I7" s="60">
        <v>86073543</v>
      </c>
      <c r="J7" s="60">
        <v>86073543</v>
      </c>
      <c r="K7" s="60">
        <v>88588916</v>
      </c>
      <c r="L7" s="60"/>
      <c r="M7" s="60"/>
      <c r="N7" s="60"/>
      <c r="O7" s="60"/>
      <c r="P7" s="60">
        <v>1197705</v>
      </c>
      <c r="Q7" s="60"/>
      <c r="R7" s="60"/>
      <c r="S7" s="60"/>
      <c r="T7" s="60"/>
      <c r="U7" s="60"/>
      <c r="V7" s="60"/>
      <c r="W7" s="60"/>
      <c r="X7" s="60">
        <v>15997609</v>
      </c>
      <c r="Y7" s="60">
        <v>-15997609</v>
      </c>
      <c r="Z7" s="140">
        <v>-100</v>
      </c>
      <c r="AA7" s="62">
        <v>21330145</v>
      </c>
    </row>
    <row r="8" spans="1:27" ht="12.75">
      <c r="A8" s="249" t="s">
        <v>145</v>
      </c>
      <c r="B8" s="182"/>
      <c r="C8" s="155">
        <v>31723845</v>
      </c>
      <c r="D8" s="155"/>
      <c r="E8" s="59">
        <v>12299368</v>
      </c>
      <c r="F8" s="60">
        <v>12299368</v>
      </c>
      <c r="G8" s="60">
        <v>13989966</v>
      </c>
      <c r="H8" s="60">
        <v>6508785</v>
      </c>
      <c r="I8" s="60">
        <v>7011615</v>
      </c>
      <c r="J8" s="60">
        <v>7011615</v>
      </c>
      <c r="K8" s="60">
        <v>8046351</v>
      </c>
      <c r="L8" s="60">
        <v>-26045227</v>
      </c>
      <c r="M8" s="60">
        <v>-26045227</v>
      </c>
      <c r="N8" s="60">
        <v>-26045227</v>
      </c>
      <c r="O8" s="60">
        <v>-14338102</v>
      </c>
      <c r="P8" s="60">
        <v>31076140</v>
      </c>
      <c r="Q8" s="60">
        <v>31076138</v>
      </c>
      <c r="R8" s="60">
        <v>31076138</v>
      </c>
      <c r="S8" s="60"/>
      <c r="T8" s="60"/>
      <c r="U8" s="60"/>
      <c r="V8" s="60"/>
      <c r="W8" s="60">
        <v>31076138</v>
      </c>
      <c r="X8" s="60">
        <v>9224526</v>
      </c>
      <c r="Y8" s="60">
        <v>21851612</v>
      </c>
      <c r="Z8" s="140">
        <v>236.89</v>
      </c>
      <c r="AA8" s="62">
        <v>12299368</v>
      </c>
    </row>
    <row r="9" spans="1:27" ht="12.75">
      <c r="A9" s="249" t="s">
        <v>146</v>
      </c>
      <c r="B9" s="182"/>
      <c r="C9" s="155">
        <v>11511632</v>
      </c>
      <c r="D9" s="155"/>
      <c r="E9" s="59">
        <v>17847874</v>
      </c>
      <c r="F9" s="60">
        <v>17847874</v>
      </c>
      <c r="G9" s="60">
        <v>51547054</v>
      </c>
      <c r="H9" s="60">
        <v>54419431</v>
      </c>
      <c r="I9" s="60">
        <v>51277335</v>
      </c>
      <c r="J9" s="60">
        <v>51277335</v>
      </c>
      <c r="K9" s="60">
        <v>49490843</v>
      </c>
      <c r="L9" s="60">
        <v>78231022</v>
      </c>
      <c r="M9" s="60">
        <v>73092761</v>
      </c>
      <c r="N9" s="60">
        <v>73092761</v>
      </c>
      <c r="O9" s="60">
        <v>74519467</v>
      </c>
      <c r="P9" s="60">
        <v>10858270</v>
      </c>
      <c r="Q9" s="60">
        <v>28261425</v>
      </c>
      <c r="R9" s="60">
        <v>28261425</v>
      </c>
      <c r="S9" s="60"/>
      <c r="T9" s="60"/>
      <c r="U9" s="60"/>
      <c r="V9" s="60"/>
      <c r="W9" s="60">
        <v>28261425</v>
      </c>
      <c r="X9" s="60">
        <v>13385906</v>
      </c>
      <c r="Y9" s="60">
        <v>14875519</v>
      </c>
      <c r="Z9" s="140">
        <v>111.13</v>
      </c>
      <c r="AA9" s="62">
        <v>17847874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965648</v>
      </c>
      <c r="D11" s="155"/>
      <c r="E11" s="59">
        <v>1478655</v>
      </c>
      <c r="F11" s="60">
        <v>1478655</v>
      </c>
      <c r="G11" s="60">
        <v>881496</v>
      </c>
      <c r="H11" s="60">
        <v>891577</v>
      </c>
      <c r="I11" s="60">
        <v>926683</v>
      </c>
      <c r="J11" s="60">
        <v>926683</v>
      </c>
      <c r="K11" s="60">
        <v>893626</v>
      </c>
      <c r="L11" s="60">
        <v>1067923</v>
      </c>
      <c r="M11" s="60">
        <v>513248</v>
      </c>
      <c r="N11" s="60">
        <v>513248</v>
      </c>
      <c r="O11" s="60">
        <v>1017881</v>
      </c>
      <c r="P11" s="60">
        <v>17557670</v>
      </c>
      <c r="Q11" s="60">
        <v>1231678</v>
      </c>
      <c r="R11" s="60">
        <v>1231678</v>
      </c>
      <c r="S11" s="60"/>
      <c r="T11" s="60"/>
      <c r="U11" s="60"/>
      <c r="V11" s="60"/>
      <c r="W11" s="60">
        <v>1231678</v>
      </c>
      <c r="X11" s="60">
        <v>1108991</v>
      </c>
      <c r="Y11" s="60">
        <v>122687</v>
      </c>
      <c r="Z11" s="140">
        <v>11.06</v>
      </c>
      <c r="AA11" s="62">
        <v>1478655</v>
      </c>
    </row>
    <row r="12" spans="1:27" ht="12.75">
      <c r="A12" s="250" t="s">
        <v>56</v>
      </c>
      <c r="B12" s="251"/>
      <c r="C12" s="168">
        <f aca="true" t="shared" si="0" ref="C12:Y12">SUM(C6:C11)</f>
        <v>92611679</v>
      </c>
      <c r="D12" s="168">
        <f>SUM(D6:D11)</f>
        <v>0</v>
      </c>
      <c r="E12" s="72">
        <f t="shared" si="0"/>
        <v>62087059</v>
      </c>
      <c r="F12" s="73">
        <f t="shared" si="0"/>
        <v>62087059</v>
      </c>
      <c r="G12" s="73">
        <f t="shared" si="0"/>
        <v>182734826</v>
      </c>
      <c r="H12" s="73">
        <f t="shared" si="0"/>
        <v>155113668</v>
      </c>
      <c r="I12" s="73">
        <f t="shared" si="0"/>
        <v>151133544</v>
      </c>
      <c r="J12" s="73">
        <f t="shared" si="0"/>
        <v>151133544</v>
      </c>
      <c r="K12" s="73">
        <f t="shared" si="0"/>
        <v>158240898</v>
      </c>
      <c r="L12" s="73">
        <f t="shared" si="0"/>
        <v>151921716</v>
      </c>
      <c r="M12" s="73">
        <f t="shared" si="0"/>
        <v>209687920</v>
      </c>
      <c r="N12" s="73">
        <f t="shared" si="0"/>
        <v>209687920</v>
      </c>
      <c r="O12" s="73">
        <f t="shared" si="0"/>
        <v>192152296</v>
      </c>
      <c r="P12" s="73">
        <f t="shared" si="0"/>
        <v>162843865</v>
      </c>
      <c r="Q12" s="73">
        <f t="shared" si="0"/>
        <v>203442365</v>
      </c>
      <c r="R12" s="73">
        <f t="shared" si="0"/>
        <v>203442365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203442365</v>
      </c>
      <c r="X12" s="73">
        <f t="shared" si="0"/>
        <v>46565295</v>
      </c>
      <c r="Y12" s="73">
        <f t="shared" si="0"/>
        <v>156877070</v>
      </c>
      <c r="Z12" s="170">
        <f>+IF(X12&lt;&gt;0,+(Y12/X12)*100,0)</f>
        <v>336.896974452755</v>
      </c>
      <c r="AA12" s="74">
        <f>SUM(AA6:AA11)</f>
        <v>62087059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>
        <v>19173900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14380425</v>
      </c>
      <c r="Y16" s="159">
        <v>-14380425</v>
      </c>
      <c r="Z16" s="141">
        <v>-100</v>
      </c>
      <c r="AA16" s="225">
        <v>19173900</v>
      </c>
    </row>
    <row r="17" spans="1:27" ht="12.75">
      <c r="A17" s="249" t="s">
        <v>152</v>
      </c>
      <c r="B17" s="182"/>
      <c r="C17" s="155">
        <v>21614400</v>
      </c>
      <c r="D17" s="155"/>
      <c r="E17" s="59">
        <v>19173900</v>
      </c>
      <c r="F17" s="60"/>
      <c r="G17" s="60">
        <v>21890900</v>
      </c>
      <c r="H17" s="60">
        <v>21890900</v>
      </c>
      <c r="I17" s="60">
        <v>21890900</v>
      </c>
      <c r="J17" s="60">
        <v>21890900</v>
      </c>
      <c r="K17" s="60">
        <v>21890900</v>
      </c>
      <c r="L17" s="60">
        <v>21614400</v>
      </c>
      <c r="M17" s="60">
        <v>21614400</v>
      </c>
      <c r="N17" s="60">
        <v>21614400</v>
      </c>
      <c r="O17" s="60">
        <v>21614400</v>
      </c>
      <c r="P17" s="60">
        <v>21614400</v>
      </c>
      <c r="Q17" s="60">
        <v>21614400</v>
      </c>
      <c r="R17" s="60">
        <v>21614400</v>
      </c>
      <c r="S17" s="60"/>
      <c r="T17" s="60"/>
      <c r="U17" s="60"/>
      <c r="V17" s="60"/>
      <c r="W17" s="60">
        <v>21614400</v>
      </c>
      <c r="X17" s="60"/>
      <c r="Y17" s="60">
        <v>21614400</v>
      </c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682279644</v>
      </c>
      <c r="D19" s="155"/>
      <c r="E19" s="59">
        <v>846457052</v>
      </c>
      <c r="F19" s="60">
        <v>846457054</v>
      </c>
      <c r="G19" s="60">
        <v>604889304</v>
      </c>
      <c r="H19" s="60">
        <v>612906648</v>
      </c>
      <c r="I19" s="60">
        <v>617212909</v>
      </c>
      <c r="J19" s="60">
        <v>617212909</v>
      </c>
      <c r="K19" s="60">
        <v>618236048</v>
      </c>
      <c r="L19" s="60">
        <v>682279641</v>
      </c>
      <c r="M19" s="60">
        <v>682279641</v>
      </c>
      <c r="N19" s="60">
        <v>682279641</v>
      </c>
      <c r="O19" s="60">
        <v>682279641</v>
      </c>
      <c r="P19" s="60">
        <v>707204950</v>
      </c>
      <c r="Q19" s="60">
        <v>709754073</v>
      </c>
      <c r="R19" s="60">
        <v>709754073</v>
      </c>
      <c r="S19" s="60"/>
      <c r="T19" s="60"/>
      <c r="U19" s="60"/>
      <c r="V19" s="60"/>
      <c r="W19" s="60">
        <v>709754073</v>
      </c>
      <c r="X19" s="60">
        <v>634842791</v>
      </c>
      <c r="Y19" s="60">
        <v>74911282</v>
      </c>
      <c r="Z19" s="140">
        <v>11.8</v>
      </c>
      <c r="AA19" s="62">
        <v>846457054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420740</v>
      </c>
      <c r="D22" s="155"/>
      <c r="E22" s="59">
        <v>2989621</v>
      </c>
      <c r="F22" s="60">
        <v>2989621</v>
      </c>
      <c r="G22" s="60">
        <v>672497</v>
      </c>
      <c r="H22" s="60">
        <v>672497</v>
      </c>
      <c r="I22" s="60">
        <v>672497</v>
      </c>
      <c r="J22" s="60">
        <v>672497</v>
      </c>
      <c r="K22" s="60">
        <v>672497</v>
      </c>
      <c r="L22" s="60">
        <v>420740</v>
      </c>
      <c r="M22" s="60">
        <v>420740</v>
      </c>
      <c r="N22" s="60">
        <v>420740</v>
      </c>
      <c r="O22" s="60">
        <v>420740</v>
      </c>
      <c r="P22" s="60">
        <v>316419</v>
      </c>
      <c r="Q22" s="60">
        <v>316419</v>
      </c>
      <c r="R22" s="60">
        <v>316419</v>
      </c>
      <c r="S22" s="60"/>
      <c r="T22" s="60"/>
      <c r="U22" s="60"/>
      <c r="V22" s="60"/>
      <c r="W22" s="60">
        <v>316419</v>
      </c>
      <c r="X22" s="60">
        <v>2242216</v>
      </c>
      <c r="Y22" s="60">
        <v>-1925797</v>
      </c>
      <c r="Z22" s="140">
        <v>-85.89</v>
      </c>
      <c r="AA22" s="62">
        <v>2989621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704314784</v>
      </c>
      <c r="D24" s="168">
        <f>SUM(D15:D23)</f>
        <v>0</v>
      </c>
      <c r="E24" s="76">
        <f t="shared" si="1"/>
        <v>868620573</v>
      </c>
      <c r="F24" s="77">
        <f t="shared" si="1"/>
        <v>868620575</v>
      </c>
      <c r="G24" s="77">
        <f t="shared" si="1"/>
        <v>627452701</v>
      </c>
      <c r="H24" s="77">
        <f t="shared" si="1"/>
        <v>635470045</v>
      </c>
      <c r="I24" s="77">
        <f t="shared" si="1"/>
        <v>639776306</v>
      </c>
      <c r="J24" s="77">
        <f t="shared" si="1"/>
        <v>639776306</v>
      </c>
      <c r="K24" s="77">
        <f t="shared" si="1"/>
        <v>640799445</v>
      </c>
      <c r="L24" s="77">
        <f t="shared" si="1"/>
        <v>704314781</v>
      </c>
      <c r="M24" s="77">
        <f t="shared" si="1"/>
        <v>704314781</v>
      </c>
      <c r="N24" s="77">
        <f t="shared" si="1"/>
        <v>704314781</v>
      </c>
      <c r="O24" s="77">
        <f t="shared" si="1"/>
        <v>704314781</v>
      </c>
      <c r="P24" s="77">
        <f t="shared" si="1"/>
        <v>729135769</v>
      </c>
      <c r="Q24" s="77">
        <f t="shared" si="1"/>
        <v>731684892</v>
      </c>
      <c r="R24" s="77">
        <f t="shared" si="1"/>
        <v>731684892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731684892</v>
      </c>
      <c r="X24" s="77">
        <f t="shared" si="1"/>
        <v>651465432</v>
      </c>
      <c r="Y24" s="77">
        <f t="shared" si="1"/>
        <v>80219460</v>
      </c>
      <c r="Z24" s="212">
        <f>+IF(X24&lt;&gt;0,+(Y24/X24)*100,0)</f>
        <v>12.3136940288184</v>
      </c>
      <c r="AA24" s="79">
        <f>SUM(AA15:AA23)</f>
        <v>868620575</v>
      </c>
    </row>
    <row r="25" spans="1:27" ht="12.75">
      <c r="A25" s="250" t="s">
        <v>159</v>
      </c>
      <c r="B25" s="251"/>
      <c r="C25" s="168">
        <f aca="true" t="shared" si="2" ref="C25:Y25">+C12+C24</f>
        <v>796926463</v>
      </c>
      <c r="D25" s="168">
        <f>+D12+D24</f>
        <v>0</v>
      </c>
      <c r="E25" s="72">
        <f t="shared" si="2"/>
        <v>930707632</v>
      </c>
      <c r="F25" s="73">
        <f t="shared" si="2"/>
        <v>930707634</v>
      </c>
      <c r="G25" s="73">
        <f t="shared" si="2"/>
        <v>810187527</v>
      </c>
      <c r="H25" s="73">
        <f t="shared" si="2"/>
        <v>790583713</v>
      </c>
      <c r="I25" s="73">
        <f t="shared" si="2"/>
        <v>790909850</v>
      </c>
      <c r="J25" s="73">
        <f t="shared" si="2"/>
        <v>790909850</v>
      </c>
      <c r="K25" s="73">
        <f t="shared" si="2"/>
        <v>799040343</v>
      </c>
      <c r="L25" s="73">
        <f t="shared" si="2"/>
        <v>856236497</v>
      </c>
      <c r="M25" s="73">
        <f t="shared" si="2"/>
        <v>914002701</v>
      </c>
      <c r="N25" s="73">
        <f t="shared" si="2"/>
        <v>914002701</v>
      </c>
      <c r="O25" s="73">
        <f t="shared" si="2"/>
        <v>896467077</v>
      </c>
      <c r="P25" s="73">
        <f t="shared" si="2"/>
        <v>891979634</v>
      </c>
      <c r="Q25" s="73">
        <f t="shared" si="2"/>
        <v>935127257</v>
      </c>
      <c r="R25" s="73">
        <f t="shared" si="2"/>
        <v>935127257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935127257</v>
      </c>
      <c r="X25" s="73">
        <f t="shared" si="2"/>
        <v>698030727</v>
      </c>
      <c r="Y25" s="73">
        <f t="shared" si="2"/>
        <v>237096530</v>
      </c>
      <c r="Z25" s="170">
        <f>+IF(X25&lt;&gt;0,+(Y25/X25)*100,0)</f>
        <v>33.966488985233454</v>
      </c>
      <c r="AA25" s="74">
        <f>+AA12+AA24</f>
        <v>930707634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>
        <v>453362</v>
      </c>
      <c r="I29" s="60"/>
      <c r="J29" s="60"/>
      <c r="K29" s="60"/>
      <c r="L29" s="60"/>
      <c r="M29" s="60"/>
      <c r="N29" s="60"/>
      <c r="O29" s="60"/>
      <c r="P29" s="60"/>
      <c r="Q29" s="60">
        <v>1027264</v>
      </c>
      <c r="R29" s="60">
        <v>1027264</v>
      </c>
      <c r="S29" s="60"/>
      <c r="T29" s="60"/>
      <c r="U29" s="60"/>
      <c r="V29" s="60"/>
      <c r="W29" s="60">
        <v>1027264</v>
      </c>
      <c r="X29" s="60"/>
      <c r="Y29" s="60">
        <v>1027264</v>
      </c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278959</v>
      </c>
      <c r="D31" s="155"/>
      <c r="E31" s="59">
        <v>379083</v>
      </c>
      <c r="F31" s="60">
        <v>379083</v>
      </c>
      <c r="G31" s="60">
        <v>278959</v>
      </c>
      <c r="H31" s="60">
        <v>278609</v>
      </c>
      <c r="I31" s="60">
        <v>278609</v>
      </c>
      <c r="J31" s="60">
        <v>278609</v>
      </c>
      <c r="K31" s="60">
        <v>278409</v>
      </c>
      <c r="L31" s="60">
        <v>278309</v>
      </c>
      <c r="M31" s="60">
        <v>278209</v>
      </c>
      <c r="N31" s="60">
        <v>278209</v>
      </c>
      <c r="O31" s="60">
        <v>278309</v>
      </c>
      <c r="P31" s="60">
        <v>281824</v>
      </c>
      <c r="Q31" s="60">
        <v>287594</v>
      </c>
      <c r="R31" s="60">
        <v>287594</v>
      </c>
      <c r="S31" s="60"/>
      <c r="T31" s="60"/>
      <c r="U31" s="60"/>
      <c r="V31" s="60"/>
      <c r="W31" s="60">
        <v>287594</v>
      </c>
      <c r="X31" s="60">
        <v>284312</v>
      </c>
      <c r="Y31" s="60">
        <v>3282</v>
      </c>
      <c r="Z31" s="140">
        <v>1.15</v>
      </c>
      <c r="AA31" s="62">
        <v>379083</v>
      </c>
    </row>
    <row r="32" spans="1:27" ht="12.75">
      <c r="A32" s="249" t="s">
        <v>164</v>
      </c>
      <c r="B32" s="182"/>
      <c r="C32" s="155">
        <v>33815532</v>
      </c>
      <c r="D32" s="155"/>
      <c r="E32" s="59">
        <v>30918604</v>
      </c>
      <c r="F32" s="60">
        <v>30918604</v>
      </c>
      <c r="G32" s="60">
        <v>28568963</v>
      </c>
      <c r="H32" s="60">
        <v>28563345</v>
      </c>
      <c r="I32" s="60">
        <v>46247124</v>
      </c>
      <c r="J32" s="60">
        <v>46247124</v>
      </c>
      <c r="K32" s="60">
        <v>52654657</v>
      </c>
      <c r="L32" s="60">
        <v>133646457</v>
      </c>
      <c r="M32" s="60">
        <v>109230001</v>
      </c>
      <c r="N32" s="60">
        <v>109230001</v>
      </c>
      <c r="O32" s="60">
        <v>95332306</v>
      </c>
      <c r="P32" s="60">
        <v>78741599</v>
      </c>
      <c r="Q32" s="60">
        <v>75378759</v>
      </c>
      <c r="R32" s="60">
        <v>75378759</v>
      </c>
      <c r="S32" s="60"/>
      <c r="T32" s="60"/>
      <c r="U32" s="60"/>
      <c r="V32" s="60"/>
      <c r="W32" s="60">
        <v>75378759</v>
      </c>
      <c r="X32" s="60">
        <v>23188953</v>
      </c>
      <c r="Y32" s="60">
        <v>52189806</v>
      </c>
      <c r="Z32" s="140">
        <v>225.06</v>
      </c>
      <c r="AA32" s="62">
        <v>30918604</v>
      </c>
    </row>
    <row r="33" spans="1:27" ht="12.75">
      <c r="A33" s="249" t="s">
        <v>165</v>
      </c>
      <c r="B33" s="182"/>
      <c r="C33" s="155">
        <v>1178595</v>
      </c>
      <c r="D33" s="155"/>
      <c r="E33" s="59">
        <v>1469074</v>
      </c>
      <c r="F33" s="60">
        <v>1469074</v>
      </c>
      <c r="G33" s="60">
        <v>789638</v>
      </c>
      <c r="H33" s="60">
        <v>789638</v>
      </c>
      <c r="I33" s="60">
        <v>789638</v>
      </c>
      <c r="J33" s="60">
        <v>789638</v>
      </c>
      <c r="K33" s="60">
        <v>789638</v>
      </c>
      <c r="L33" s="60">
        <v>1178595</v>
      </c>
      <c r="M33" s="60">
        <v>1178595</v>
      </c>
      <c r="N33" s="60">
        <v>1178595</v>
      </c>
      <c r="O33" s="60">
        <v>1178595</v>
      </c>
      <c r="P33" s="60">
        <v>789008</v>
      </c>
      <c r="Q33" s="60">
        <v>789008</v>
      </c>
      <c r="R33" s="60">
        <v>789008</v>
      </c>
      <c r="S33" s="60"/>
      <c r="T33" s="60"/>
      <c r="U33" s="60"/>
      <c r="V33" s="60"/>
      <c r="W33" s="60">
        <v>789008</v>
      </c>
      <c r="X33" s="60">
        <v>1101806</v>
      </c>
      <c r="Y33" s="60">
        <v>-312798</v>
      </c>
      <c r="Z33" s="140">
        <v>-28.39</v>
      </c>
      <c r="AA33" s="62">
        <v>1469074</v>
      </c>
    </row>
    <row r="34" spans="1:27" ht="12.75">
      <c r="A34" s="250" t="s">
        <v>58</v>
      </c>
      <c r="B34" s="251"/>
      <c r="C34" s="168">
        <f aca="true" t="shared" si="3" ref="C34:Y34">SUM(C29:C33)</f>
        <v>35273086</v>
      </c>
      <c r="D34" s="168">
        <f>SUM(D29:D33)</f>
        <v>0</v>
      </c>
      <c r="E34" s="72">
        <f t="shared" si="3"/>
        <v>32766761</v>
      </c>
      <c r="F34" s="73">
        <f t="shared" si="3"/>
        <v>32766761</v>
      </c>
      <c r="G34" s="73">
        <f t="shared" si="3"/>
        <v>29637560</v>
      </c>
      <c r="H34" s="73">
        <f t="shared" si="3"/>
        <v>30084954</v>
      </c>
      <c r="I34" s="73">
        <f t="shared" si="3"/>
        <v>47315371</v>
      </c>
      <c r="J34" s="73">
        <f t="shared" si="3"/>
        <v>47315371</v>
      </c>
      <c r="K34" s="73">
        <f t="shared" si="3"/>
        <v>53722704</v>
      </c>
      <c r="L34" s="73">
        <f t="shared" si="3"/>
        <v>135103361</v>
      </c>
      <c r="M34" s="73">
        <f t="shared" si="3"/>
        <v>110686805</v>
      </c>
      <c r="N34" s="73">
        <f t="shared" si="3"/>
        <v>110686805</v>
      </c>
      <c r="O34" s="73">
        <f t="shared" si="3"/>
        <v>96789210</v>
      </c>
      <c r="P34" s="73">
        <f t="shared" si="3"/>
        <v>79812431</v>
      </c>
      <c r="Q34" s="73">
        <f t="shared" si="3"/>
        <v>77482625</v>
      </c>
      <c r="R34" s="73">
        <f t="shared" si="3"/>
        <v>77482625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77482625</v>
      </c>
      <c r="X34" s="73">
        <f t="shared" si="3"/>
        <v>24575071</v>
      </c>
      <c r="Y34" s="73">
        <f t="shared" si="3"/>
        <v>52907554</v>
      </c>
      <c r="Z34" s="170">
        <f>+IF(X34&lt;&gt;0,+(Y34/X34)*100,0)</f>
        <v>215.28952652873312</v>
      </c>
      <c r="AA34" s="74">
        <f>SUM(AA29:AA33)</f>
        <v>32766761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24442184</v>
      </c>
      <c r="D38" s="155"/>
      <c r="E38" s="59">
        <v>23952740</v>
      </c>
      <c r="F38" s="60">
        <v>23952739</v>
      </c>
      <c r="G38" s="60">
        <v>21303402</v>
      </c>
      <c r="H38" s="60">
        <v>21291911</v>
      </c>
      <c r="I38" s="60">
        <v>21280492</v>
      </c>
      <c r="J38" s="60">
        <v>21280492</v>
      </c>
      <c r="K38" s="60">
        <v>21277618</v>
      </c>
      <c r="L38" s="60">
        <v>24343522</v>
      </c>
      <c r="M38" s="60">
        <v>22708795</v>
      </c>
      <c r="N38" s="60">
        <v>22708795</v>
      </c>
      <c r="O38" s="60">
        <v>24295299</v>
      </c>
      <c r="P38" s="60">
        <v>24613233</v>
      </c>
      <c r="Q38" s="60">
        <v>24594164</v>
      </c>
      <c r="R38" s="60">
        <v>24594164</v>
      </c>
      <c r="S38" s="60"/>
      <c r="T38" s="60"/>
      <c r="U38" s="60"/>
      <c r="V38" s="60"/>
      <c r="W38" s="60">
        <v>24594164</v>
      </c>
      <c r="X38" s="60">
        <v>17964554</v>
      </c>
      <c r="Y38" s="60">
        <v>6629610</v>
      </c>
      <c r="Z38" s="140">
        <v>36.9</v>
      </c>
      <c r="AA38" s="62">
        <v>23952739</v>
      </c>
    </row>
    <row r="39" spans="1:27" ht="12.75">
      <c r="A39" s="250" t="s">
        <v>59</v>
      </c>
      <c r="B39" s="253"/>
      <c r="C39" s="168">
        <f aca="true" t="shared" si="4" ref="C39:Y39">SUM(C37:C38)</f>
        <v>24442184</v>
      </c>
      <c r="D39" s="168">
        <f>SUM(D37:D38)</f>
        <v>0</v>
      </c>
      <c r="E39" s="76">
        <f t="shared" si="4"/>
        <v>23952740</v>
      </c>
      <c r="F39" s="77">
        <f t="shared" si="4"/>
        <v>23952739</v>
      </c>
      <c r="G39" s="77">
        <f t="shared" si="4"/>
        <v>21303402</v>
      </c>
      <c r="H39" s="77">
        <f t="shared" si="4"/>
        <v>21291911</v>
      </c>
      <c r="I39" s="77">
        <f t="shared" si="4"/>
        <v>21280492</v>
      </c>
      <c r="J39" s="77">
        <f t="shared" si="4"/>
        <v>21280492</v>
      </c>
      <c r="K39" s="77">
        <f t="shared" si="4"/>
        <v>21277618</v>
      </c>
      <c r="L39" s="77">
        <f t="shared" si="4"/>
        <v>24343522</v>
      </c>
      <c r="M39" s="77">
        <f t="shared" si="4"/>
        <v>22708795</v>
      </c>
      <c r="N39" s="77">
        <f t="shared" si="4"/>
        <v>22708795</v>
      </c>
      <c r="O39" s="77">
        <f t="shared" si="4"/>
        <v>24295299</v>
      </c>
      <c r="P39" s="77">
        <f t="shared" si="4"/>
        <v>24613233</v>
      </c>
      <c r="Q39" s="77">
        <f t="shared" si="4"/>
        <v>24594164</v>
      </c>
      <c r="R39" s="77">
        <f t="shared" si="4"/>
        <v>24594164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24594164</v>
      </c>
      <c r="X39" s="77">
        <f t="shared" si="4"/>
        <v>17964554</v>
      </c>
      <c r="Y39" s="77">
        <f t="shared" si="4"/>
        <v>6629610</v>
      </c>
      <c r="Z39" s="212">
        <f>+IF(X39&lt;&gt;0,+(Y39/X39)*100,0)</f>
        <v>36.90383852557653</v>
      </c>
      <c r="AA39" s="79">
        <f>SUM(AA37:AA38)</f>
        <v>23952739</v>
      </c>
    </row>
    <row r="40" spans="1:27" ht="12.75">
      <c r="A40" s="250" t="s">
        <v>167</v>
      </c>
      <c r="B40" s="251"/>
      <c r="C40" s="168">
        <f aca="true" t="shared" si="5" ref="C40:Y40">+C34+C39</f>
        <v>59715270</v>
      </c>
      <c r="D40" s="168">
        <f>+D34+D39</f>
        <v>0</v>
      </c>
      <c r="E40" s="72">
        <f t="shared" si="5"/>
        <v>56719501</v>
      </c>
      <c r="F40" s="73">
        <f t="shared" si="5"/>
        <v>56719500</v>
      </c>
      <c r="G40" s="73">
        <f t="shared" si="5"/>
        <v>50940962</v>
      </c>
      <c r="H40" s="73">
        <f t="shared" si="5"/>
        <v>51376865</v>
      </c>
      <c r="I40" s="73">
        <f t="shared" si="5"/>
        <v>68595863</v>
      </c>
      <c r="J40" s="73">
        <f t="shared" si="5"/>
        <v>68595863</v>
      </c>
      <c r="K40" s="73">
        <f t="shared" si="5"/>
        <v>75000322</v>
      </c>
      <c r="L40" s="73">
        <f t="shared" si="5"/>
        <v>159446883</v>
      </c>
      <c r="M40" s="73">
        <f t="shared" si="5"/>
        <v>133395600</v>
      </c>
      <c r="N40" s="73">
        <f t="shared" si="5"/>
        <v>133395600</v>
      </c>
      <c r="O40" s="73">
        <f t="shared" si="5"/>
        <v>121084509</v>
      </c>
      <c r="P40" s="73">
        <f t="shared" si="5"/>
        <v>104425664</v>
      </c>
      <c r="Q40" s="73">
        <f t="shared" si="5"/>
        <v>102076789</v>
      </c>
      <c r="R40" s="73">
        <f t="shared" si="5"/>
        <v>102076789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102076789</v>
      </c>
      <c r="X40" s="73">
        <f t="shared" si="5"/>
        <v>42539625</v>
      </c>
      <c r="Y40" s="73">
        <f t="shared" si="5"/>
        <v>59537164</v>
      </c>
      <c r="Z40" s="170">
        <f>+IF(X40&lt;&gt;0,+(Y40/X40)*100,0)</f>
        <v>139.95695542685203</v>
      </c>
      <c r="AA40" s="74">
        <f>+AA34+AA39</f>
        <v>56719500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737211193</v>
      </c>
      <c r="D42" s="257">
        <f>+D25-D40</f>
        <v>0</v>
      </c>
      <c r="E42" s="258">
        <f t="shared" si="6"/>
        <v>873988131</v>
      </c>
      <c r="F42" s="259">
        <f t="shared" si="6"/>
        <v>873988134</v>
      </c>
      <c r="G42" s="259">
        <f t="shared" si="6"/>
        <v>759246565</v>
      </c>
      <c r="H42" s="259">
        <f t="shared" si="6"/>
        <v>739206848</v>
      </c>
      <c r="I42" s="259">
        <f t="shared" si="6"/>
        <v>722313987</v>
      </c>
      <c r="J42" s="259">
        <f t="shared" si="6"/>
        <v>722313987</v>
      </c>
      <c r="K42" s="259">
        <f t="shared" si="6"/>
        <v>724040021</v>
      </c>
      <c r="L42" s="259">
        <f t="shared" si="6"/>
        <v>696789614</v>
      </c>
      <c r="M42" s="259">
        <f t="shared" si="6"/>
        <v>780607101</v>
      </c>
      <c r="N42" s="259">
        <f t="shared" si="6"/>
        <v>780607101</v>
      </c>
      <c r="O42" s="259">
        <f t="shared" si="6"/>
        <v>775382568</v>
      </c>
      <c r="P42" s="259">
        <f t="shared" si="6"/>
        <v>787553970</v>
      </c>
      <c r="Q42" s="259">
        <f t="shared" si="6"/>
        <v>833050468</v>
      </c>
      <c r="R42" s="259">
        <f t="shared" si="6"/>
        <v>833050468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833050468</v>
      </c>
      <c r="X42" s="259">
        <f t="shared" si="6"/>
        <v>655491102</v>
      </c>
      <c r="Y42" s="259">
        <f t="shared" si="6"/>
        <v>177559366</v>
      </c>
      <c r="Z42" s="260">
        <f>+IF(X42&lt;&gt;0,+(Y42/X42)*100,0)</f>
        <v>27.087990280606434</v>
      </c>
      <c r="AA42" s="261">
        <f>+AA25-AA40</f>
        <v>873988134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647291780</v>
      </c>
      <c r="D45" s="155"/>
      <c r="E45" s="59">
        <v>559363504</v>
      </c>
      <c r="F45" s="60">
        <v>559363508</v>
      </c>
      <c r="G45" s="60">
        <v>663488619</v>
      </c>
      <c r="H45" s="60">
        <v>643448902</v>
      </c>
      <c r="I45" s="60">
        <v>626556041</v>
      </c>
      <c r="J45" s="60">
        <v>626556041</v>
      </c>
      <c r="K45" s="60">
        <v>628282075</v>
      </c>
      <c r="L45" s="60">
        <v>606870201</v>
      </c>
      <c r="M45" s="60">
        <v>690687688</v>
      </c>
      <c r="N45" s="60">
        <v>690687688</v>
      </c>
      <c r="O45" s="60">
        <v>685463155</v>
      </c>
      <c r="P45" s="60">
        <v>697634557</v>
      </c>
      <c r="Q45" s="60">
        <v>743131055</v>
      </c>
      <c r="R45" s="60">
        <v>743131055</v>
      </c>
      <c r="S45" s="60"/>
      <c r="T45" s="60"/>
      <c r="U45" s="60"/>
      <c r="V45" s="60"/>
      <c r="W45" s="60">
        <v>743131055</v>
      </c>
      <c r="X45" s="60">
        <v>419522631</v>
      </c>
      <c r="Y45" s="60">
        <v>323608424</v>
      </c>
      <c r="Z45" s="139">
        <v>77.14</v>
      </c>
      <c r="AA45" s="62">
        <v>559363508</v>
      </c>
    </row>
    <row r="46" spans="1:27" ht="12.75">
      <c r="A46" s="249" t="s">
        <v>171</v>
      </c>
      <c r="B46" s="182"/>
      <c r="C46" s="155">
        <v>89919413</v>
      </c>
      <c r="D46" s="155"/>
      <c r="E46" s="59">
        <v>314624627</v>
      </c>
      <c r="F46" s="60">
        <v>314624626</v>
      </c>
      <c r="G46" s="60">
        <v>95757946</v>
      </c>
      <c r="H46" s="60">
        <v>95757946</v>
      </c>
      <c r="I46" s="60">
        <v>95757946</v>
      </c>
      <c r="J46" s="60">
        <v>95757946</v>
      </c>
      <c r="K46" s="60">
        <v>95757946</v>
      </c>
      <c r="L46" s="60">
        <v>89919413</v>
      </c>
      <c r="M46" s="60">
        <v>89919413</v>
      </c>
      <c r="N46" s="60">
        <v>89919413</v>
      </c>
      <c r="O46" s="60">
        <v>89919413</v>
      </c>
      <c r="P46" s="60">
        <v>89919413</v>
      </c>
      <c r="Q46" s="60">
        <v>89919413</v>
      </c>
      <c r="R46" s="60">
        <v>89919413</v>
      </c>
      <c r="S46" s="60"/>
      <c r="T46" s="60"/>
      <c r="U46" s="60"/>
      <c r="V46" s="60"/>
      <c r="W46" s="60">
        <v>89919413</v>
      </c>
      <c r="X46" s="60">
        <v>235968470</v>
      </c>
      <c r="Y46" s="60">
        <v>-146049057</v>
      </c>
      <c r="Z46" s="139">
        <v>-61.89</v>
      </c>
      <c r="AA46" s="62">
        <v>314624626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737211193</v>
      </c>
      <c r="D48" s="217">
        <f>SUM(D45:D47)</f>
        <v>0</v>
      </c>
      <c r="E48" s="264">
        <f t="shared" si="7"/>
        <v>873988131</v>
      </c>
      <c r="F48" s="219">
        <f t="shared" si="7"/>
        <v>873988134</v>
      </c>
      <c r="G48" s="219">
        <f t="shared" si="7"/>
        <v>759246565</v>
      </c>
      <c r="H48" s="219">
        <f t="shared" si="7"/>
        <v>739206848</v>
      </c>
      <c r="I48" s="219">
        <f t="shared" si="7"/>
        <v>722313987</v>
      </c>
      <c r="J48" s="219">
        <f t="shared" si="7"/>
        <v>722313987</v>
      </c>
      <c r="K48" s="219">
        <f t="shared" si="7"/>
        <v>724040021</v>
      </c>
      <c r="L48" s="219">
        <f t="shared" si="7"/>
        <v>696789614</v>
      </c>
      <c r="M48" s="219">
        <f t="shared" si="7"/>
        <v>780607101</v>
      </c>
      <c r="N48" s="219">
        <f t="shared" si="7"/>
        <v>780607101</v>
      </c>
      <c r="O48" s="219">
        <f t="shared" si="7"/>
        <v>775382568</v>
      </c>
      <c r="P48" s="219">
        <f t="shared" si="7"/>
        <v>787553970</v>
      </c>
      <c r="Q48" s="219">
        <f t="shared" si="7"/>
        <v>833050468</v>
      </c>
      <c r="R48" s="219">
        <f t="shared" si="7"/>
        <v>833050468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833050468</v>
      </c>
      <c r="X48" s="219">
        <f t="shared" si="7"/>
        <v>655491101</v>
      </c>
      <c r="Y48" s="219">
        <f t="shared" si="7"/>
        <v>177559367</v>
      </c>
      <c r="Z48" s="265">
        <f>+IF(X48&lt;&gt;0,+(Y48/X48)*100,0)</f>
        <v>27.08799047448853</v>
      </c>
      <c r="AA48" s="232">
        <f>SUM(AA45:AA47)</f>
        <v>873988134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24193575</v>
      </c>
      <c r="D6" s="155"/>
      <c r="E6" s="59">
        <v>25256592</v>
      </c>
      <c r="F6" s="60">
        <v>25256592</v>
      </c>
      <c r="G6" s="60">
        <v>15793534</v>
      </c>
      <c r="H6" s="60">
        <v>1827904</v>
      </c>
      <c r="I6" s="60">
        <v>1827482</v>
      </c>
      <c r="J6" s="60">
        <v>19448920</v>
      </c>
      <c r="K6" s="60">
        <v>1826299</v>
      </c>
      <c r="L6" s="60">
        <v>1831793</v>
      </c>
      <c r="M6" s="60">
        <v>1829124</v>
      </c>
      <c r="N6" s="60">
        <v>5487216</v>
      </c>
      <c r="O6" s="60">
        <v>1826863</v>
      </c>
      <c r="P6" s="60">
        <v>1829461</v>
      </c>
      <c r="Q6" s="60">
        <v>1803379</v>
      </c>
      <c r="R6" s="60">
        <v>5459703</v>
      </c>
      <c r="S6" s="60"/>
      <c r="T6" s="60"/>
      <c r="U6" s="60"/>
      <c r="V6" s="60"/>
      <c r="W6" s="60">
        <v>30395839</v>
      </c>
      <c r="X6" s="60">
        <v>18942444</v>
      </c>
      <c r="Y6" s="60">
        <v>11453395</v>
      </c>
      <c r="Z6" s="140">
        <v>60.46</v>
      </c>
      <c r="AA6" s="62">
        <v>25256592</v>
      </c>
    </row>
    <row r="7" spans="1:27" ht="12.75">
      <c r="A7" s="249" t="s">
        <v>32</v>
      </c>
      <c r="B7" s="182"/>
      <c r="C7" s="155">
        <v>54644654</v>
      </c>
      <c r="D7" s="155"/>
      <c r="E7" s="59">
        <v>39946416</v>
      </c>
      <c r="F7" s="60"/>
      <c r="G7" s="60">
        <v>10644789</v>
      </c>
      <c r="H7" s="60">
        <v>-3070005</v>
      </c>
      <c r="I7" s="60">
        <v>6018076</v>
      </c>
      <c r="J7" s="60">
        <v>13592860</v>
      </c>
      <c r="K7" s="60">
        <v>4904085</v>
      </c>
      <c r="L7" s="60">
        <v>3494261</v>
      </c>
      <c r="M7" s="60">
        <v>5496365</v>
      </c>
      <c r="N7" s="60">
        <v>13894711</v>
      </c>
      <c r="O7" s="60">
        <v>4942516</v>
      </c>
      <c r="P7" s="60">
        <v>4652709</v>
      </c>
      <c r="Q7" s="60">
        <v>4866076</v>
      </c>
      <c r="R7" s="60">
        <v>14461301</v>
      </c>
      <c r="S7" s="60"/>
      <c r="T7" s="60"/>
      <c r="U7" s="60"/>
      <c r="V7" s="60"/>
      <c r="W7" s="60">
        <v>41948872</v>
      </c>
      <c r="X7" s="60"/>
      <c r="Y7" s="60">
        <v>41948872</v>
      </c>
      <c r="Z7" s="140"/>
      <c r="AA7" s="62"/>
    </row>
    <row r="8" spans="1:27" ht="12.75">
      <c r="A8" s="249" t="s">
        <v>178</v>
      </c>
      <c r="B8" s="182"/>
      <c r="C8" s="155">
        <v>16923166</v>
      </c>
      <c r="D8" s="155"/>
      <c r="E8" s="59">
        <v>7654164</v>
      </c>
      <c r="F8" s="60">
        <v>7654164</v>
      </c>
      <c r="G8" s="60">
        <v>395015</v>
      </c>
      <c r="H8" s="60">
        <v>420592</v>
      </c>
      <c r="I8" s="60">
        <v>545651</v>
      </c>
      <c r="J8" s="60">
        <v>1361258</v>
      </c>
      <c r="K8" s="60">
        <v>396848</v>
      </c>
      <c r="L8" s="60">
        <v>-8043446</v>
      </c>
      <c r="M8" s="60">
        <v>-8769013</v>
      </c>
      <c r="N8" s="60">
        <v>-16415611</v>
      </c>
      <c r="O8" s="60">
        <v>2061045</v>
      </c>
      <c r="P8" s="60">
        <v>-2135671</v>
      </c>
      <c r="Q8" s="60">
        <v>2094683</v>
      </c>
      <c r="R8" s="60">
        <v>2020057</v>
      </c>
      <c r="S8" s="60"/>
      <c r="T8" s="60"/>
      <c r="U8" s="60"/>
      <c r="V8" s="60"/>
      <c r="W8" s="60">
        <v>-13034296</v>
      </c>
      <c r="X8" s="60">
        <v>5740623</v>
      </c>
      <c r="Y8" s="60">
        <v>-18774919</v>
      </c>
      <c r="Z8" s="140">
        <v>-327.05</v>
      </c>
      <c r="AA8" s="62">
        <v>7654164</v>
      </c>
    </row>
    <row r="9" spans="1:27" ht="12.75">
      <c r="A9" s="249" t="s">
        <v>179</v>
      </c>
      <c r="B9" s="182"/>
      <c r="C9" s="155">
        <v>175070737</v>
      </c>
      <c r="D9" s="155"/>
      <c r="E9" s="59">
        <v>177381600</v>
      </c>
      <c r="F9" s="60">
        <v>177381600</v>
      </c>
      <c r="G9" s="60">
        <v>70944000</v>
      </c>
      <c r="H9" s="60">
        <v>54492</v>
      </c>
      <c r="I9" s="60">
        <v>2221598</v>
      </c>
      <c r="J9" s="60">
        <v>73220090</v>
      </c>
      <c r="K9" s="60">
        <v>338923</v>
      </c>
      <c r="L9" s="60">
        <v>70509572</v>
      </c>
      <c r="M9" s="60">
        <v>26414272</v>
      </c>
      <c r="N9" s="60">
        <v>97262767</v>
      </c>
      <c r="O9" s="60">
        <v>11285881</v>
      </c>
      <c r="P9" s="60">
        <v>12202735</v>
      </c>
      <c r="Q9" s="60">
        <v>58197000</v>
      </c>
      <c r="R9" s="60">
        <v>81685616</v>
      </c>
      <c r="S9" s="60"/>
      <c r="T9" s="60"/>
      <c r="U9" s="60"/>
      <c r="V9" s="60"/>
      <c r="W9" s="60">
        <v>252168473</v>
      </c>
      <c r="X9" s="60">
        <v>133036200</v>
      </c>
      <c r="Y9" s="60">
        <v>119132273</v>
      </c>
      <c r="Z9" s="140">
        <v>89.55</v>
      </c>
      <c r="AA9" s="62">
        <v>177381600</v>
      </c>
    </row>
    <row r="10" spans="1:27" ht="12.75">
      <c r="A10" s="249" t="s">
        <v>180</v>
      </c>
      <c r="B10" s="182"/>
      <c r="C10" s="155">
        <v>87910917</v>
      </c>
      <c r="D10" s="155"/>
      <c r="E10" s="59">
        <v>124661400</v>
      </c>
      <c r="F10" s="60">
        <v>124661400</v>
      </c>
      <c r="G10" s="60"/>
      <c r="H10" s="60">
        <v>123494</v>
      </c>
      <c r="I10" s="60">
        <v>144030</v>
      </c>
      <c r="J10" s="60">
        <v>267524</v>
      </c>
      <c r="K10" s="60">
        <v>14974095</v>
      </c>
      <c r="L10" s="60"/>
      <c r="M10" s="60"/>
      <c r="N10" s="60">
        <v>14974095</v>
      </c>
      <c r="O10" s="60"/>
      <c r="P10" s="60"/>
      <c r="Q10" s="60">
        <v>328284</v>
      </c>
      <c r="R10" s="60">
        <v>328284</v>
      </c>
      <c r="S10" s="60"/>
      <c r="T10" s="60"/>
      <c r="U10" s="60"/>
      <c r="V10" s="60"/>
      <c r="W10" s="60">
        <v>15569903</v>
      </c>
      <c r="X10" s="60">
        <v>93496050</v>
      </c>
      <c r="Y10" s="60">
        <v>-77926147</v>
      </c>
      <c r="Z10" s="140">
        <v>-83.35</v>
      </c>
      <c r="AA10" s="62">
        <v>124661400</v>
      </c>
    </row>
    <row r="11" spans="1:27" ht="12.75">
      <c r="A11" s="249" t="s">
        <v>181</v>
      </c>
      <c r="B11" s="182"/>
      <c r="C11" s="155">
        <v>9672003</v>
      </c>
      <c r="D11" s="155"/>
      <c r="E11" s="59">
        <v>10264320</v>
      </c>
      <c r="F11" s="60"/>
      <c r="G11" s="60">
        <v>426517</v>
      </c>
      <c r="H11" s="60">
        <v>1138917</v>
      </c>
      <c r="I11" s="60">
        <v>851889</v>
      </c>
      <c r="J11" s="60">
        <v>2417323</v>
      </c>
      <c r="K11" s="60">
        <v>1076639</v>
      </c>
      <c r="L11" s="60">
        <v>1168254</v>
      </c>
      <c r="M11" s="60">
        <v>1241662</v>
      </c>
      <c r="N11" s="60">
        <v>3486555</v>
      </c>
      <c r="O11" s="60">
        <v>-111225998</v>
      </c>
      <c r="P11" s="60">
        <v>8614504</v>
      </c>
      <c r="Q11" s="60">
        <v>1414392</v>
      </c>
      <c r="R11" s="60">
        <v>-101197102</v>
      </c>
      <c r="S11" s="60"/>
      <c r="T11" s="60"/>
      <c r="U11" s="60"/>
      <c r="V11" s="60"/>
      <c r="W11" s="60">
        <v>-95293224</v>
      </c>
      <c r="X11" s="60"/>
      <c r="Y11" s="60">
        <v>-95293224</v>
      </c>
      <c r="Z11" s="140"/>
      <c r="AA11" s="62"/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-249317207</v>
      </c>
      <c r="D14" s="155"/>
      <c r="E14" s="59">
        <v>-148909860</v>
      </c>
      <c r="F14" s="60">
        <v>-240826488</v>
      </c>
      <c r="G14" s="60">
        <v>-28397927</v>
      </c>
      <c r="H14" s="60">
        <v>-14398744</v>
      </c>
      <c r="I14" s="60">
        <v>-4771173</v>
      </c>
      <c r="J14" s="60">
        <v>-47567844</v>
      </c>
      <c r="K14" s="60">
        <v>-13190289</v>
      </c>
      <c r="L14" s="60">
        <v>-20719183</v>
      </c>
      <c r="M14" s="60">
        <v>-20752908</v>
      </c>
      <c r="N14" s="60">
        <v>-54662380</v>
      </c>
      <c r="O14" s="60">
        <v>-20991282</v>
      </c>
      <c r="P14" s="60">
        <v>-115686887</v>
      </c>
      <c r="Q14" s="60">
        <v>-19584002</v>
      </c>
      <c r="R14" s="60">
        <v>-156262171</v>
      </c>
      <c r="S14" s="60"/>
      <c r="T14" s="60"/>
      <c r="U14" s="60"/>
      <c r="V14" s="60"/>
      <c r="W14" s="60">
        <v>-258492395</v>
      </c>
      <c r="X14" s="60">
        <v>-180619866</v>
      </c>
      <c r="Y14" s="60">
        <v>-77872529</v>
      </c>
      <c r="Z14" s="140">
        <v>43.11</v>
      </c>
      <c r="AA14" s="62">
        <v>-240826488</v>
      </c>
    </row>
    <row r="15" spans="1:27" ht="12.75">
      <c r="A15" s="249" t="s">
        <v>40</v>
      </c>
      <c r="B15" s="182"/>
      <c r="C15" s="155">
        <v>-5439</v>
      </c>
      <c r="D15" s="155"/>
      <c r="E15" s="59">
        <v>-39099996</v>
      </c>
      <c r="F15" s="60">
        <v>-5000004</v>
      </c>
      <c r="G15" s="60"/>
      <c r="H15" s="60"/>
      <c r="I15" s="60"/>
      <c r="J15" s="60"/>
      <c r="K15" s="60">
        <v>-87</v>
      </c>
      <c r="L15" s="60"/>
      <c r="M15" s="60"/>
      <c r="N15" s="60">
        <v>-87</v>
      </c>
      <c r="O15" s="60"/>
      <c r="P15" s="60"/>
      <c r="Q15" s="60"/>
      <c r="R15" s="60"/>
      <c r="S15" s="60"/>
      <c r="T15" s="60"/>
      <c r="U15" s="60"/>
      <c r="V15" s="60"/>
      <c r="W15" s="60">
        <v>-87</v>
      </c>
      <c r="X15" s="60">
        <v>-3750003</v>
      </c>
      <c r="Y15" s="60">
        <v>3749916</v>
      </c>
      <c r="Z15" s="140">
        <v>-100</v>
      </c>
      <c r="AA15" s="62">
        <v>-5000004</v>
      </c>
    </row>
    <row r="16" spans="1:27" ht="12.75">
      <c r="A16" s="249" t="s">
        <v>42</v>
      </c>
      <c r="B16" s="182"/>
      <c r="C16" s="155"/>
      <c r="D16" s="155"/>
      <c r="E16" s="59"/>
      <c r="F16" s="60">
        <v>-43523604</v>
      </c>
      <c r="G16" s="60">
        <v>-722031</v>
      </c>
      <c r="H16" s="60">
        <v>-1555103</v>
      </c>
      <c r="I16" s="60">
        <v>-3453894</v>
      </c>
      <c r="J16" s="60">
        <v>-5731028</v>
      </c>
      <c r="K16" s="60">
        <v>-1411207</v>
      </c>
      <c r="L16" s="60">
        <v>-47652808</v>
      </c>
      <c r="M16" s="60">
        <v>56526714</v>
      </c>
      <c r="N16" s="60">
        <v>7462699</v>
      </c>
      <c r="O16" s="60">
        <v>-14433296</v>
      </c>
      <c r="P16" s="60">
        <v>6945334</v>
      </c>
      <c r="Q16" s="60">
        <v>-5313749</v>
      </c>
      <c r="R16" s="60">
        <v>-12801711</v>
      </c>
      <c r="S16" s="60"/>
      <c r="T16" s="60"/>
      <c r="U16" s="60"/>
      <c r="V16" s="60"/>
      <c r="W16" s="60">
        <v>-11070040</v>
      </c>
      <c r="X16" s="60">
        <v>-32642703</v>
      </c>
      <c r="Y16" s="60">
        <v>21572663</v>
      </c>
      <c r="Z16" s="140">
        <v>-66.09</v>
      </c>
      <c r="AA16" s="62">
        <v>-43523604</v>
      </c>
    </row>
    <row r="17" spans="1:27" ht="12.75">
      <c r="A17" s="250" t="s">
        <v>185</v>
      </c>
      <c r="B17" s="251"/>
      <c r="C17" s="168">
        <f aca="true" t="shared" si="0" ref="C17:Y17">SUM(C6:C16)</f>
        <v>119092406</v>
      </c>
      <c r="D17" s="168">
        <f t="shared" si="0"/>
        <v>0</v>
      </c>
      <c r="E17" s="72">
        <f t="shared" si="0"/>
        <v>197154636</v>
      </c>
      <c r="F17" s="73">
        <f t="shared" si="0"/>
        <v>45603660</v>
      </c>
      <c r="G17" s="73">
        <f t="shared" si="0"/>
        <v>69083897</v>
      </c>
      <c r="H17" s="73">
        <f t="shared" si="0"/>
        <v>-15458453</v>
      </c>
      <c r="I17" s="73">
        <f t="shared" si="0"/>
        <v>3383659</v>
      </c>
      <c r="J17" s="73">
        <f t="shared" si="0"/>
        <v>57009103</v>
      </c>
      <c r="K17" s="73">
        <f t="shared" si="0"/>
        <v>8915306</v>
      </c>
      <c r="L17" s="73">
        <f t="shared" si="0"/>
        <v>588443</v>
      </c>
      <c r="M17" s="73">
        <f t="shared" si="0"/>
        <v>61986216</v>
      </c>
      <c r="N17" s="73">
        <f t="shared" si="0"/>
        <v>71489965</v>
      </c>
      <c r="O17" s="73">
        <f t="shared" si="0"/>
        <v>-126534271</v>
      </c>
      <c r="P17" s="73">
        <f t="shared" si="0"/>
        <v>-83577815</v>
      </c>
      <c r="Q17" s="73">
        <f t="shared" si="0"/>
        <v>43806063</v>
      </c>
      <c r="R17" s="73">
        <f t="shared" si="0"/>
        <v>-166306023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-37806955</v>
      </c>
      <c r="X17" s="73">
        <f t="shared" si="0"/>
        <v>34202745</v>
      </c>
      <c r="Y17" s="73">
        <f t="shared" si="0"/>
        <v>-72009700</v>
      </c>
      <c r="Z17" s="170">
        <f>+IF(X17&lt;&gt;0,+(Y17/X17)*100,0)</f>
        <v>-210.53777993549932</v>
      </c>
      <c r="AA17" s="74">
        <f>SUM(AA6:AA16)</f>
        <v>45603660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334885</v>
      </c>
      <c r="D21" s="155"/>
      <c r="E21" s="59">
        <v>15000</v>
      </c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-101503393</v>
      </c>
      <c r="D26" s="155"/>
      <c r="E26" s="59">
        <v>-154046400</v>
      </c>
      <c r="F26" s="60">
        <v>-155393940</v>
      </c>
      <c r="G26" s="60">
        <v>-1178142</v>
      </c>
      <c r="H26" s="60">
        <v>-8017344</v>
      </c>
      <c r="I26" s="60">
        <v>-4306261</v>
      </c>
      <c r="J26" s="60">
        <v>-13501747</v>
      </c>
      <c r="K26" s="60">
        <v>-1023139</v>
      </c>
      <c r="L26" s="60">
        <v>-1774387</v>
      </c>
      <c r="M26" s="60">
        <v>1304503</v>
      </c>
      <c r="N26" s="60">
        <v>-1493023</v>
      </c>
      <c r="O26" s="60">
        <v>95353166</v>
      </c>
      <c r="P26" s="60">
        <v>-1692859</v>
      </c>
      <c r="Q26" s="60">
        <v>-1650248</v>
      </c>
      <c r="R26" s="60">
        <v>92010059</v>
      </c>
      <c r="S26" s="60"/>
      <c r="T26" s="60"/>
      <c r="U26" s="60"/>
      <c r="V26" s="60"/>
      <c r="W26" s="60">
        <v>77015289</v>
      </c>
      <c r="X26" s="60">
        <v>-116545455</v>
      </c>
      <c r="Y26" s="60">
        <v>193560744</v>
      </c>
      <c r="Z26" s="140">
        <v>-166.08</v>
      </c>
      <c r="AA26" s="62">
        <v>-155393940</v>
      </c>
    </row>
    <row r="27" spans="1:27" ht="12.75">
      <c r="A27" s="250" t="s">
        <v>192</v>
      </c>
      <c r="B27" s="251"/>
      <c r="C27" s="168">
        <f aca="true" t="shared" si="1" ref="C27:Y27">SUM(C21:C26)</f>
        <v>-101168508</v>
      </c>
      <c r="D27" s="168">
        <f>SUM(D21:D26)</f>
        <v>0</v>
      </c>
      <c r="E27" s="72">
        <f t="shared" si="1"/>
        <v>-154031400</v>
      </c>
      <c r="F27" s="73">
        <f t="shared" si="1"/>
        <v>-155393940</v>
      </c>
      <c r="G27" s="73">
        <f t="shared" si="1"/>
        <v>-1178142</v>
      </c>
      <c r="H27" s="73">
        <f t="shared" si="1"/>
        <v>-8017344</v>
      </c>
      <c r="I27" s="73">
        <f t="shared" si="1"/>
        <v>-4306261</v>
      </c>
      <c r="J27" s="73">
        <f t="shared" si="1"/>
        <v>-13501747</v>
      </c>
      <c r="K27" s="73">
        <f t="shared" si="1"/>
        <v>-1023139</v>
      </c>
      <c r="L27" s="73">
        <f t="shared" si="1"/>
        <v>-1774387</v>
      </c>
      <c r="M27" s="73">
        <f t="shared" si="1"/>
        <v>1304503</v>
      </c>
      <c r="N27" s="73">
        <f t="shared" si="1"/>
        <v>-1493023</v>
      </c>
      <c r="O27" s="73">
        <f t="shared" si="1"/>
        <v>95353166</v>
      </c>
      <c r="P27" s="73">
        <f t="shared" si="1"/>
        <v>-1692859</v>
      </c>
      <c r="Q27" s="73">
        <f t="shared" si="1"/>
        <v>-1650248</v>
      </c>
      <c r="R27" s="73">
        <f t="shared" si="1"/>
        <v>92010059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77015289</v>
      </c>
      <c r="X27" s="73">
        <f t="shared" si="1"/>
        <v>-116545455</v>
      </c>
      <c r="Y27" s="73">
        <f t="shared" si="1"/>
        <v>193560744</v>
      </c>
      <c r="Z27" s="170">
        <f>+IF(X27&lt;&gt;0,+(Y27/X27)*100,0)</f>
        <v>-166.0817609747201</v>
      </c>
      <c r="AA27" s="74">
        <f>SUM(AA21:AA26)</f>
        <v>-155393940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>
        <v>48540</v>
      </c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48540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17923898</v>
      </c>
      <c r="D38" s="153">
        <f>+D17+D27+D36</f>
        <v>0</v>
      </c>
      <c r="E38" s="99">
        <f t="shared" si="3"/>
        <v>43171776</v>
      </c>
      <c r="F38" s="100">
        <f t="shared" si="3"/>
        <v>-109790280</v>
      </c>
      <c r="G38" s="100">
        <f t="shared" si="3"/>
        <v>67905755</v>
      </c>
      <c r="H38" s="100">
        <f t="shared" si="3"/>
        <v>-23475797</v>
      </c>
      <c r="I38" s="100">
        <f t="shared" si="3"/>
        <v>-922602</v>
      </c>
      <c r="J38" s="100">
        <f t="shared" si="3"/>
        <v>43507356</v>
      </c>
      <c r="K38" s="100">
        <f t="shared" si="3"/>
        <v>7892167</v>
      </c>
      <c r="L38" s="100">
        <f t="shared" si="3"/>
        <v>-1185944</v>
      </c>
      <c r="M38" s="100">
        <f t="shared" si="3"/>
        <v>63290719</v>
      </c>
      <c r="N38" s="100">
        <f t="shared" si="3"/>
        <v>69996942</v>
      </c>
      <c r="O38" s="100">
        <f t="shared" si="3"/>
        <v>-31181105</v>
      </c>
      <c r="P38" s="100">
        <f t="shared" si="3"/>
        <v>-85270674</v>
      </c>
      <c r="Q38" s="100">
        <f t="shared" si="3"/>
        <v>42155815</v>
      </c>
      <c r="R38" s="100">
        <f t="shared" si="3"/>
        <v>-74295964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39208334</v>
      </c>
      <c r="X38" s="100">
        <f t="shared" si="3"/>
        <v>-82342710</v>
      </c>
      <c r="Y38" s="100">
        <f t="shared" si="3"/>
        <v>121551044</v>
      </c>
      <c r="Z38" s="137">
        <f>+IF(X38&lt;&gt;0,+(Y38/X38)*100,0)</f>
        <v>-147.61603546932085</v>
      </c>
      <c r="AA38" s="102">
        <f>+AA17+AA27+AA36</f>
        <v>-109790280</v>
      </c>
    </row>
    <row r="39" spans="1:27" ht="12.75">
      <c r="A39" s="249" t="s">
        <v>200</v>
      </c>
      <c r="B39" s="182"/>
      <c r="C39" s="153">
        <v>30486660</v>
      </c>
      <c r="D39" s="153"/>
      <c r="E39" s="99">
        <v>-12710610</v>
      </c>
      <c r="F39" s="100">
        <v>-12710611</v>
      </c>
      <c r="G39" s="100">
        <v>48410554</v>
      </c>
      <c r="H39" s="100">
        <v>116316309</v>
      </c>
      <c r="I39" s="100">
        <v>92840512</v>
      </c>
      <c r="J39" s="100">
        <v>48410554</v>
      </c>
      <c r="K39" s="100">
        <v>91917910</v>
      </c>
      <c r="L39" s="100">
        <v>99810077</v>
      </c>
      <c r="M39" s="100">
        <v>98624133</v>
      </c>
      <c r="N39" s="100">
        <v>91917910</v>
      </c>
      <c r="O39" s="100">
        <v>161914852</v>
      </c>
      <c r="P39" s="100">
        <v>130733747</v>
      </c>
      <c r="Q39" s="100">
        <v>45463073</v>
      </c>
      <c r="R39" s="100">
        <v>161914852</v>
      </c>
      <c r="S39" s="100"/>
      <c r="T39" s="100"/>
      <c r="U39" s="100"/>
      <c r="V39" s="100"/>
      <c r="W39" s="100">
        <v>48410554</v>
      </c>
      <c r="X39" s="100">
        <v>-12710611</v>
      </c>
      <c r="Y39" s="100">
        <v>61121165</v>
      </c>
      <c r="Z39" s="137">
        <v>-480.87</v>
      </c>
      <c r="AA39" s="102">
        <v>-12710611</v>
      </c>
    </row>
    <row r="40" spans="1:27" ht="12.75">
      <c r="A40" s="269" t="s">
        <v>201</v>
      </c>
      <c r="B40" s="256"/>
      <c r="C40" s="257">
        <v>48410558</v>
      </c>
      <c r="D40" s="257"/>
      <c r="E40" s="258">
        <v>30461166</v>
      </c>
      <c r="F40" s="259">
        <v>-122500891</v>
      </c>
      <c r="G40" s="259">
        <v>116316309</v>
      </c>
      <c r="H40" s="259">
        <v>92840512</v>
      </c>
      <c r="I40" s="259">
        <v>91917910</v>
      </c>
      <c r="J40" s="259">
        <v>91917910</v>
      </c>
      <c r="K40" s="259">
        <v>99810077</v>
      </c>
      <c r="L40" s="259">
        <v>98624133</v>
      </c>
      <c r="M40" s="259">
        <v>161914852</v>
      </c>
      <c r="N40" s="259">
        <v>161914852</v>
      </c>
      <c r="O40" s="259">
        <v>130733747</v>
      </c>
      <c r="P40" s="259">
        <v>45463073</v>
      </c>
      <c r="Q40" s="259">
        <v>87618888</v>
      </c>
      <c r="R40" s="259">
        <v>87618888</v>
      </c>
      <c r="S40" s="259"/>
      <c r="T40" s="259"/>
      <c r="U40" s="259"/>
      <c r="V40" s="259"/>
      <c r="W40" s="259">
        <v>87618888</v>
      </c>
      <c r="X40" s="259">
        <v>-95053321</v>
      </c>
      <c r="Y40" s="259">
        <v>182672209</v>
      </c>
      <c r="Z40" s="260">
        <v>-192.18</v>
      </c>
      <c r="AA40" s="261">
        <v>-122500891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101503395</v>
      </c>
      <c r="D5" s="200">
        <f t="shared" si="0"/>
        <v>0</v>
      </c>
      <c r="E5" s="106">
        <f t="shared" si="0"/>
        <v>154046400</v>
      </c>
      <c r="F5" s="106">
        <f t="shared" si="0"/>
        <v>155393935</v>
      </c>
      <c r="G5" s="106">
        <f t="shared" si="0"/>
        <v>1178142</v>
      </c>
      <c r="H5" s="106">
        <f t="shared" si="0"/>
        <v>8017344</v>
      </c>
      <c r="I5" s="106">
        <f t="shared" si="0"/>
        <v>8139316</v>
      </c>
      <c r="J5" s="106">
        <f t="shared" si="0"/>
        <v>17334802</v>
      </c>
      <c r="K5" s="106">
        <f t="shared" si="0"/>
        <v>3892238</v>
      </c>
      <c r="L5" s="106">
        <f t="shared" si="0"/>
        <v>7647522</v>
      </c>
      <c r="M5" s="106">
        <f t="shared" si="0"/>
        <v>13436900</v>
      </c>
      <c r="N5" s="106">
        <f t="shared" si="0"/>
        <v>24976660</v>
      </c>
      <c r="O5" s="106">
        <f t="shared" si="0"/>
        <v>14754346</v>
      </c>
      <c r="P5" s="106">
        <f t="shared" si="0"/>
        <v>16069703</v>
      </c>
      <c r="Q5" s="106">
        <f t="shared" si="0"/>
        <v>4006389</v>
      </c>
      <c r="R5" s="106">
        <f t="shared" si="0"/>
        <v>34830438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77141900</v>
      </c>
      <c r="X5" s="106">
        <f t="shared" si="0"/>
        <v>116545452</v>
      </c>
      <c r="Y5" s="106">
        <f t="shared" si="0"/>
        <v>-39403552</v>
      </c>
      <c r="Z5" s="201">
        <f>+IF(X5&lt;&gt;0,+(Y5/X5)*100,0)</f>
        <v>-33.809600738431214</v>
      </c>
      <c r="AA5" s="199">
        <f>SUM(AA11:AA18)</f>
        <v>155393935</v>
      </c>
    </row>
    <row r="6" spans="1:27" ht="12.75">
      <c r="A6" s="291" t="s">
        <v>205</v>
      </c>
      <c r="B6" s="142"/>
      <c r="C6" s="62">
        <v>32822053</v>
      </c>
      <c r="D6" s="156"/>
      <c r="E6" s="60"/>
      <c r="F6" s="60">
        <v>40049281</v>
      </c>
      <c r="G6" s="60">
        <v>1073521</v>
      </c>
      <c r="H6" s="60">
        <v>1559863</v>
      </c>
      <c r="I6" s="60">
        <v>1324746</v>
      </c>
      <c r="J6" s="60">
        <v>3958130</v>
      </c>
      <c r="K6" s="60">
        <v>1221431</v>
      </c>
      <c r="L6" s="60">
        <v>1621739</v>
      </c>
      <c r="M6" s="60">
        <v>1345992</v>
      </c>
      <c r="N6" s="60">
        <v>4189162</v>
      </c>
      <c r="O6" s="60">
        <v>661214</v>
      </c>
      <c r="P6" s="60">
        <v>6523955</v>
      </c>
      <c r="Q6" s="60">
        <v>3785595</v>
      </c>
      <c r="R6" s="60">
        <v>10970764</v>
      </c>
      <c r="S6" s="60"/>
      <c r="T6" s="60"/>
      <c r="U6" s="60"/>
      <c r="V6" s="60"/>
      <c r="W6" s="60">
        <v>19118056</v>
      </c>
      <c r="X6" s="60">
        <v>30036961</v>
      </c>
      <c r="Y6" s="60">
        <v>-10918905</v>
      </c>
      <c r="Z6" s="140">
        <v>-36.35</v>
      </c>
      <c r="AA6" s="155">
        <v>40049281</v>
      </c>
    </row>
    <row r="7" spans="1:27" ht="12.75">
      <c r="A7" s="291" t="s">
        <v>206</v>
      </c>
      <c r="B7" s="142"/>
      <c r="C7" s="62">
        <v>29038321</v>
      </c>
      <c r="D7" s="156"/>
      <c r="E7" s="60">
        <v>118010800</v>
      </c>
      <c r="F7" s="60">
        <v>80000000</v>
      </c>
      <c r="G7" s="60">
        <v>61054</v>
      </c>
      <c r="H7" s="60">
        <v>1995228</v>
      </c>
      <c r="I7" s="60">
        <v>4713535</v>
      </c>
      <c r="J7" s="60">
        <v>6769817</v>
      </c>
      <c r="K7" s="60">
        <v>1720009</v>
      </c>
      <c r="L7" s="60">
        <v>5339134</v>
      </c>
      <c r="M7" s="60">
        <v>6340184</v>
      </c>
      <c r="N7" s="60">
        <v>13399327</v>
      </c>
      <c r="O7" s="60">
        <v>9337306</v>
      </c>
      <c r="P7" s="60">
        <v>6578948</v>
      </c>
      <c r="Q7" s="60">
        <v>281025</v>
      </c>
      <c r="R7" s="60">
        <v>16197279</v>
      </c>
      <c r="S7" s="60"/>
      <c r="T7" s="60"/>
      <c r="U7" s="60"/>
      <c r="V7" s="60"/>
      <c r="W7" s="60">
        <v>36366423</v>
      </c>
      <c r="X7" s="60">
        <v>60000000</v>
      </c>
      <c r="Y7" s="60">
        <v>-23633577</v>
      </c>
      <c r="Z7" s="140">
        <v>-39.39</v>
      </c>
      <c r="AA7" s="155">
        <v>80000000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8685848</v>
      </c>
      <c r="D10" s="156"/>
      <c r="E10" s="60">
        <v>3900000</v>
      </c>
      <c r="F10" s="60">
        <v>5195852</v>
      </c>
      <c r="G10" s="60"/>
      <c r="H10" s="60">
        <v>236156</v>
      </c>
      <c r="I10" s="60">
        <v>63082</v>
      </c>
      <c r="J10" s="60">
        <v>299238</v>
      </c>
      <c r="K10" s="60"/>
      <c r="L10" s="60"/>
      <c r="M10" s="60"/>
      <c r="N10" s="60"/>
      <c r="O10" s="60"/>
      <c r="P10" s="60"/>
      <c r="Q10" s="60">
        <v>100000</v>
      </c>
      <c r="R10" s="60">
        <v>100000</v>
      </c>
      <c r="S10" s="60"/>
      <c r="T10" s="60"/>
      <c r="U10" s="60"/>
      <c r="V10" s="60"/>
      <c r="W10" s="60">
        <v>399238</v>
      </c>
      <c r="X10" s="60">
        <v>3896889</v>
      </c>
      <c r="Y10" s="60">
        <v>-3497651</v>
      </c>
      <c r="Z10" s="140">
        <v>-89.75</v>
      </c>
      <c r="AA10" s="155">
        <v>5195852</v>
      </c>
    </row>
    <row r="11" spans="1:27" ht="12.75">
      <c r="A11" s="292" t="s">
        <v>210</v>
      </c>
      <c r="B11" s="142"/>
      <c r="C11" s="293">
        <f aca="true" t="shared" si="1" ref="C11:Y11">SUM(C6:C10)</f>
        <v>70546222</v>
      </c>
      <c r="D11" s="294">
        <f t="shared" si="1"/>
        <v>0</v>
      </c>
      <c r="E11" s="295">
        <f t="shared" si="1"/>
        <v>121910800</v>
      </c>
      <c r="F11" s="295">
        <f t="shared" si="1"/>
        <v>125245133</v>
      </c>
      <c r="G11" s="295">
        <f t="shared" si="1"/>
        <v>1134575</v>
      </c>
      <c r="H11" s="295">
        <f t="shared" si="1"/>
        <v>3791247</v>
      </c>
      <c r="I11" s="295">
        <f t="shared" si="1"/>
        <v>6101363</v>
      </c>
      <c r="J11" s="295">
        <f t="shared" si="1"/>
        <v>11027185</v>
      </c>
      <c r="K11" s="295">
        <f t="shared" si="1"/>
        <v>2941440</v>
      </c>
      <c r="L11" s="295">
        <f t="shared" si="1"/>
        <v>6960873</v>
      </c>
      <c r="M11" s="295">
        <f t="shared" si="1"/>
        <v>7686176</v>
      </c>
      <c r="N11" s="295">
        <f t="shared" si="1"/>
        <v>17588489</v>
      </c>
      <c r="O11" s="295">
        <f t="shared" si="1"/>
        <v>9998520</v>
      </c>
      <c r="P11" s="295">
        <f t="shared" si="1"/>
        <v>13102903</v>
      </c>
      <c r="Q11" s="295">
        <f t="shared" si="1"/>
        <v>4166620</v>
      </c>
      <c r="R11" s="295">
        <f t="shared" si="1"/>
        <v>27268043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55883717</v>
      </c>
      <c r="X11" s="295">
        <f t="shared" si="1"/>
        <v>93933850</v>
      </c>
      <c r="Y11" s="295">
        <f t="shared" si="1"/>
        <v>-38050133</v>
      </c>
      <c r="Z11" s="296">
        <f>+IF(X11&lt;&gt;0,+(Y11/X11)*100,0)</f>
        <v>-40.50737087854911</v>
      </c>
      <c r="AA11" s="297">
        <f>SUM(AA6:AA10)</f>
        <v>125245133</v>
      </c>
    </row>
    <row r="12" spans="1:27" ht="12.75">
      <c r="A12" s="298" t="s">
        <v>211</v>
      </c>
      <c r="B12" s="136"/>
      <c r="C12" s="62">
        <v>10885824</v>
      </c>
      <c r="D12" s="156"/>
      <c r="E12" s="60">
        <v>7650600</v>
      </c>
      <c r="F12" s="60">
        <v>7815100</v>
      </c>
      <c r="G12" s="60"/>
      <c r="H12" s="60">
        <v>1544304</v>
      </c>
      <c r="I12" s="60">
        <v>1199151</v>
      </c>
      <c r="J12" s="60">
        <v>2743455</v>
      </c>
      <c r="K12" s="60">
        <v>193095</v>
      </c>
      <c r="L12" s="60">
        <v>635149</v>
      </c>
      <c r="M12" s="60">
        <v>2609524</v>
      </c>
      <c r="N12" s="60">
        <v>3437768</v>
      </c>
      <c r="O12" s="60">
        <v>4484341</v>
      </c>
      <c r="P12" s="60">
        <v>514095</v>
      </c>
      <c r="Q12" s="60">
        <v>-1105801</v>
      </c>
      <c r="R12" s="60">
        <v>3892635</v>
      </c>
      <c r="S12" s="60"/>
      <c r="T12" s="60"/>
      <c r="U12" s="60"/>
      <c r="V12" s="60"/>
      <c r="W12" s="60">
        <v>10073858</v>
      </c>
      <c r="X12" s="60">
        <v>5861325</v>
      </c>
      <c r="Y12" s="60">
        <v>4212533</v>
      </c>
      <c r="Z12" s="140">
        <v>71.87</v>
      </c>
      <c r="AA12" s="155">
        <v>7815100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20071349</v>
      </c>
      <c r="D15" s="156"/>
      <c r="E15" s="60">
        <v>24385000</v>
      </c>
      <c r="F15" s="60">
        <v>18003702</v>
      </c>
      <c r="G15" s="60">
        <v>43567</v>
      </c>
      <c r="H15" s="60">
        <v>2681793</v>
      </c>
      <c r="I15" s="60">
        <v>838802</v>
      </c>
      <c r="J15" s="60">
        <v>3564162</v>
      </c>
      <c r="K15" s="60">
        <v>757703</v>
      </c>
      <c r="L15" s="60">
        <v>51500</v>
      </c>
      <c r="M15" s="60"/>
      <c r="N15" s="60">
        <v>809203</v>
      </c>
      <c r="O15" s="60">
        <v>281485</v>
      </c>
      <c r="P15" s="60">
        <v>2417798</v>
      </c>
      <c r="Q15" s="60">
        <v>1223450</v>
      </c>
      <c r="R15" s="60">
        <v>3922733</v>
      </c>
      <c r="S15" s="60"/>
      <c r="T15" s="60"/>
      <c r="U15" s="60"/>
      <c r="V15" s="60"/>
      <c r="W15" s="60">
        <v>8296098</v>
      </c>
      <c r="X15" s="60">
        <v>13502777</v>
      </c>
      <c r="Y15" s="60">
        <v>-5206679</v>
      </c>
      <c r="Z15" s="140">
        <v>-38.56</v>
      </c>
      <c r="AA15" s="155">
        <v>18003702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>
        <v>100000</v>
      </c>
      <c r="F18" s="82">
        <v>4330000</v>
      </c>
      <c r="G18" s="82"/>
      <c r="H18" s="82"/>
      <c r="I18" s="82"/>
      <c r="J18" s="82"/>
      <c r="K18" s="82"/>
      <c r="L18" s="82"/>
      <c r="M18" s="82">
        <v>3141200</v>
      </c>
      <c r="N18" s="82">
        <v>3141200</v>
      </c>
      <c r="O18" s="82">
        <v>-10000</v>
      </c>
      <c r="P18" s="82">
        <v>34907</v>
      </c>
      <c r="Q18" s="82">
        <v>-277880</v>
      </c>
      <c r="R18" s="82">
        <v>-252973</v>
      </c>
      <c r="S18" s="82"/>
      <c r="T18" s="82"/>
      <c r="U18" s="82"/>
      <c r="V18" s="82"/>
      <c r="W18" s="82">
        <v>2888227</v>
      </c>
      <c r="X18" s="82">
        <v>3247500</v>
      </c>
      <c r="Y18" s="82">
        <v>-359273</v>
      </c>
      <c r="Z18" s="270">
        <v>-11.06</v>
      </c>
      <c r="AA18" s="278">
        <v>4330000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32822053</v>
      </c>
      <c r="D36" s="156">
        <f t="shared" si="4"/>
        <v>0</v>
      </c>
      <c r="E36" s="60">
        <f t="shared" si="4"/>
        <v>0</v>
      </c>
      <c r="F36" s="60">
        <f t="shared" si="4"/>
        <v>40049281</v>
      </c>
      <c r="G36" s="60">
        <f t="shared" si="4"/>
        <v>1073521</v>
      </c>
      <c r="H36" s="60">
        <f t="shared" si="4"/>
        <v>1559863</v>
      </c>
      <c r="I36" s="60">
        <f t="shared" si="4"/>
        <v>1324746</v>
      </c>
      <c r="J36" s="60">
        <f t="shared" si="4"/>
        <v>3958130</v>
      </c>
      <c r="K36" s="60">
        <f t="shared" si="4"/>
        <v>1221431</v>
      </c>
      <c r="L36" s="60">
        <f t="shared" si="4"/>
        <v>1621739</v>
      </c>
      <c r="M36" s="60">
        <f t="shared" si="4"/>
        <v>1345992</v>
      </c>
      <c r="N36" s="60">
        <f t="shared" si="4"/>
        <v>4189162</v>
      </c>
      <c r="O36" s="60">
        <f t="shared" si="4"/>
        <v>661214</v>
      </c>
      <c r="P36" s="60">
        <f t="shared" si="4"/>
        <v>6523955</v>
      </c>
      <c r="Q36" s="60">
        <f t="shared" si="4"/>
        <v>3785595</v>
      </c>
      <c r="R36" s="60">
        <f t="shared" si="4"/>
        <v>10970764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19118056</v>
      </c>
      <c r="X36" s="60">
        <f t="shared" si="4"/>
        <v>30036961</v>
      </c>
      <c r="Y36" s="60">
        <f t="shared" si="4"/>
        <v>-10918905</v>
      </c>
      <c r="Z36" s="140">
        <f aca="true" t="shared" si="5" ref="Z36:Z49">+IF(X36&lt;&gt;0,+(Y36/X36)*100,0)</f>
        <v>-36.35156366184981</v>
      </c>
      <c r="AA36" s="155">
        <f>AA6+AA21</f>
        <v>40049281</v>
      </c>
    </row>
    <row r="37" spans="1:27" ht="12.75">
      <c r="A37" s="291" t="s">
        <v>206</v>
      </c>
      <c r="B37" s="142"/>
      <c r="C37" s="62">
        <f t="shared" si="4"/>
        <v>29038321</v>
      </c>
      <c r="D37" s="156">
        <f t="shared" si="4"/>
        <v>0</v>
      </c>
      <c r="E37" s="60">
        <f t="shared" si="4"/>
        <v>118010800</v>
      </c>
      <c r="F37" s="60">
        <f t="shared" si="4"/>
        <v>80000000</v>
      </c>
      <c r="G37" s="60">
        <f t="shared" si="4"/>
        <v>61054</v>
      </c>
      <c r="H37" s="60">
        <f t="shared" si="4"/>
        <v>1995228</v>
      </c>
      <c r="I37" s="60">
        <f t="shared" si="4"/>
        <v>4713535</v>
      </c>
      <c r="J37" s="60">
        <f t="shared" si="4"/>
        <v>6769817</v>
      </c>
      <c r="K37" s="60">
        <f t="shared" si="4"/>
        <v>1720009</v>
      </c>
      <c r="L37" s="60">
        <f t="shared" si="4"/>
        <v>5339134</v>
      </c>
      <c r="M37" s="60">
        <f t="shared" si="4"/>
        <v>6340184</v>
      </c>
      <c r="N37" s="60">
        <f t="shared" si="4"/>
        <v>13399327</v>
      </c>
      <c r="O37" s="60">
        <f t="shared" si="4"/>
        <v>9337306</v>
      </c>
      <c r="P37" s="60">
        <f t="shared" si="4"/>
        <v>6578948</v>
      </c>
      <c r="Q37" s="60">
        <f t="shared" si="4"/>
        <v>281025</v>
      </c>
      <c r="R37" s="60">
        <f t="shared" si="4"/>
        <v>16197279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36366423</v>
      </c>
      <c r="X37" s="60">
        <f t="shared" si="4"/>
        <v>60000000</v>
      </c>
      <c r="Y37" s="60">
        <f t="shared" si="4"/>
        <v>-23633577</v>
      </c>
      <c r="Z37" s="140">
        <f t="shared" si="5"/>
        <v>-39.389295000000004</v>
      </c>
      <c r="AA37" s="155">
        <f>AA7+AA22</f>
        <v>80000000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8685848</v>
      </c>
      <c r="D40" s="156">
        <f t="shared" si="4"/>
        <v>0</v>
      </c>
      <c r="E40" s="60">
        <f t="shared" si="4"/>
        <v>3900000</v>
      </c>
      <c r="F40" s="60">
        <f t="shared" si="4"/>
        <v>5195852</v>
      </c>
      <c r="G40" s="60">
        <f t="shared" si="4"/>
        <v>0</v>
      </c>
      <c r="H40" s="60">
        <f t="shared" si="4"/>
        <v>236156</v>
      </c>
      <c r="I40" s="60">
        <f t="shared" si="4"/>
        <v>63082</v>
      </c>
      <c r="J40" s="60">
        <f t="shared" si="4"/>
        <v>299238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100000</v>
      </c>
      <c r="R40" s="60">
        <f t="shared" si="4"/>
        <v>100000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399238</v>
      </c>
      <c r="X40" s="60">
        <f t="shared" si="4"/>
        <v>3896889</v>
      </c>
      <c r="Y40" s="60">
        <f t="shared" si="4"/>
        <v>-3497651</v>
      </c>
      <c r="Z40" s="140">
        <f t="shared" si="5"/>
        <v>-89.75495581218762</v>
      </c>
      <c r="AA40" s="155">
        <f>AA10+AA25</f>
        <v>5195852</v>
      </c>
    </row>
    <row r="41" spans="1:27" ht="12.75">
      <c r="A41" s="292" t="s">
        <v>210</v>
      </c>
      <c r="B41" s="142"/>
      <c r="C41" s="293">
        <f aca="true" t="shared" si="6" ref="C41:Y41">SUM(C36:C40)</f>
        <v>70546222</v>
      </c>
      <c r="D41" s="294">
        <f t="shared" si="6"/>
        <v>0</v>
      </c>
      <c r="E41" s="295">
        <f t="shared" si="6"/>
        <v>121910800</v>
      </c>
      <c r="F41" s="295">
        <f t="shared" si="6"/>
        <v>125245133</v>
      </c>
      <c r="G41" s="295">
        <f t="shared" si="6"/>
        <v>1134575</v>
      </c>
      <c r="H41" s="295">
        <f t="shared" si="6"/>
        <v>3791247</v>
      </c>
      <c r="I41" s="295">
        <f t="shared" si="6"/>
        <v>6101363</v>
      </c>
      <c r="J41" s="295">
        <f t="shared" si="6"/>
        <v>11027185</v>
      </c>
      <c r="K41" s="295">
        <f t="shared" si="6"/>
        <v>2941440</v>
      </c>
      <c r="L41" s="295">
        <f t="shared" si="6"/>
        <v>6960873</v>
      </c>
      <c r="M41" s="295">
        <f t="shared" si="6"/>
        <v>7686176</v>
      </c>
      <c r="N41" s="295">
        <f t="shared" si="6"/>
        <v>17588489</v>
      </c>
      <c r="O41" s="295">
        <f t="shared" si="6"/>
        <v>9998520</v>
      </c>
      <c r="P41" s="295">
        <f t="shared" si="6"/>
        <v>13102903</v>
      </c>
      <c r="Q41" s="295">
        <f t="shared" si="6"/>
        <v>4166620</v>
      </c>
      <c r="R41" s="295">
        <f t="shared" si="6"/>
        <v>27268043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55883717</v>
      </c>
      <c r="X41" s="295">
        <f t="shared" si="6"/>
        <v>93933850</v>
      </c>
      <c r="Y41" s="295">
        <f t="shared" si="6"/>
        <v>-38050133</v>
      </c>
      <c r="Z41" s="296">
        <f t="shared" si="5"/>
        <v>-40.50737087854911</v>
      </c>
      <c r="AA41" s="297">
        <f>SUM(AA36:AA40)</f>
        <v>125245133</v>
      </c>
    </row>
    <row r="42" spans="1:27" ht="12.75">
      <c r="A42" s="298" t="s">
        <v>211</v>
      </c>
      <c r="B42" s="136"/>
      <c r="C42" s="95">
        <f aca="true" t="shared" si="7" ref="C42:Y48">C12+C27</f>
        <v>10885824</v>
      </c>
      <c r="D42" s="129">
        <f t="shared" si="7"/>
        <v>0</v>
      </c>
      <c r="E42" s="54">
        <f t="shared" si="7"/>
        <v>7650600</v>
      </c>
      <c r="F42" s="54">
        <f t="shared" si="7"/>
        <v>7815100</v>
      </c>
      <c r="G42" s="54">
        <f t="shared" si="7"/>
        <v>0</v>
      </c>
      <c r="H42" s="54">
        <f t="shared" si="7"/>
        <v>1544304</v>
      </c>
      <c r="I42" s="54">
        <f t="shared" si="7"/>
        <v>1199151</v>
      </c>
      <c r="J42" s="54">
        <f t="shared" si="7"/>
        <v>2743455</v>
      </c>
      <c r="K42" s="54">
        <f t="shared" si="7"/>
        <v>193095</v>
      </c>
      <c r="L42" s="54">
        <f t="shared" si="7"/>
        <v>635149</v>
      </c>
      <c r="M42" s="54">
        <f t="shared" si="7"/>
        <v>2609524</v>
      </c>
      <c r="N42" s="54">
        <f t="shared" si="7"/>
        <v>3437768</v>
      </c>
      <c r="O42" s="54">
        <f t="shared" si="7"/>
        <v>4484341</v>
      </c>
      <c r="P42" s="54">
        <f t="shared" si="7"/>
        <v>514095</v>
      </c>
      <c r="Q42" s="54">
        <f t="shared" si="7"/>
        <v>-1105801</v>
      </c>
      <c r="R42" s="54">
        <f t="shared" si="7"/>
        <v>3892635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10073858</v>
      </c>
      <c r="X42" s="54">
        <f t="shared" si="7"/>
        <v>5861325</v>
      </c>
      <c r="Y42" s="54">
        <f t="shared" si="7"/>
        <v>4212533</v>
      </c>
      <c r="Z42" s="184">
        <f t="shared" si="5"/>
        <v>71.86997820458684</v>
      </c>
      <c r="AA42" s="130">
        <f aca="true" t="shared" si="8" ref="AA42:AA48">AA12+AA27</f>
        <v>7815100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20071349</v>
      </c>
      <c r="D45" s="129">
        <f t="shared" si="7"/>
        <v>0</v>
      </c>
      <c r="E45" s="54">
        <f t="shared" si="7"/>
        <v>24385000</v>
      </c>
      <c r="F45" s="54">
        <f t="shared" si="7"/>
        <v>18003702</v>
      </c>
      <c r="G45" s="54">
        <f t="shared" si="7"/>
        <v>43567</v>
      </c>
      <c r="H45" s="54">
        <f t="shared" si="7"/>
        <v>2681793</v>
      </c>
      <c r="I45" s="54">
        <f t="shared" si="7"/>
        <v>838802</v>
      </c>
      <c r="J45" s="54">
        <f t="shared" si="7"/>
        <v>3564162</v>
      </c>
      <c r="K45" s="54">
        <f t="shared" si="7"/>
        <v>757703</v>
      </c>
      <c r="L45" s="54">
        <f t="shared" si="7"/>
        <v>51500</v>
      </c>
      <c r="M45" s="54">
        <f t="shared" si="7"/>
        <v>0</v>
      </c>
      <c r="N45" s="54">
        <f t="shared" si="7"/>
        <v>809203</v>
      </c>
      <c r="O45" s="54">
        <f t="shared" si="7"/>
        <v>281485</v>
      </c>
      <c r="P45" s="54">
        <f t="shared" si="7"/>
        <v>2417798</v>
      </c>
      <c r="Q45" s="54">
        <f t="shared" si="7"/>
        <v>1223450</v>
      </c>
      <c r="R45" s="54">
        <f t="shared" si="7"/>
        <v>3922733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8296098</v>
      </c>
      <c r="X45" s="54">
        <f t="shared" si="7"/>
        <v>13502777</v>
      </c>
      <c r="Y45" s="54">
        <f t="shared" si="7"/>
        <v>-5206679</v>
      </c>
      <c r="Z45" s="184">
        <f t="shared" si="5"/>
        <v>-38.56006064530281</v>
      </c>
      <c r="AA45" s="130">
        <f t="shared" si="8"/>
        <v>18003702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100000</v>
      </c>
      <c r="F48" s="54">
        <f t="shared" si="7"/>
        <v>4330000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3141200</v>
      </c>
      <c r="N48" s="54">
        <f t="shared" si="7"/>
        <v>3141200</v>
      </c>
      <c r="O48" s="54">
        <f t="shared" si="7"/>
        <v>-10000</v>
      </c>
      <c r="P48" s="54">
        <f t="shared" si="7"/>
        <v>34907</v>
      </c>
      <c r="Q48" s="54">
        <f t="shared" si="7"/>
        <v>-277880</v>
      </c>
      <c r="R48" s="54">
        <f t="shared" si="7"/>
        <v>-252973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2888227</v>
      </c>
      <c r="X48" s="54">
        <f t="shared" si="7"/>
        <v>3247500</v>
      </c>
      <c r="Y48" s="54">
        <f t="shared" si="7"/>
        <v>-359273</v>
      </c>
      <c r="Z48" s="184">
        <f t="shared" si="5"/>
        <v>-11.06306389530408</v>
      </c>
      <c r="AA48" s="130">
        <f t="shared" si="8"/>
        <v>4330000</v>
      </c>
    </row>
    <row r="49" spans="1:27" ht="12.75">
      <c r="A49" s="308" t="s">
        <v>220</v>
      </c>
      <c r="B49" s="149"/>
      <c r="C49" s="239">
        <f aca="true" t="shared" si="9" ref="C49:Y49">SUM(C41:C48)</f>
        <v>101503395</v>
      </c>
      <c r="D49" s="218">
        <f t="shared" si="9"/>
        <v>0</v>
      </c>
      <c r="E49" s="220">
        <f t="shared" si="9"/>
        <v>154046400</v>
      </c>
      <c r="F49" s="220">
        <f t="shared" si="9"/>
        <v>155393935</v>
      </c>
      <c r="G49" s="220">
        <f t="shared" si="9"/>
        <v>1178142</v>
      </c>
      <c r="H49" s="220">
        <f t="shared" si="9"/>
        <v>8017344</v>
      </c>
      <c r="I49" s="220">
        <f t="shared" si="9"/>
        <v>8139316</v>
      </c>
      <c r="J49" s="220">
        <f t="shared" si="9"/>
        <v>17334802</v>
      </c>
      <c r="K49" s="220">
        <f t="shared" si="9"/>
        <v>3892238</v>
      </c>
      <c r="L49" s="220">
        <f t="shared" si="9"/>
        <v>7647522</v>
      </c>
      <c r="M49" s="220">
        <f t="shared" si="9"/>
        <v>13436900</v>
      </c>
      <c r="N49" s="220">
        <f t="shared" si="9"/>
        <v>24976660</v>
      </c>
      <c r="O49" s="220">
        <f t="shared" si="9"/>
        <v>14754346</v>
      </c>
      <c r="P49" s="220">
        <f t="shared" si="9"/>
        <v>16069703</v>
      </c>
      <c r="Q49" s="220">
        <f t="shared" si="9"/>
        <v>4006389</v>
      </c>
      <c r="R49" s="220">
        <f t="shared" si="9"/>
        <v>34830438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77141900</v>
      </c>
      <c r="X49" s="220">
        <f t="shared" si="9"/>
        <v>116545452</v>
      </c>
      <c r="Y49" s="220">
        <f t="shared" si="9"/>
        <v>-39403552</v>
      </c>
      <c r="Z49" s="221">
        <f t="shared" si="5"/>
        <v>-33.809600738431214</v>
      </c>
      <c r="AA49" s="222">
        <f>SUM(AA41:AA48)</f>
        <v>155393935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11232080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>
        <v>2870000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>
        <v>200000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700000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3770000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>
        <v>100000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7362080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1810511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1005000</v>
      </c>
      <c r="F66" s="275">
        <v>11232000</v>
      </c>
      <c r="G66" s="275">
        <v>331276</v>
      </c>
      <c r="H66" s="275">
        <v>190548</v>
      </c>
      <c r="I66" s="275">
        <v>1950491</v>
      </c>
      <c r="J66" s="275">
        <v>2472315</v>
      </c>
      <c r="K66" s="275">
        <v>375202</v>
      </c>
      <c r="L66" s="275">
        <v>164697</v>
      </c>
      <c r="M66" s="275">
        <v>695036</v>
      </c>
      <c r="N66" s="275">
        <v>1234935</v>
      </c>
      <c r="O66" s="275">
        <v>890632</v>
      </c>
      <c r="P66" s="275">
        <v>829125</v>
      </c>
      <c r="Q66" s="275">
        <v>1650248</v>
      </c>
      <c r="R66" s="275">
        <v>3370005</v>
      </c>
      <c r="S66" s="275"/>
      <c r="T66" s="275"/>
      <c r="U66" s="275"/>
      <c r="V66" s="275"/>
      <c r="W66" s="275">
        <v>7077255</v>
      </c>
      <c r="X66" s="275">
        <v>8424000</v>
      </c>
      <c r="Y66" s="275">
        <v>-1346745</v>
      </c>
      <c r="Z66" s="140">
        <v>-15.99</v>
      </c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1237900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4053411</v>
      </c>
      <c r="F69" s="220">
        <f t="shared" si="12"/>
        <v>11232000</v>
      </c>
      <c r="G69" s="220">
        <f t="shared" si="12"/>
        <v>331276</v>
      </c>
      <c r="H69" s="220">
        <f t="shared" si="12"/>
        <v>190548</v>
      </c>
      <c r="I69" s="220">
        <f t="shared" si="12"/>
        <v>1950491</v>
      </c>
      <c r="J69" s="220">
        <f t="shared" si="12"/>
        <v>2472315</v>
      </c>
      <c r="K69" s="220">
        <f t="shared" si="12"/>
        <v>375202</v>
      </c>
      <c r="L69" s="220">
        <f t="shared" si="12"/>
        <v>164697</v>
      </c>
      <c r="M69" s="220">
        <f t="shared" si="12"/>
        <v>695036</v>
      </c>
      <c r="N69" s="220">
        <f t="shared" si="12"/>
        <v>1234935</v>
      </c>
      <c r="O69" s="220">
        <f t="shared" si="12"/>
        <v>890632</v>
      </c>
      <c r="P69" s="220">
        <f t="shared" si="12"/>
        <v>829125</v>
      </c>
      <c r="Q69" s="220">
        <f t="shared" si="12"/>
        <v>1650248</v>
      </c>
      <c r="R69" s="220">
        <f t="shared" si="12"/>
        <v>3370005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7077255</v>
      </c>
      <c r="X69" s="220">
        <f t="shared" si="12"/>
        <v>8424000</v>
      </c>
      <c r="Y69" s="220">
        <f t="shared" si="12"/>
        <v>-1346745</v>
      </c>
      <c r="Z69" s="221">
        <f>+IF(X69&lt;&gt;0,+(Y69/X69)*100,0)</f>
        <v>-15.987001424501424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70546222</v>
      </c>
      <c r="D5" s="357">
        <f t="shared" si="0"/>
        <v>0</v>
      </c>
      <c r="E5" s="356">
        <f t="shared" si="0"/>
        <v>121910800</v>
      </c>
      <c r="F5" s="358">
        <f t="shared" si="0"/>
        <v>125245133</v>
      </c>
      <c r="G5" s="358">
        <f t="shared" si="0"/>
        <v>1134575</v>
      </c>
      <c r="H5" s="356">
        <f t="shared" si="0"/>
        <v>3791247</v>
      </c>
      <c r="I5" s="356">
        <f t="shared" si="0"/>
        <v>6101363</v>
      </c>
      <c r="J5" s="358">
        <f t="shared" si="0"/>
        <v>11027185</v>
      </c>
      <c r="K5" s="358">
        <f t="shared" si="0"/>
        <v>2941440</v>
      </c>
      <c r="L5" s="356">
        <f t="shared" si="0"/>
        <v>6960873</v>
      </c>
      <c r="M5" s="356">
        <f t="shared" si="0"/>
        <v>7686176</v>
      </c>
      <c r="N5" s="358">
        <f t="shared" si="0"/>
        <v>17588489</v>
      </c>
      <c r="O5" s="358">
        <f t="shared" si="0"/>
        <v>9998520</v>
      </c>
      <c r="P5" s="356">
        <f t="shared" si="0"/>
        <v>13102903</v>
      </c>
      <c r="Q5" s="356">
        <f t="shared" si="0"/>
        <v>4166620</v>
      </c>
      <c r="R5" s="358">
        <f t="shared" si="0"/>
        <v>27268043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55883717</v>
      </c>
      <c r="X5" s="356">
        <f t="shared" si="0"/>
        <v>93933850</v>
      </c>
      <c r="Y5" s="358">
        <f t="shared" si="0"/>
        <v>-38050133</v>
      </c>
      <c r="Z5" s="359">
        <f>+IF(X5&lt;&gt;0,+(Y5/X5)*100,0)</f>
        <v>-40.50737087854911</v>
      </c>
      <c r="AA5" s="360">
        <f>+AA6+AA8+AA11+AA13+AA15</f>
        <v>125245133</v>
      </c>
    </row>
    <row r="6" spans="1:27" ht="12.75">
      <c r="A6" s="361" t="s">
        <v>205</v>
      </c>
      <c r="B6" s="142"/>
      <c r="C6" s="60">
        <f>+C7</f>
        <v>32822053</v>
      </c>
      <c r="D6" s="340">
        <f aca="true" t="shared" si="1" ref="D6:AA6">+D7</f>
        <v>0</v>
      </c>
      <c r="E6" s="60">
        <f t="shared" si="1"/>
        <v>0</v>
      </c>
      <c r="F6" s="59">
        <f t="shared" si="1"/>
        <v>40049281</v>
      </c>
      <c r="G6" s="59">
        <f t="shared" si="1"/>
        <v>1073521</v>
      </c>
      <c r="H6" s="60">
        <f t="shared" si="1"/>
        <v>1559863</v>
      </c>
      <c r="I6" s="60">
        <f t="shared" si="1"/>
        <v>1324746</v>
      </c>
      <c r="J6" s="59">
        <f t="shared" si="1"/>
        <v>3958130</v>
      </c>
      <c r="K6" s="59">
        <f t="shared" si="1"/>
        <v>1221431</v>
      </c>
      <c r="L6" s="60">
        <f t="shared" si="1"/>
        <v>1621739</v>
      </c>
      <c r="M6" s="60">
        <f t="shared" si="1"/>
        <v>1345992</v>
      </c>
      <c r="N6" s="59">
        <f t="shared" si="1"/>
        <v>4189162</v>
      </c>
      <c r="O6" s="59">
        <f t="shared" si="1"/>
        <v>661214</v>
      </c>
      <c r="P6" s="60">
        <f t="shared" si="1"/>
        <v>6523955</v>
      </c>
      <c r="Q6" s="60">
        <f t="shared" si="1"/>
        <v>3785595</v>
      </c>
      <c r="R6" s="59">
        <f t="shared" si="1"/>
        <v>10970764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19118056</v>
      </c>
      <c r="X6" s="60">
        <f t="shared" si="1"/>
        <v>30036961</v>
      </c>
      <c r="Y6" s="59">
        <f t="shared" si="1"/>
        <v>-10918905</v>
      </c>
      <c r="Z6" s="61">
        <f>+IF(X6&lt;&gt;0,+(Y6/X6)*100,0)</f>
        <v>-36.35156366184981</v>
      </c>
      <c r="AA6" s="62">
        <f t="shared" si="1"/>
        <v>40049281</v>
      </c>
    </row>
    <row r="7" spans="1:27" ht="12.75">
      <c r="A7" s="291" t="s">
        <v>229</v>
      </c>
      <c r="B7" s="142"/>
      <c r="C7" s="60">
        <v>32822053</v>
      </c>
      <c r="D7" s="340"/>
      <c r="E7" s="60"/>
      <c r="F7" s="59">
        <v>40049281</v>
      </c>
      <c r="G7" s="59">
        <v>1073521</v>
      </c>
      <c r="H7" s="60">
        <v>1559863</v>
      </c>
      <c r="I7" s="60">
        <v>1324746</v>
      </c>
      <c r="J7" s="59">
        <v>3958130</v>
      </c>
      <c r="K7" s="59">
        <v>1221431</v>
      </c>
      <c r="L7" s="60">
        <v>1621739</v>
      </c>
      <c r="M7" s="60">
        <v>1345992</v>
      </c>
      <c r="N7" s="59">
        <v>4189162</v>
      </c>
      <c r="O7" s="59">
        <v>661214</v>
      </c>
      <c r="P7" s="60">
        <v>6523955</v>
      </c>
      <c r="Q7" s="60">
        <v>3785595</v>
      </c>
      <c r="R7" s="59">
        <v>10970764</v>
      </c>
      <c r="S7" s="59"/>
      <c r="T7" s="60"/>
      <c r="U7" s="60"/>
      <c r="V7" s="59"/>
      <c r="W7" s="59">
        <v>19118056</v>
      </c>
      <c r="X7" s="60">
        <v>30036961</v>
      </c>
      <c r="Y7" s="59">
        <v>-10918905</v>
      </c>
      <c r="Z7" s="61">
        <v>-36.35</v>
      </c>
      <c r="AA7" s="62">
        <v>40049281</v>
      </c>
    </row>
    <row r="8" spans="1:27" ht="12.75">
      <c r="A8" s="361" t="s">
        <v>206</v>
      </c>
      <c r="B8" s="142"/>
      <c r="C8" s="60">
        <f aca="true" t="shared" si="2" ref="C8:Y8">SUM(C9:C10)</f>
        <v>29038321</v>
      </c>
      <c r="D8" s="340">
        <f t="shared" si="2"/>
        <v>0</v>
      </c>
      <c r="E8" s="60">
        <f t="shared" si="2"/>
        <v>118010800</v>
      </c>
      <c r="F8" s="59">
        <f t="shared" si="2"/>
        <v>80000000</v>
      </c>
      <c r="G8" s="59">
        <f t="shared" si="2"/>
        <v>61054</v>
      </c>
      <c r="H8" s="60">
        <f t="shared" si="2"/>
        <v>1995228</v>
      </c>
      <c r="I8" s="60">
        <f t="shared" si="2"/>
        <v>4713535</v>
      </c>
      <c r="J8" s="59">
        <f t="shared" si="2"/>
        <v>6769817</v>
      </c>
      <c r="K8" s="59">
        <f t="shared" si="2"/>
        <v>1720009</v>
      </c>
      <c r="L8" s="60">
        <f t="shared" si="2"/>
        <v>5339134</v>
      </c>
      <c r="M8" s="60">
        <f t="shared" si="2"/>
        <v>6340184</v>
      </c>
      <c r="N8" s="59">
        <f t="shared" si="2"/>
        <v>13399327</v>
      </c>
      <c r="O8" s="59">
        <f t="shared" si="2"/>
        <v>9337306</v>
      </c>
      <c r="P8" s="60">
        <f t="shared" si="2"/>
        <v>6578948</v>
      </c>
      <c r="Q8" s="60">
        <f t="shared" si="2"/>
        <v>281025</v>
      </c>
      <c r="R8" s="59">
        <f t="shared" si="2"/>
        <v>16197279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36366423</v>
      </c>
      <c r="X8" s="60">
        <f t="shared" si="2"/>
        <v>60000000</v>
      </c>
      <c r="Y8" s="59">
        <f t="shared" si="2"/>
        <v>-23633577</v>
      </c>
      <c r="Z8" s="61">
        <f>+IF(X8&lt;&gt;0,+(Y8/X8)*100,0)</f>
        <v>-39.389295000000004</v>
      </c>
      <c r="AA8" s="62">
        <f>SUM(AA9:AA10)</f>
        <v>80000000</v>
      </c>
    </row>
    <row r="9" spans="1:27" ht="12.75">
      <c r="A9" s="291" t="s">
        <v>230</v>
      </c>
      <c r="B9" s="142"/>
      <c r="C9" s="60">
        <v>2636712</v>
      </c>
      <c r="D9" s="340"/>
      <c r="E9" s="60">
        <v>116510800</v>
      </c>
      <c r="F9" s="59">
        <v>80000000</v>
      </c>
      <c r="G9" s="59"/>
      <c r="H9" s="60"/>
      <c r="I9" s="60">
        <v>3833055</v>
      </c>
      <c r="J9" s="59">
        <v>3833055</v>
      </c>
      <c r="K9" s="59">
        <v>2869099</v>
      </c>
      <c r="L9" s="60">
        <v>5339134</v>
      </c>
      <c r="M9" s="60">
        <v>5346512</v>
      </c>
      <c r="N9" s="59">
        <v>13554745</v>
      </c>
      <c r="O9" s="59">
        <v>9337306</v>
      </c>
      <c r="P9" s="60">
        <v>6578948</v>
      </c>
      <c r="Q9" s="60">
        <v>281025</v>
      </c>
      <c r="R9" s="59">
        <v>16197279</v>
      </c>
      <c r="S9" s="59"/>
      <c r="T9" s="60"/>
      <c r="U9" s="60"/>
      <c r="V9" s="59"/>
      <c r="W9" s="59">
        <v>33585079</v>
      </c>
      <c r="X9" s="60">
        <v>60000000</v>
      </c>
      <c r="Y9" s="59">
        <v>-26414921</v>
      </c>
      <c r="Z9" s="61">
        <v>-44.02</v>
      </c>
      <c r="AA9" s="62">
        <v>80000000</v>
      </c>
    </row>
    <row r="10" spans="1:27" ht="12.75">
      <c r="A10" s="291" t="s">
        <v>231</v>
      </c>
      <c r="B10" s="142"/>
      <c r="C10" s="60">
        <v>26401609</v>
      </c>
      <c r="D10" s="340"/>
      <c r="E10" s="60">
        <v>1500000</v>
      </c>
      <c r="F10" s="59"/>
      <c r="G10" s="59">
        <v>61054</v>
      </c>
      <c r="H10" s="60">
        <v>1995228</v>
      </c>
      <c r="I10" s="60">
        <v>880480</v>
      </c>
      <c r="J10" s="59">
        <v>2936762</v>
      </c>
      <c r="K10" s="59">
        <v>-1149090</v>
      </c>
      <c r="L10" s="60"/>
      <c r="M10" s="60">
        <v>993672</v>
      </c>
      <c r="N10" s="59">
        <v>-155418</v>
      </c>
      <c r="O10" s="59"/>
      <c r="P10" s="60"/>
      <c r="Q10" s="60"/>
      <c r="R10" s="59"/>
      <c r="S10" s="59"/>
      <c r="T10" s="60"/>
      <c r="U10" s="60"/>
      <c r="V10" s="59"/>
      <c r="W10" s="59">
        <v>2781344</v>
      </c>
      <c r="X10" s="60"/>
      <c r="Y10" s="59">
        <v>2781344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8685848</v>
      </c>
      <c r="D15" s="340">
        <f t="shared" si="5"/>
        <v>0</v>
      </c>
      <c r="E15" s="60">
        <f t="shared" si="5"/>
        <v>3900000</v>
      </c>
      <c r="F15" s="59">
        <f t="shared" si="5"/>
        <v>5195852</v>
      </c>
      <c r="G15" s="59">
        <f t="shared" si="5"/>
        <v>0</v>
      </c>
      <c r="H15" s="60">
        <f t="shared" si="5"/>
        <v>236156</v>
      </c>
      <c r="I15" s="60">
        <f t="shared" si="5"/>
        <v>63082</v>
      </c>
      <c r="J15" s="59">
        <f t="shared" si="5"/>
        <v>299238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100000</v>
      </c>
      <c r="R15" s="59">
        <f t="shared" si="5"/>
        <v>100000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399238</v>
      </c>
      <c r="X15" s="60">
        <f t="shared" si="5"/>
        <v>3896889</v>
      </c>
      <c r="Y15" s="59">
        <f t="shared" si="5"/>
        <v>-3497651</v>
      </c>
      <c r="Z15" s="61">
        <f>+IF(X15&lt;&gt;0,+(Y15/X15)*100,0)</f>
        <v>-89.75495581218762</v>
      </c>
      <c r="AA15" s="62">
        <f>SUM(AA16:AA20)</f>
        <v>5195852</v>
      </c>
    </row>
    <row r="16" spans="1:27" ht="12.75">
      <c r="A16" s="291" t="s">
        <v>234</v>
      </c>
      <c r="B16" s="300"/>
      <c r="C16" s="60">
        <v>5840074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2845774</v>
      </c>
      <c r="D20" s="340"/>
      <c r="E20" s="60">
        <v>3900000</v>
      </c>
      <c r="F20" s="59">
        <v>5195852</v>
      </c>
      <c r="G20" s="59"/>
      <c r="H20" s="60">
        <v>236156</v>
      </c>
      <c r="I20" s="60">
        <v>63082</v>
      </c>
      <c r="J20" s="59">
        <v>299238</v>
      </c>
      <c r="K20" s="59"/>
      <c r="L20" s="60"/>
      <c r="M20" s="60"/>
      <c r="N20" s="59"/>
      <c r="O20" s="59"/>
      <c r="P20" s="60"/>
      <c r="Q20" s="60">
        <v>100000</v>
      </c>
      <c r="R20" s="59">
        <v>100000</v>
      </c>
      <c r="S20" s="59"/>
      <c r="T20" s="60"/>
      <c r="U20" s="60"/>
      <c r="V20" s="59"/>
      <c r="W20" s="59">
        <v>399238</v>
      </c>
      <c r="X20" s="60">
        <v>3896889</v>
      </c>
      <c r="Y20" s="59">
        <v>-3497651</v>
      </c>
      <c r="Z20" s="61">
        <v>-89.75</v>
      </c>
      <c r="AA20" s="62">
        <v>5195852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10885824</v>
      </c>
      <c r="D22" s="344">
        <f t="shared" si="6"/>
        <v>0</v>
      </c>
      <c r="E22" s="343">
        <f t="shared" si="6"/>
        <v>7650600</v>
      </c>
      <c r="F22" s="345">
        <f t="shared" si="6"/>
        <v>7815100</v>
      </c>
      <c r="G22" s="345">
        <f t="shared" si="6"/>
        <v>0</v>
      </c>
      <c r="H22" s="343">
        <f t="shared" si="6"/>
        <v>1544304</v>
      </c>
      <c r="I22" s="343">
        <f t="shared" si="6"/>
        <v>1199151</v>
      </c>
      <c r="J22" s="345">
        <f t="shared" si="6"/>
        <v>2743455</v>
      </c>
      <c r="K22" s="345">
        <f t="shared" si="6"/>
        <v>193095</v>
      </c>
      <c r="L22" s="343">
        <f t="shared" si="6"/>
        <v>635149</v>
      </c>
      <c r="M22" s="343">
        <f t="shared" si="6"/>
        <v>2609524</v>
      </c>
      <c r="N22" s="345">
        <f t="shared" si="6"/>
        <v>3437768</v>
      </c>
      <c r="O22" s="345">
        <f t="shared" si="6"/>
        <v>4484341</v>
      </c>
      <c r="P22" s="343">
        <f t="shared" si="6"/>
        <v>514095</v>
      </c>
      <c r="Q22" s="343">
        <f t="shared" si="6"/>
        <v>-1105801</v>
      </c>
      <c r="R22" s="345">
        <f t="shared" si="6"/>
        <v>3892635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10073858</v>
      </c>
      <c r="X22" s="343">
        <f t="shared" si="6"/>
        <v>5861325</v>
      </c>
      <c r="Y22" s="345">
        <f t="shared" si="6"/>
        <v>4212533</v>
      </c>
      <c r="Z22" s="336">
        <f>+IF(X22&lt;&gt;0,+(Y22/X22)*100,0)</f>
        <v>71.86997820458684</v>
      </c>
      <c r="AA22" s="350">
        <f>SUM(AA23:AA32)</f>
        <v>7815100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8367148</v>
      </c>
      <c r="D24" s="340"/>
      <c r="E24" s="60">
        <v>5800000</v>
      </c>
      <c r="F24" s="59">
        <v>1109500</v>
      </c>
      <c r="G24" s="59"/>
      <c r="H24" s="60">
        <v>1544304</v>
      </c>
      <c r="I24" s="60">
        <v>947934</v>
      </c>
      <c r="J24" s="59">
        <v>2492238</v>
      </c>
      <c r="K24" s="59">
        <v>193095</v>
      </c>
      <c r="L24" s="60">
        <v>118261</v>
      </c>
      <c r="M24" s="60">
        <v>2609524</v>
      </c>
      <c r="N24" s="59">
        <v>2920880</v>
      </c>
      <c r="O24" s="59"/>
      <c r="P24" s="60">
        <v>71533</v>
      </c>
      <c r="Q24" s="60">
        <v>-655971</v>
      </c>
      <c r="R24" s="59">
        <v>-584438</v>
      </c>
      <c r="S24" s="59"/>
      <c r="T24" s="60"/>
      <c r="U24" s="60"/>
      <c r="V24" s="59"/>
      <c r="W24" s="59">
        <v>4828680</v>
      </c>
      <c r="X24" s="60">
        <v>832125</v>
      </c>
      <c r="Y24" s="59">
        <v>3996555</v>
      </c>
      <c r="Z24" s="61">
        <v>480.28</v>
      </c>
      <c r="AA24" s="62">
        <v>1109500</v>
      </c>
    </row>
    <row r="25" spans="1:27" ht="12.75">
      <c r="A25" s="361" t="s">
        <v>239</v>
      </c>
      <c r="B25" s="142"/>
      <c r="C25" s="60">
        <v>233240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>
        <v>1832898</v>
      </c>
      <c r="D28" s="341"/>
      <c r="E28" s="275"/>
      <c r="F28" s="342"/>
      <c r="G28" s="342"/>
      <c r="H28" s="275"/>
      <c r="I28" s="275">
        <v>251217</v>
      </c>
      <c r="J28" s="342">
        <v>251217</v>
      </c>
      <c r="K28" s="342"/>
      <c r="L28" s="275"/>
      <c r="M28" s="275"/>
      <c r="N28" s="342"/>
      <c r="O28" s="342"/>
      <c r="P28" s="275">
        <v>58620</v>
      </c>
      <c r="Q28" s="275"/>
      <c r="R28" s="342">
        <v>58620</v>
      </c>
      <c r="S28" s="342"/>
      <c r="T28" s="275"/>
      <c r="U28" s="275"/>
      <c r="V28" s="342"/>
      <c r="W28" s="342">
        <v>309837</v>
      </c>
      <c r="X28" s="275"/>
      <c r="Y28" s="342">
        <v>309837</v>
      </c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452538</v>
      </c>
      <c r="D32" s="340"/>
      <c r="E32" s="60">
        <v>1850600</v>
      </c>
      <c r="F32" s="59">
        <v>6705600</v>
      </c>
      <c r="G32" s="59"/>
      <c r="H32" s="60"/>
      <c r="I32" s="60"/>
      <c r="J32" s="59"/>
      <c r="K32" s="59"/>
      <c r="L32" s="60">
        <v>516888</v>
      </c>
      <c r="M32" s="60"/>
      <c r="N32" s="59">
        <v>516888</v>
      </c>
      <c r="O32" s="59">
        <v>4484341</v>
      </c>
      <c r="P32" s="60">
        <v>383942</v>
      </c>
      <c r="Q32" s="60">
        <v>-449830</v>
      </c>
      <c r="R32" s="59">
        <v>4418453</v>
      </c>
      <c r="S32" s="59"/>
      <c r="T32" s="60"/>
      <c r="U32" s="60"/>
      <c r="V32" s="59"/>
      <c r="W32" s="59">
        <v>4935341</v>
      </c>
      <c r="X32" s="60">
        <v>5029200</v>
      </c>
      <c r="Y32" s="59">
        <v>-93859</v>
      </c>
      <c r="Z32" s="61">
        <v>-1.87</v>
      </c>
      <c r="AA32" s="62">
        <v>6705600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20071349</v>
      </c>
      <c r="D40" s="344">
        <f t="shared" si="9"/>
        <v>0</v>
      </c>
      <c r="E40" s="343">
        <f t="shared" si="9"/>
        <v>24385000</v>
      </c>
      <c r="F40" s="345">
        <f t="shared" si="9"/>
        <v>18003702</v>
      </c>
      <c r="G40" s="345">
        <f t="shared" si="9"/>
        <v>43567</v>
      </c>
      <c r="H40" s="343">
        <f t="shared" si="9"/>
        <v>2681793</v>
      </c>
      <c r="I40" s="343">
        <f t="shared" si="9"/>
        <v>838802</v>
      </c>
      <c r="J40" s="345">
        <f t="shared" si="9"/>
        <v>3564162</v>
      </c>
      <c r="K40" s="345">
        <f t="shared" si="9"/>
        <v>757703</v>
      </c>
      <c r="L40" s="343">
        <f t="shared" si="9"/>
        <v>51500</v>
      </c>
      <c r="M40" s="343">
        <f t="shared" si="9"/>
        <v>0</v>
      </c>
      <c r="N40" s="345">
        <f t="shared" si="9"/>
        <v>809203</v>
      </c>
      <c r="O40" s="345">
        <f t="shared" si="9"/>
        <v>281485</v>
      </c>
      <c r="P40" s="343">
        <f t="shared" si="9"/>
        <v>2417798</v>
      </c>
      <c r="Q40" s="343">
        <f t="shared" si="9"/>
        <v>1223450</v>
      </c>
      <c r="R40" s="345">
        <f t="shared" si="9"/>
        <v>3922733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8296098</v>
      </c>
      <c r="X40" s="343">
        <f t="shared" si="9"/>
        <v>13502776</v>
      </c>
      <c r="Y40" s="345">
        <f t="shared" si="9"/>
        <v>-5206678</v>
      </c>
      <c r="Z40" s="336">
        <f>+IF(X40&lt;&gt;0,+(Y40/X40)*100,0)</f>
        <v>-38.56005609513184</v>
      </c>
      <c r="AA40" s="350">
        <f>SUM(AA41:AA49)</f>
        <v>18003702</v>
      </c>
    </row>
    <row r="41" spans="1:27" ht="12.75">
      <c r="A41" s="361" t="s">
        <v>248</v>
      </c>
      <c r="B41" s="142"/>
      <c r="C41" s="362">
        <v>2058029</v>
      </c>
      <c r="D41" s="363"/>
      <c r="E41" s="362"/>
      <c r="F41" s="364">
        <v>1730000</v>
      </c>
      <c r="G41" s="364"/>
      <c r="H41" s="362"/>
      <c r="I41" s="362"/>
      <c r="J41" s="364"/>
      <c r="K41" s="364"/>
      <c r="L41" s="362">
        <v>51500</v>
      </c>
      <c r="M41" s="362"/>
      <c r="N41" s="364">
        <v>51500</v>
      </c>
      <c r="O41" s="364"/>
      <c r="P41" s="362"/>
      <c r="Q41" s="362">
        <v>1105939</v>
      </c>
      <c r="R41" s="364">
        <v>1105939</v>
      </c>
      <c r="S41" s="364"/>
      <c r="T41" s="362"/>
      <c r="U41" s="362"/>
      <c r="V41" s="364"/>
      <c r="W41" s="364">
        <v>1157439</v>
      </c>
      <c r="X41" s="362">
        <v>1297500</v>
      </c>
      <c r="Y41" s="364">
        <v>-140061</v>
      </c>
      <c r="Z41" s="365">
        <v>-10.79</v>
      </c>
      <c r="AA41" s="366">
        <v>1730000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508844</v>
      </c>
      <c r="D43" s="369"/>
      <c r="E43" s="305"/>
      <c r="F43" s="370">
        <v>100000</v>
      </c>
      <c r="G43" s="370"/>
      <c r="H43" s="305"/>
      <c r="I43" s="305">
        <v>111952</v>
      </c>
      <c r="J43" s="370">
        <v>111952</v>
      </c>
      <c r="K43" s="370">
        <v>247326</v>
      </c>
      <c r="L43" s="305"/>
      <c r="M43" s="305"/>
      <c r="N43" s="370">
        <v>247326</v>
      </c>
      <c r="O43" s="370">
        <v>-1368</v>
      </c>
      <c r="P43" s="305"/>
      <c r="Q43" s="305">
        <v>-164078</v>
      </c>
      <c r="R43" s="370">
        <v>-165446</v>
      </c>
      <c r="S43" s="370"/>
      <c r="T43" s="305"/>
      <c r="U43" s="305"/>
      <c r="V43" s="370"/>
      <c r="W43" s="370">
        <v>193832</v>
      </c>
      <c r="X43" s="305">
        <v>75000</v>
      </c>
      <c r="Y43" s="370">
        <v>118832</v>
      </c>
      <c r="Z43" s="371">
        <v>158.44</v>
      </c>
      <c r="AA43" s="303">
        <v>100000</v>
      </c>
    </row>
    <row r="44" spans="1:27" ht="12.75">
      <c r="A44" s="361" t="s">
        <v>251</v>
      </c>
      <c r="B44" s="136"/>
      <c r="C44" s="60">
        <v>3322148</v>
      </c>
      <c r="D44" s="368"/>
      <c r="E44" s="54">
        <v>1585000</v>
      </c>
      <c r="F44" s="53">
        <v>95000</v>
      </c>
      <c r="G44" s="53">
        <v>43567</v>
      </c>
      <c r="H44" s="54">
        <v>58148</v>
      </c>
      <c r="I44" s="54">
        <v>39187</v>
      </c>
      <c r="J44" s="53">
        <v>140902</v>
      </c>
      <c r="K44" s="53">
        <v>73313</v>
      </c>
      <c r="L44" s="54"/>
      <c r="M44" s="54"/>
      <c r="N44" s="53">
        <v>73313</v>
      </c>
      <c r="O44" s="53">
        <v>-788</v>
      </c>
      <c r="P44" s="54">
        <v>6261</v>
      </c>
      <c r="Q44" s="54">
        <v>-101351</v>
      </c>
      <c r="R44" s="53">
        <v>-95878</v>
      </c>
      <c r="S44" s="53"/>
      <c r="T44" s="54"/>
      <c r="U44" s="54"/>
      <c r="V44" s="53"/>
      <c r="W44" s="53">
        <v>118337</v>
      </c>
      <c r="X44" s="54">
        <v>71250</v>
      </c>
      <c r="Y44" s="53">
        <v>47087</v>
      </c>
      <c r="Z44" s="94">
        <v>66.09</v>
      </c>
      <c r="AA44" s="95">
        <v>95000</v>
      </c>
    </row>
    <row r="45" spans="1:27" ht="12.75">
      <c r="A45" s="361" t="s">
        <v>252</v>
      </c>
      <c r="B45" s="136"/>
      <c r="C45" s="60"/>
      <c r="D45" s="368"/>
      <c r="E45" s="54"/>
      <c r="F45" s="53">
        <v>3306535</v>
      </c>
      <c r="G45" s="53"/>
      <c r="H45" s="54">
        <v>1394211</v>
      </c>
      <c r="I45" s="54">
        <v>580965</v>
      </c>
      <c r="J45" s="53">
        <v>1975176</v>
      </c>
      <c r="K45" s="53">
        <v>165789</v>
      </c>
      <c r="L45" s="54"/>
      <c r="M45" s="54"/>
      <c r="N45" s="53">
        <v>165789</v>
      </c>
      <c r="O45" s="53">
        <v>113841</v>
      </c>
      <c r="P45" s="54"/>
      <c r="Q45" s="54"/>
      <c r="R45" s="53">
        <v>113841</v>
      </c>
      <c r="S45" s="53"/>
      <c r="T45" s="54"/>
      <c r="U45" s="54"/>
      <c r="V45" s="53"/>
      <c r="W45" s="53">
        <v>2254806</v>
      </c>
      <c r="X45" s="54">
        <v>2479901</v>
      </c>
      <c r="Y45" s="53">
        <v>-225095</v>
      </c>
      <c r="Z45" s="94">
        <v>-9.08</v>
      </c>
      <c r="AA45" s="95">
        <v>3306535</v>
      </c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13747797</v>
      </c>
      <c r="D48" s="368"/>
      <c r="E48" s="54">
        <v>20000000</v>
      </c>
      <c r="F48" s="53">
        <v>10106167</v>
      </c>
      <c r="G48" s="53"/>
      <c r="H48" s="54">
        <v>1229434</v>
      </c>
      <c r="I48" s="54">
        <v>106698</v>
      </c>
      <c r="J48" s="53">
        <v>1336132</v>
      </c>
      <c r="K48" s="53"/>
      <c r="L48" s="54"/>
      <c r="M48" s="54"/>
      <c r="N48" s="53"/>
      <c r="O48" s="53">
        <v>-251217</v>
      </c>
      <c r="P48" s="54"/>
      <c r="Q48" s="54"/>
      <c r="R48" s="53">
        <v>-251217</v>
      </c>
      <c r="S48" s="53"/>
      <c r="T48" s="54"/>
      <c r="U48" s="54"/>
      <c r="V48" s="53"/>
      <c r="W48" s="53">
        <v>1084915</v>
      </c>
      <c r="X48" s="54">
        <v>7579625</v>
      </c>
      <c r="Y48" s="53">
        <v>-6494710</v>
      </c>
      <c r="Z48" s="94">
        <v>-85.69</v>
      </c>
      <c r="AA48" s="95">
        <v>10106167</v>
      </c>
    </row>
    <row r="49" spans="1:27" ht="12.75">
      <c r="A49" s="361" t="s">
        <v>93</v>
      </c>
      <c r="B49" s="136"/>
      <c r="C49" s="54">
        <v>434531</v>
      </c>
      <c r="D49" s="368"/>
      <c r="E49" s="54">
        <v>2800000</v>
      </c>
      <c r="F49" s="53">
        <v>2666000</v>
      </c>
      <c r="G49" s="53"/>
      <c r="H49" s="54"/>
      <c r="I49" s="54"/>
      <c r="J49" s="53"/>
      <c r="K49" s="53">
        <v>271275</v>
      </c>
      <c r="L49" s="54"/>
      <c r="M49" s="54"/>
      <c r="N49" s="53">
        <v>271275</v>
      </c>
      <c r="O49" s="53">
        <v>421017</v>
      </c>
      <c r="P49" s="54">
        <v>2411537</v>
      </c>
      <c r="Q49" s="54">
        <v>382940</v>
      </c>
      <c r="R49" s="53">
        <v>3215494</v>
      </c>
      <c r="S49" s="53"/>
      <c r="T49" s="54"/>
      <c r="U49" s="54"/>
      <c r="V49" s="53"/>
      <c r="W49" s="53">
        <v>3486769</v>
      </c>
      <c r="X49" s="54">
        <v>1999500</v>
      </c>
      <c r="Y49" s="53">
        <v>1487269</v>
      </c>
      <c r="Z49" s="94">
        <v>74.38</v>
      </c>
      <c r="AA49" s="95">
        <v>2666000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100000</v>
      </c>
      <c r="F57" s="345">
        <f t="shared" si="13"/>
        <v>4330000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3141200</v>
      </c>
      <c r="N57" s="345">
        <f t="shared" si="13"/>
        <v>3141200</v>
      </c>
      <c r="O57" s="345">
        <f t="shared" si="13"/>
        <v>-10000</v>
      </c>
      <c r="P57" s="343">
        <f t="shared" si="13"/>
        <v>34907</v>
      </c>
      <c r="Q57" s="343">
        <f t="shared" si="13"/>
        <v>-277880</v>
      </c>
      <c r="R57" s="345">
        <f t="shared" si="13"/>
        <v>-252973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2888227</v>
      </c>
      <c r="X57" s="343">
        <f t="shared" si="13"/>
        <v>3247500</v>
      </c>
      <c r="Y57" s="345">
        <f t="shared" si="13"/>
        <v>-359273</v>
      </c>
      <c r="Z57" s="336">
        <f>+IF(X57&lt;&gt;0,+(Y57/X57)*100,0)</f>
        <v>-11.06306389530408</v>
      </c>
      <c r="AA57" s="350">
        <f t="shared" si="13"/>
        <v>4330000</v>
      </c>
    </row>
    <row r="58" spans="1:27" ht="12.75">
      <c r="A58" s="361" t="s">
        <v>217</v>
      </c>
      <c r="B58" s="136"/>
      <c r="C58" s="60"/>
      <c r="D58" s="340"/>
      <c r="E58" s="60">
        <v>100000</v>
      </c>
      <c r="F58" s="59">
        <v>4330000</v>
      </c>
      <c r="G58" s="59"/>
      <c r="H58" s="60"/>
      <c r="I58" s="60"/>
      <c r="J58" s="59"/>
      <c r="K58" s="59"/>
      <c r="L58" s="60"/>
      <c r="M58" s="60">
        <v>3141200</v>
      </c>
      <c r="N58" s="59">
        <v>3141200</v>
      </c>
      <c r="O58" s="59">
        <v>-10000</v>
      </c>
      <c r="P58" s="60">
        <v>34907</v>
      </c>
      <c r="Q58" s="60">
        <v>-277880</v>
      </c>
      <c r="R58" s="59">
        <v>-252973</v>
      </c>
      <c r="S58" s="59"/>
      <c r="T58" s="60"/>
      <c r="U58" s="60"/>
      <c r="V58" s="59"/>
      <c r="W58" s="59">
        <v>2888227</v>
      </c>
      <c r="X58" s="60">
        <v>3247500</v>
      </c>
      <c r="Y58" s="59">
        <v>-359273</v>
      </c>
      <c r="Z58" s="61">
        <v>-11.06</v>
      </c>
      <c r="AA58" s="62">
        <v>4330000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101503395</v>
      </c>
      <c r="D60" s="346">
        <f t="shared" si="14"/>
        <v>0</v>
      </c>
      <c r="E60" s="219">
        <f t="shared" si="14"/>
        <v>154046400</v>
      </c>
      <c r="F60" s="264">
        <f t="shared" si="14"/>
        <v>155393935</v>
      </c>
      <c r="G60" s="264">
        <f t="shared" si="14"/>
        <v>1178142</v>
      </c>
      <c r="H60" s="219">
        <f t="shared" si="14"/>
        <v>8017344</v>
      </c>
      <c r="I60" s="219">
        <f t="shared" si="14"/>
        <v>8139316</v>
      </c>
      <c r="J60" s="264">
        <f t="shared" si="14"/>
        <v>17334802</v>
      </c>
      <c r="K60" s="264">
        <f t="shared" si="14"/>
        <v>3892238</v>
      </c>
      <c r="L60" s="219">
        <f t="shared" si="14"/>
        <v>7647522</v>
      </c>
      <c r="M60" s="219">
        <f t="shared" si="14"/>
        <v>13436900</v>
      </c>
      <c r="N60" s="264">
        <f t="shared" si="14"/>
        <v>24976660</v>
      </c>
      <c r="O60" s="264">
        <f t="shared" si="14"/>
        <v>14754346</v>
      </c>
      <c r="P60" s="219">
        <f t="shared" si="14"/>
        <v>16069703</v>
      </c>
      <c r="Q60" s="219">
        <f t="shared" si="14"/>
        <v>4006389</v>
      </c>
      <c r="R60" s="264">
        <f t="shared" si="14"/>
        <v>34830438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77141900</v>
      </c>
      <c r="X60" s="219">
        <f t="shared" si="14"/>
        <v>116545451</v>
      </c>
      <c r="Y60" s="264">
        <f t="shared" si="14"/>
        <v>-39403551</v>
      </c>
      <c r="Z60" s="337">
        <f>+IF(X60&lt;&gt;0,+(Y60/X60)*100,0)</f>
        <v>-33.80960017049486</v>
      </c>
      <c r="AA60" s="232">
        <f>+AA57+AA54+AA51+AA40+AA37+AA34+AA22+AA5</f>
        <v>155393935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2017-05-05T12:08:10Z</dcterms:created>
  <dcterms:modified xsi:type="dcterms:W3CDTF">2017-05-05T12:08:14Z</dcterms:modified>
  <cp:category/>
  <cp:version/>
  <cp:contentType/>
  <cp:contentStatus/>
</cp:coreProperties>
</file>