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<sst xmlns="http://schemas.openxmlformats.org/spreadsheetml/2006/main" count="857" uniqueCount="303">
  <si>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Umzimvubu(EC442)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</si>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</sst>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12035254</v>
      </c>
      <c r="C5" s="19">
        <v>0</v>
      </c>
      <c r="D5" s="59">
        <v>15900000</v>
      </c>
      <c r="E5" s="60">
        <v>15900000</v>
      </c>
      <c r="F5" s="60">
        <v>7954971</v>
      </c>
      <c r="G5" s="60">
        <v>651738</v>
      </c>
      <c r="H5" s="60">
        <v>611866</v>
      </c>
      <c r="I5" s="60">
        <v>9218575</v>
      </c>
      <c r="J5" s="60">
        <v>419521</v>
      </c>
      <c r="K5" s="60">
        <v>649766</v>
      </c>
      <c r="L5" s="60">
        <v>652635</v>
      </c>
      <c r="M5" s="60">
        <v>1721922</v>
      </c>
      <c r="N5" s="60">
        <v>652635</v>
      </c>
      <c r="O5" s="60">
        <v>652635</v>
      </c>
      <c r="P5" s="60">
        <v>652635</v>
      </c>
      <c r="Q5" s="60">
        <v>1957905</v>
      </c>
      <c r="R5" s="60">
        <v>0</v>
      </c>
      <c r="S5" s="60">
        <v>0</v>
      </c>
      <c r="T5" s="60">
        <v>0</v>
      </c>
      <c r="U5" s="60">
        <v>0</v>
      </c>
      <c r="V5" s="60">
        <v>12898402</v>
      </c>
      <c r="W5" s="60">
        <v>13420660</v>
      </c>
      <c r="X5" s="60">
        <v>-522258</v>
      </c>
      <c r="Y5" s="61">
        <v>-3.89</v>
      </c>
      <c r="Z5" s="62">
        <v>15900000</v>
      </c>
    </row>
    <row r="6" spans="1:26" ht="12.75">
      <c r="A6" s="58" t="s">
        <v>32</v>
      </c>
      <c r="B6" s="19">
        <v>1477615</v>
      </c>
      <c r="C6" s="19">
        <v>0</v>
      </c>
      <c r="D6" s="59">
        <v>2120000</v>
      </c>
      <c r="E6" s="60">
        <v>2120000</v>
      </c>
      <c r="F6" s="60">
        <v>151874</v>
      </c>
      <c r="G6" s="60">
        <v>151285</v>
      </c>
      <c r="H6" s="60">
        <v>151065</v>
      </c>
      <c r="I6" s="60">
        <v>454224</v>
      </c>
      <c r="J6" s="60">
        <v>133485</v>
      </c>
      <c r="K6" s="60">
        <v>148937</v>
      </c>
      <c r="L6" s="60">
        <v>149437</v>
      </c>
      <c r="M6" s="60">
        <v>431859</v>
      </c>
      <c r="N6" s="60">
        <v>164095</v>
      </c>
      <c r="O6" s="60">
        <v>126818</v>
      </c>
      <c r="P6" s="60">
        <v>99053</v>
      </c>
      <c r="Q6" s="60">
        <v>389966</v>
      </c>
      <c r="R6" s="60">
        <v>0</v>
      </c>
      <c r="S6" s="60">
        <v>0</v>
      </c>
      <c r="T6" s="60">
        <v>0</v>
      </c>
      <c r="U6" s="60">
        <v>0</v>
      </c>
      <c r="V6" s="60">
        <v>1276049</v>
      </c>
      <c r="W6" s="60">
        <v>1590003</v>
      </c>
      <c r="X6" s="60">
        <v>-313954</v>
      </c>
      <c r="Y6" s="61">
        <v>-19.75</v>
      </c>
      <c r="Z6" s="62">
        <v>2120000</v>
      </c>
    </row>
    <row r="7" spans="1:26" ht="12.75">
      <c r="A7" s="58" t="s">
        <v>33</v>
      </c>
      <c r="B7" s="19">
        <v>4855359</v>
      </c>
      <c r="C7" s="19">
        <v>0</v>
      </c>
      <c r="D7" s="59">
        <v>4064000</v>
      </c>
      <c r="E7" s="60">
        <v>4064000</v>
      </c>
      <c r="F7" s="60">
        <v>95954</v>
      </c>
      <c r="G7" s="60">
        <v>925820</v>
      </c>
      <c r="H7" s="60">
        <v>12488</v>
      </c>
      <c r="I7" s="60">
        <v>1034262</v>
      </c>
      <c r="J7" s="60">
        <v>523399</v>
      </c>
      <c r="K7" s="60">
        <v>12371</v>
      </c>
      <c r="L7" s="60">
        <v>112211</v>
      </c>
      <c r="M7" s="60">
        <v>647981</v>
      </c>
      <c r="N7" s="60">
        <v>360298</v>
      </c>
      <c r="O7" s="60">
        <v>889657</v>
      </c>
      <c r="P7" s="60">
        <v>49460</v>
      </c>
      <c r="Q7" s="60">
        <v>1299415</v>
      </c>
      <c r="R7" s="60">
        <v>0</v>
      </c>
      <c r="S7" s="60">
        <v>0</v>
      </c>
      <c r="T7" s="60">
        <v>0</v>
      </c>
      <c r="U7" s="60">
        <v>0</v>
      </c>
      <c r="V7" s="60">
        <v>2981658</v>
      </c>
      <c r="W7" s="60">
        <v>3701520</v>
      </c>
      <c r="X7" s="60">
        <v>-719862</v>
      </c>
      <c r="Y7" s="61">
        <v>-19.45</v>
      </c>
      <c r="Z7" s="62">
        <v>4064000</v>
      </c>
    </row>
    <row r="8" spans="1:26" ht="12.75">
      <c r="A8" s="58" t="s">
        <v>34</v>
      </c>
      <c r="B8" s="19">
        <v>177254246</v>
      </c>
      <c r="C8" s="19">
        <v>0</v>
      </c>
      <c r="D8" s="59">
        <v>167979720</v>
      </c>
      <c r="E8" s="60">
        <v>167979720</v>
      </c>
      <c r="F8" s="60">
        <v>0</v>
      </c>
      <c r="G8" s="60">
        <v>69945000</v>
      </c>
      <c r="H8" s="60">
        <v>0</v>
      </c>
      <c r="I8" s="60">
        <v>69945000</v>
      </c>
      <c r="J8" s="60">
        <v>0</v>
      </c>
      <c r="K8" s="60">
        <v>0</v>
      </c>
      <c r="L8" s="60">
        <v>54050000</v>
      </c>
      <c r="M8" s="60">
        <v>54050000</v>
      </c>
      <c r="N8" s="60">
        <v>28000</v>
      </c>
      <c r="O8" s="60">
        <v>67450</v>
      </c>
      <c r="P8" s="60">
        <v>0</v>
      </c>
      <c r="Q8" s="60">
        <v>95450</v>
      </c>
      <c r="R8" s="60">
        <v>0</v>
      </c>
      <c r="S8" s="60">
        <v>0</v>
      </c>
      <c r="T8" s="60">
        <v>0</v>
      </c>
      <c r="U8" s="60">
        <v>0</v>
      </c>
      <c r="V8" s="60">
        <v>124090450</v>
      </c>
      <c r="W8" s="60">
        <v>167977680</v>
      </c>
      <c r="X8" s="60">
        <v>-43887230</v>
      </c>
      <c r="Y8" s="61">
        <v>-26.13</v>
      </c>
      <c r="Z8" s="62">
        <v>167979720</v>
      </c>
    </row>
    <row r="9" spans="1:26" ht="12.75">
      <c r="A9" s="58" t="s">
        <v>35</v>
      </c>
      <c r="B9" s="19">
        <v>13227432</v>
      </c>
      <c r="C9" s="19">
        <v>0</v>
      </c>
      <c r="D9" s="59">
        <v>54850224</v>
      </c>
      <c r="E9" s="60">
        <v>54850224</v>
      </c>
      <c r="F9" s="60">
        <v>181392</v>
      </c>
      <c r="G9" s="60">
        <v>1355531</v>
      </c>
      <c r="H9" s="60">
        <v>555025</v>
      </c>
      <c r="I9" s="60">
        <v>2091948</v>
      </c>
      <c r="J9" s="60">
        <v>795479</v>
      </c>
      <c r="K9" s="60">
        <v>607728</v>
      </c>
      <c r="L9" s="60">
        <v>568368</v>
      </c>
      <c r="M9" s="60">
        <v>1971575</v>
      </c>
      <c r="N9" s="60">
        <v>644321</v>
      </c>
      <c r="O9" s="60">
        <v>1343567</v>
      </c>
      <c r="P9" s="60">
        <v>868840</v>
      </c>
      <c r="Q9" s="60">
        <v>2856728</v>
      </c>
      <c r="R9" s="60">
        <v>0</v>
      </c>
      <c r="S9" s="60">
        <v>0</v>
      </c>
      <c r="T9" s="60">
        <v>0</v>
      </c>
      <c r="U9" s="60">
        <v>0</v>
      </c>
      <c r="V9" s="60">
        <v>6920251</v>
      </c>
      <c r="W9" s="60">
        <v>44715241</v>
      </c>
      <c r="X9" s="60">
        <v>-37794990</v>
      </c>
      <c r="Y9" s="61">
        <v>-84.52</v>
      </c>
      <c r="Z9" s="62">
        <v>54850224</v>
      </c>
    </row>
    <row r="10" spans="1:26" ht="22.5">
      <c r="A10" s="63" t="s">
        <v>278</v>
      </c>
      <c r="B10" s="64">
        <f>SUM(B5:B9)</f>
        <v>208849906</v>
      </c>
      <c r="C10" s="64">
        <f>SUM(C5:C9)</f>
        <v>0</v>
      </c>
      <c r="D10" s="65">
        <f aca="true" t="shared" si="0" ref="D10:Z10">SUM(D5:D9)</f>
        <v>244913944</v>
      </c>
      <c r="E10" s="66">
        <f t="shared" si="0"/>
        <v>244913944</v>
      </c>
      <c r="F10" s="66">
        <f t="shared" si="0"/>
        <v>8384191</v>
      </c>
      <c r="G10" s="66">
        <f t="shared" si="0"/>
        <v>73029374</v>
      </c>
      <c r="H10" s="66">
        <f t="shared" si="0"/>
        <v>1330444</v>
      </c>
      <c r="I10" s="66">
        <f t="shared" si="0"/>
        <v>82744009</v>
      </c>
      <c r="J10" s="66">
        <f t="shared" si="0"/>
        <v>1871884</v>
      </c>
      <c r="K10" s="66">
        <f t="shared" si="0"/>
        <v>1418802</v>
      </c>
      <c r="L10" s="66">
        <f t="shared" si="0"/>
        <v>55532651</v>
      </c>
      <c r="M10" s="66">
        <f t="shared" si="0"/>
        <v>58823337</v>
      </c>
      <c r="N10" s="66">
        <f t="shared" si="0"/>
        <v>1849349</v>
      </c>
      <c r="O10" s="66">
        <f t="shared" si="0"/>
        <v>3080127</v>
      </c>
      <c r="P10" s="66">
        <f t="shared" si="0"/>
        <v>1669988</v>
      </c>
      <c r="Q10" s="66">
        <f t="shared" si="0"/>
        <v>6599464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148166810</v>
      </c>
      <c r="W10" s="66">
        <f t="shared" si="0"/>
        <v>231405104</v>
      </c>
      <c r="X10" s="66">
        <f t="shared" si="0"/>
        <v>-83238294</v>
      </c>
      <c r="Y10" s="67">
        <f>+IF(W10&lt;&gt;0,(X10/W10)*100,0)</f>
        <v>-35.97081160318746</v>
      </c>
      <c r="Z10" s="68">
        <f t="shared" si="0"/>
        <v>244913944</v>
      </c>
    </row>
    <row r="11" spans="1:26" ht="12.75">
      <c r="A11" s="58" t="s">
        <v>37</v>
      </c>
      <c r="B11" s="19">
        <v>55311425</v>
      </c>
      <c r="C11" s="19">
        <v>0</v>
      </c>
      <c r="D11" s="59">
        <v>61402370</v>
      </c>
      <c r="E11" s="60">
        <v>61402370</v>
      </c>
      <c r="F11" s="60">
        <v>4500</v>
      </c>
      <c r="G11" s="60">
        <v>8470529</v>
      </c>
      <c r="H11" s="60">
        <v>4399225</v>
      </c>
      <c r="I11" s="60">
        <v>12874254</v>
      </c>
      <c r="J11" s="60">
        <v>4279041</v>
      </c>
      <c r="K11" s="60">
        <v>6724005</v>
      </c>
      <c r="L11" s="60">
        <v>4469165</v>
      </c>
      <c r="M11" s="60">
        <v>15472211</v>
      </c>
      <c r="N11" s="60">
        <v>4310559</v>
      </c>
      <c r="O11" s="60">
        <v>3600444</v>
      </c>
      <c r="P11" s="60">
        <v>4362791</v>
      </c>
      <c r="Q11" s="60">
        <v>12273794</v>
      </c>
      <c r="R11" s="60">
        <v>0</v>
      </c>
      <c r="S11" s="60">
        <v>0</v>
      </c>
      <c r="T11" s="60">
        <v>0</v>
      </c>
      <c r="U11" s="60">
        <v>0</v>
      </c>
      <c r="V11" s="60">
        <v>40620259</v>
      </c>
      <c r="W11" s="60">
        <v>46051649</v>
      </c>
      <c r="X11" s="60">
        <v>-5431390</v>
      </c>
      <c r="Y11" s="61">
        <v>-11.79</v>
      </c>
      <c r="Z11" s="62">
        <v>61402370</v>
      </c>
    </row>
    <row r="12" spans="1:26" ht="12.75">
      <c r="A12" s="58" t="s">
        <v>38</v>
      </c>
      <c r="B12" s="19">
        <v>15437397</v>
      </c>
      <c r="C12" s="19">
        <v>0</v>
      </c>
      <c r="D12" s="59">
        <v>18734068</v>
      </c>
      <c r="E12" s="60">
        <v>18734068</v>
      </c>
      <c r="F12" s="60">
        <v>0</v>
      </c>
      <c r="G12" s="60">
        <v>2404651</v>
      </c>
      <c r="H12" s="60">
        <v>1394209</v>
      </c>
      <c r="I12" s="60">
        <v>3798860</v>
      </c>
      <c r="J12" s="60">
        <v>1271286</v>
      </c>
      <c r="K12" s="60">
        <v>1252046</v>
      </c>
      <c r="L12" s="60">
        <v>1252018</v>
      </c>
      <c r="M12" s="60">
        <v>3775350</v>
      </c>
      <c r="N12" s="60">
        <v>1228284</v>
      </c>
      <c r="O12" s="60">
        <v>1546051</v>
      </c>
      <c r="P12" s="60">
        <v>1303729</v>
      </c>
      <c r="Q12" s="60">
        <v>4078064</v>
      </c>
      <c r="R12" s="60">
        <v>0</v>
      </c>
      <c r="S12" s="60">
        <v>0</v>
      </c>
      <c r="T12" s="60">
        <v>0</v>
      </c>
      <c r="U12" s="60">
        <v>0</v>
      </c>
      <c r="V12" s="60">
        <v>11652274</v>
      </c>
      <c r="W12" s="60">
        <v>14050503</v>
      </c>
      <c r="X12" s="60">
        <v>-2398229</v>
      </c>
      <c r="Y12" s="61">
        <v>-17.07</v>
      </c>
      <c r="Z12" s="62">
        <v>18734068</v>
      </c>
    </row>
    <row r="13" spans="1:26" ht="12.75">
      <c r="A13" s="58" t="s">
        <v>279</v>
      </c>
      <c r="B13" s="19">
        <v>30459544</v>
      </c>
      <c r="C13" s="19">
        <v>0</v>
      </c>
      <c r="D13" s="59">
        <v>53000000</v>
      </c>
      <c r="E13" s="60">
        <v>53000000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15931756</v>
      </c>
      <c r="P13" s="60">
        <v>0</v>
      </c>
      <c r="Q13" s="60">
        <v>15931756</v>
      </c>
      <c r="R13" s="60">
        <v>0</v>
      </c>
      <c r="S13" s="60">
        <v>0</v>
      </c>
      <c r="T13" s="60">
        <v>0</v>
      </c>
      <c r="U13" s="60">
        <v>0</v>
      </c>
      <c r="V13" s="60">
        <v>15931756</v>
      </c>
      <c r="W13" s="60">
        <v>33750000</v>
      </c>
      <c r="X13" s="60">
        <v>-17818244</v>
      </c>
      <c r="Y13" s="61">
        <v>-52.79</v>
      </c>
      <c r="Z13" s="62">
        <v>53000000</v>
      </c>
    </row>
    <row r="14" spans="1:26" ht="12.75">
      <c r="A14" s="58" t="s">
        <v>40</v>
      </c>
      <c r="B14" s="19">
        <v>1094230</v>
      </c>
      <c r="C14" s="19">
        <v>0</v>
      </c>
      <c r="D14" s="59">
        <v>50000</v>
      </c>
      <c r="E14" s="60">
        <v>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</v>
      </c>
      <c r="X14" s="60">
        <v>-50000</v>
      </c>
      <c r="Y14" s="61">
        <v>-100</v>
      </c>
      <c r="Z14" s="62">
        <v>50000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3930274</v>
      </c>
      <c r="C16" s="19">
        <v>0</v>
      </c>
      <c r="D16" s="59">
        <v>4600000</v>
      </c>
      <c r="E16" s="60">
        <v>4600000</v>
      </c>
      <c r="F16" s="60">
        <v>44006</v>
      </c>
      <c r="G16" s="60">
        <v>54789</v>
      </c>
      <c r="H16" s="60">
        <v>225653</v>
      </c>
      <c r="I16" s="60">
        <v>324448</v>
      </c>
      <c r="J16" s="60">
        <v>67692</v>
      </c>
      <c r="K16" s="60">
        <v>446304</v>
      </c>
      <c r="L16" s="60">
        <v>0</v>
      </c>
      <c r="M16" s="60">
        <v>513996</v>
      </c>
      <c r="N16" s="60">
        <v>0</v>
      </c>
      <c r="O16" s="60">
        <v>580994</v>
      </c>
      <c r="P16" s="60">
        <v>2185588</v>
      </c>
      <c r="Q16" s="60">
        <v>2766582</v>
      </c>
      <c r="R16" s="60">
        <v>0</v>
      </c>
      <c r="S16" s="60">
        <v>0</v>
      </c>
      <c r="T16" s="60">
        <v>0</v>
      </c>
      <c r="U16" s="60">
        <v>0</v>
      </c>
      <c r="V16" s="60">
        <v>3605026</v>
      </c>
      <c r="W16" s="60">
        <v>3694028</v>
      </c>
      <c r="X16" s="60">
        <v>-89002</v>
      </c>
      <c r="Y16" s="61">
        <v>-2.41</v>
      </c>
      <c r="Z16" s="62">
        <v>4600000</v>
      </c>
    </row>
    <row r="17" spans="1:26" ht="12.75">
      <c r="A17" s="58" t="s">
        <v>43</v>
      </c>
      <c r="B17" s="19">
        <v>83830036</v>
      </c>
      <c r="C17" s="19">
        <v>0</v>
      </c>
      <c r="D17" s="59">
        <v>94149654</v>
      </c>
      <c r="E17" s="60">
        <v>94149654</v>
      </c>
      <c r="F17" s="60">
        <v>2766370</v>
      </c>
      <c r="G17" s="60">
        <v>5027789</v>
      </c>
      <c r="H17" s="60">
        <v>7883485</v>
      </c>
      <c r="I17" s="60">
        <v>15677644</v>
      </c>
      <c r="J17" s="60">
        <v>6675021</v>
      </c>
      <c r="K17" s="60">
        <v>6761892</v>
      </c>
      <c r="L17" s="60">
        <v>9007675</v>
      </c>
      <c r="M17" s="60">
        <v>22444588</v>
      </c>
      <c r="N17" s="60">
        <v>6497104</v>
      </c>
      <c r="O17" s="60">
        <v>7098718</v>
      </c>
      <c r="P17" s="60">
        <v>4987619</v>
      </c>
      <c r="Q17" s="60">
        <v>18583441</v>
      </c>
      <c r="R17" s="60">
        <v>0</v>
      </c>
      <c r="S17" s="60">
        <v>0</v>
      </c>
      <c r="T17" s="60">
        <v>0</v>
      </c>
      <c r="U17" s="60">
        <v>0</v>
      </c>
      <c r="V17" s="60">
        <v>56705673</v>
      </c>
      <c r="W17" s="60">
        <v>57965291</v>
      </c>
      <c r="X17" s="60">
        <v>-1259618</v>
      </c>
      <c r="Y17" s="61">
        <v>-2.17</v>
      </c>
      <c r="Z17" s="62">
        <v>94149654</v>
      </c>
    </row>
    <row r="18" spans="1:26" ht="12.75">
      <c r="A18" s="70" t="s">
        <v>44</v>
      </c>
      <c r="B18" s="71">
        <f>SUM(B11:B17)</f>
        <v>190062906</v>
      </c>
      <c r="C18" s="71">
        <f>SUM(C11:C17)</f>
        <v>0</v>
      </c>
      <c r="D18" s="72">
        <f aca="true" t="shared" si="1" ref="D18:Z18">SUM(D11:D17)</f>
        <v>231936092</v>
      </c>
      <c r="E18" s="73">
        <f t="shared" si="1"/>
        <v>231936092</v>
      </c>
      <c r="F18" s="73">
        <f t="shared" si="1"/>
        <v>2814876</v>
      </c>
      <c r="G18" s="73">
        <f t="shared" si="1"/>
        <v>15957758</v>
      </c>
      <c r="H18" s="73">
        <f t="shared" si="1"/>
        <v>13902572</v>
      </c>
      <c r="I18" s="73">
        <f t="shared" si="1"/>
        <v>32675206</v>
      </c>
      <c r="J18" s="73">
        <f t="shared" si="1"/>
        <v>12293040</v>
      </c>
      <c r="K18" s="73">
        <f t="shared" si="1"/>
        <v>15184247</v>
      </c>
      <c r="L18" s="73">
        <f t="shared" si="1"/>
        <v>14728858</v>
      </c>
      <c r="M18" s="73">
        <f t="shared" si="1"/>
        <v>42206145</v>
      </c>
      <c r="N18" s="73">
        <f t="shared" si="1"/>
        <v>12035947</v>
      </c>
      <c r="O18" s="73">
        <f t="shared" si="1"/>
        <v>28757963</v>
      </c>
      <c r="P18" s="73">
        <f t="shared" si="1"/>
        <v>12839727</v>
      </c>
      <c r="Q18" s="73">
        <f t="shared" si="1"/>
        <v>53633637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128514988</v>
      </c>
      <c r="W18" s="73">
        <f t="shared" si="1"/>
        <v>155561471</v>
      </c>
      <c r="X18" s="73">
        <f t="shared" si="1"/>
        <v>-27046483</v>
      </c>
      <c r="Y18" s="67">
        <f>+IF(W18&lt;&gt;0,(X18/W18)*100,0)</f>
        <v>-17.386363619562328</v>
      </c>
      <c r="Z18" s="74">
        <f t="shared" si="1"/>
        <v>231936092</v>
      </c>
    </row>
    <row r="19" spans="1:26" ht="12.75">
      <c r="A19" s="70" t="s">
        <v>45</v>
      </c>
      <c r="B19" s="75">
        <f>+B10-B18</f>
        <v>18787000</v>
      </c>
      <c r="C19" s="75">
        <f>+C10-C18</f>
        <v>0</v>
      </c>
      <c r="D19" s="76">
        <f aca="true" t="shared" si="2" ref="D19:Z19">+D10-D18</f>
        <v>12977852</v>
      </c>
      <c r="E19" s="77">
        <f t="shared" si="2"/>
        <v>12977852</v>
      </c>
      <c r="F19" s="77">
        <f t="shared" si="2"/>
        <v>5569315</v>
      </c>
      <c r="G19" s="77">
        <f t="shared" si="2"/>
        <v>57071616</v>
      </c>
      <c r="H19" s="77">
        <f t="shared" si="2"/>
        <v>-12572128</v>
      </c>
      <c r="I19" s="77">
        <f t="shared" si="2"/>
        <v>50068803</v>
      </c>
      <c r="J19" s="77">
        <f t="shared" si="2"/>
        <v>-10421156</v>
      </c>
      <c r="K19" s="77">
        <f t="shared" si="2"/>
        <v>-13765445</v>
      </c>
      <c r="L19" s="77">
        <f t="shared" si="2"/>
        <v>40803793</v>
      </c>
      <c r="M19" s="77">
        <f t="shared" si="2"/>
        <v>16617192</v>
      </c>
      <c r="N19" s="77">
        <f t="shared" si="2"/>
        <v>-10186598</v>
      </c>
      <c r="O19" s="77">
        <f t="shared" si="2"/>
        <v>-25677836</v>
      </c>
      <c r="P19" s="77">
        <f t="shared" si="2"/>
        <v>-11169739</v>
      </c>
      <c r="Q19" s="77">
        <f t="shared" si="2"/>
        <v>-47034173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19651822</v>
      </c>
      <c r="W19" s="77">
        <f>IF(E10=E18,0,W10-W18)</f>
        <v>75843633</v>
      </c>
      <c r="X19" s="77">
        <f t="shared" si="2"/>
        <v>-56191811</v>
      </c>
      <c r="Y19" s="78">
        <f>+IF(W19&lt;&gt;0,(X19/W19)*100,0)</f>
        <v>-74.08902867298038</v>
      </c>
      <c r="Z19" s="79">
        <f t="shared" si="2"/>
        <v>12977852</v>
      </c>
    </row>
    <row r="20" spans="1:26" ht="12.75">
      <c r="A20" s="58" t="s">
        <v>46</v>
      </c>
      <c r="B20" s="19">
        <v>77584419</v>
      </c>
      <c r="C20" s="19">
        <v>0</v>
      </c>
      <c r="D20" s="59">
        <v>59261000</v>
      </c>
      <c r="E20" s="60">
        <v>59261000</v>
      </c>
      <c r="F20" s="60">
        <v>0</v>
      </c>
      <c r="G20" s="60">
        <v>12016000</v>
      </c>
      <c r="H20" s="60">
        <v>0</v>
      </c>
      <c r="I20" s="60">
        <v>12016000</v>
      </c>
      <c r="J20" s="60">
        <v>0</v>
      </c>
      <c r="K20" s="60">
        <v>7418377</v>
      </c>
      <c r="L20" s="60">
        <v>0</v>
      </c>
      <c r="M20" s="60">
        <v>7418377</v>
      </c>
      <c r="N20" s="60">
        <v>5851847</v>
      </c>
      <c r="O20" s="60">
        <v>17646144</v>
      </c>
      <c r="P20" s="60">
        <v>3744418</v>
      </c>
      <c r="Q20" s="60">
        <v>27242409</v>
      </c>
      <c r="R20" s="60">
        <v>0</v>
      </c>
      <c r="S20" s="60">
        <v>0</v>
      </c>
      <c r="T20" s="60">
        <v>0</v>
      </c>
      <c r="U20" s="60">
        <v>0</v>
      </c>
      <c r="V20" s="60">
        <v>46676786</v>
      </c>
      <c r="W20" s="60">
        <v>59260920</v>
      </c>
      <c r="X20" s="60">
        <v>-12584134</v>
      </c>
      <c r="Y20" s="61">
        <v>-21.24</v>
      </c>
      <c r="Z20" s="62">
        <v>59261000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96371419</v>
      </c>
      <c r="C22" s="86">
        <f>SUM(C19:C21)</f>
        <v>0</v>
      </c>
      <c r="D22" s="87">
        <f aca="true" t="shared" si="3" ref="D22:Z22">SUM(D19:D21)</f>
        <v>72238852</v>
      </c>
      <c r="E22" s="88">
        <f t="shared" si="3"/>
        <v>72238852</v>
      </c>
      <c r="F22" s="88">
        <f t="shared" si="3"/>
        <v>5569315</v>
      </c>
      <c r="G22" s="88">
        <f t="shared" si="3"/>
        <v>69087616</v>
      </c>
      <c r="H22" s="88">
        <f t="shared" si="3"/>
        <v>-12572128</v>
      </c>
      <c r="I22" s="88">
        <f t="shared" si="3"/>
        <v>62084803</v>
      </c>
      <c r="J22" s="88">
        <f t="shared" si="3"/>
        <v>-10421156</v>
      </c>
      <c r="K22" s="88">
        <f t="shared" si="3"/>
        <v>-6347068</v>
      </c>
      <c r="L22" s="88">
        <f t="shared" si="3"/>
        <v>40803793</v>
      </c>
      <c r="M22" s="88">
        <f t="shared" si="3"/>
        <v>24035569</v>
      </c>
      <c r="N22" s="88">
        <f t="shared" si="3"/>
        <v>-4334751</v>
      </c>
      <c r="O22" s="88">
        <f t="shared" si="3"/>
        <v>-8031692</v>
      </c>
      <c r="P22" s="88">
        <f t="shared" si="3"/>
        <v>-7425321</v>
      </c>
      <c r="Q22" s="88">
        <f t="shared" si="3"/>
        <v>-19791764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66328608</v>
      </c>
      <c r="W22" s="88">
        <f t="shared" si="3"/>
        <v>135104553</v>
      </c>
      <c r="X22" s="88">
        <f t="shared" si="3"/>
        <v>-68775945</v>
      </c>
      <c r="Y22" s="89">
        <f>+IF(W22&lt;&gt;0,(X22/W22)*100,0)</f>
        <v>-50.905719661424</v>
      </c>
      <c r="Z22" s="90">
        <f t="shared" si="3"/>
        <v>72238852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96371419</v>
      </c>
      <c r="C24" s="75">
        <f>SUM(C22:C23)</f>
        <v>0</v>
      </c>
      <c r="D24" s="76">
        <f aca="true" t="shared" si="4" ref="D24:Z24">SUM(D22:D23)</f>
        <v>72238852</v>
      </c>
      <c r="E24" s="77">
        <f t="shared" si="4"/>
        <v>72238852</v>
      </c>
      <c r="F24" s="77">
        <f t="shared" si="4"/>
        <v>5569315</v>
      </c>
      <c r="G24" s="77">
        <f t="shared" si="4"/>
        <v>69087616</v>
      </c>
      <c r="H24" s="77">
        <f t="shared" si="4"/>
        <v>-12572128</v>
      </c>
      <c r="I24" s="77">
        <f t="shared" si="4"/>
        <v>62084803</v>
      </c>
      <c r="J24" s="77">
        <f t="shared" si="4"/>
        <v>-10421156</v>
      </c>
      <c r="K24" s="77">
        <f t="shared" si="4"/>
        <v>-6347068</v>
      </c>
      <c r="L24" s="77">
        <f t="shared" si="4"/>
        <v>40803793</v>
      </c>
      <c r="M24" s="77">
        <f t="shared" si="4"/>
        <v>24035569</v>
      </c>
      <c r="N24" s="77">
        <f t="shared" si="4"/>
        <v>-4334751</v>
      </c>
      <c r="O24" s="77">
        <f t="shared" si="4"/>
        <v>-8031692</v>
      </c>
      <c r="P24" s="77">
        <f t="shared" si="4"/>
        <v>-7425321</v>
      </c>
      <c r="Q24" s="77">
        <f t="shared" si="4"/>
        <v>-19791764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66328608</v>
      </c>
      <c r="W24" s="77">
        <f t="shared" si="4"/>
        <v>135104553</v>
      </c>
      <c r="X24" s="77">
        <f t="shared" si="4"/>
        <v>-68775945</v>
      </c>
      <c r="Y24" s="78">
        <f>+IF(W24&lt;&gt;0,(X24/W24)*100,0)</f>
        <v>-50.905719661424</v>
      </c>
      <c r="Z24" s="79">
        <f t="shared" si="4"/>
        <v>72238852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84354203</v>
      </c>
      <c r="C27" s="22">
        <v>0</v>
      </c>
      <c r="D27" s="99">
        <v>130516578</v>
      </c>
      <c r="E27" s="100">
        <v>130734000</v>
      </c>
      <c r="F27" s="100">
        <v>4855921</v>
      </c>
      <c r="G27" s="100">
        <v>4595305</v>
      </c>
      <c r="H27" s="100">
        <v>14274783</v>
      </c>
      <c r="I27" s="100">
        <v>23726009</v>
      </c>
      <c r="J27" s="100">
        <v>24955281</v>
      </c>
      <c r="K27" s="100">
        <v>8799509</v>
      </c>
      <c r="L27" s="100">
        <v>10326240</v>
      </c>
      <c r="M27" s="100">
        <v>44081030</v>
      </c>
      <c r="N27" s="100">
        <v>621289</v>
      </c>
      <c r="O27" s="100">
        <v>11201335</v>
      </c>
      <c r="P27" s="100">
        <v>9413295</v>
      </c>
      <c r="Q27" s="100">
        <v>21235919</v>
      </c>
      <c r="R27" s="100">
        <v>0</v>
      </c>
      <c r="S27" s="100">
        <v>0</v>
      </c>
      <c r="T27" s="100">
        <v>0</v>
      </c>
      <c r="U27" s="100">
        <v>0</v>
      </c>
      <c r="V27" s="100">
        <v>89042958</v>
      </c>
      <c r="W27" s="100">
        <v>98050500</v>
      </c>
      <c r="X27" s="100">
        <v>-9007542</v>
      </c>
      <c r="Y27" s="101">
        <v>-9.19</v>
      </c>
      <c r="Z27" s="102">
        <v>130734000</v>
      </c>
    </row>
    <row r="28" spans="1:26" ht="12.75">
      <c r="A28" s="103" t="s">
        <v>46</v>
      </c>
      <c r="B28" s="19">
        <v>77864000</v>
      </c>
      <c r="C28" s="19">
        <v>0</v>
      </c>
      <c r="D28" s="59">
        <v>69261000</v>
      </c>
      <c r="E28" s="60">
        <v>69261000</v>
      </c>
      <c r="F28" s="60">
        <v>4855921</v>
      </c>
      <c r="G28" s="60">
        <v>4595305</v>
      </c>
      <c r="H28" s="60">
        <v>14274783</v>
      </c>
      <c r="I28" s="60">
        <v>23726009</v>
      </c>
      <c r="J28" s="60">
        <v>19955281</v>
      </c>
      <c r="K28" s="60">
        <v>6507348</v>
      </c>
      <c r="L28" s="60">
        <v>5129657</v>
      </c>
      <c r="M28" s="60">
        <v>31592286</v>
      </c>
      <c r="N28" s="60">
        <v>621289</v>
      </c>
      <c r="O28" s="60">
        <v>11201335</v>
      </c>
      <c r="P28" s="60">
        <v>9413295</v>
      </c>
      <c r="Q28" s="60">
        <v>21235919</v>
      </c>
      <c r="R28" s="60">
        <v>0</v>
      </c>
      <c r="S28" s="60">
        <v>0</v>
      </c>
      <c r="T28" s="60">
        <v>0</v>
      </c>
      <c r="U28" s="60">
        <v>0</v>
      </c>
      <c r="V28" s="60">
        <v>76554214</v>
      </c>
      <c r="W28" s="60">
        <v>51945750</v>
      </c>
      <c r="X28" s="60">
        <v>24608464</v>
      </c>
      <c r="Y28" s="61">
        <v>47.37</v>
      </c>
      <c r="Z28" s="62">
        <v>69261000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6490203</v>
      </c>
      <c r="C31" s="19">
        <v>0</v>
      </c>
      <c r="D31" s="59">
        <v>61255578</v>
      </c>
      <c r="E31" s="60">
        <v>61473000</v>
      </c>
      <c r="F31" s="60">
        <v>0</v>
      </c>
      <c r="G31" s="60">
        <v>0</v>
      </c>
      <c r="H31" s="60">
        <v>0</v>
      </c>
      <c r="I31" s="60">
        <v>0</v>
      </c>
      <c r="J31" s="60">
        <v>5000000</v>
      </c>
      <c r="K31" s="60">
        <v>2292161</v>
      </c>
      <c r="L31" s="60">
        <v>5196583</v>
      </c>
      <c r="M31" s="60">
        <v>12488744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12488744</v>
      </c>
      <c r="W31" s="60">
        <v>46104750</v>
      </c>
      <c r="X31" s="60">
        <v>-33616006</v>
      </c>
      <c r="Y31" s="61">
        <v>-72.91</v>
      </c>
      <c r="Z31" s="62">
        <v>61473000</v>
      </c>
    </row>
    <row r="32" spans="1:26" ht="12.75">
      <c r="A32" s="70" t="s">
        <v>54</v>
      </c>
      <c r="B32" s="22">
        <f>SUM(B28:B31)</f>
        <v>84354203</v>
      </c>
      <c r="C32" s="22">
        <f>SUM(C28:C31)</f>
        <v>0</v>
      </c>
      <c r="D32" s="99">
        <f aca="true" t="shared" si="5" ref="D32:Z32">SUM(D28:D31)</f>
        <v>130516578</v>
      </c>
      <c r="E32" s="100">
        <f t="shared" si="5"/>
        <v>130734000</v>
      </c>
      <c r="F32" s="100">
        <f t="shared" si="5"/>
        <v>4855921</v>
      </c>
      <c r="G32" s="100">
        <f t="shared" si="5"/>
        <v>4595305</v>
      </c>
      <c r="H32" s="100">
        <f t="shared" si="5"/>
        <v>14274783</v>
      </c>
      <c r="I32" s="100">
        <f t="shared" si="5"/>
        <v>23726009</v>
      </c>
      <c r="J32" s="100">
        <f t="shared" si="5"/>
        <v>24955281</v>
      </c>
      <c r="K32" s="100">
        <f t="shared" si="5"/>
        <v>8799509</v>
      </c>
      <c r="L32" s="100">
        <f t="shared" si="5"/>
        <v>10326240</v>
      </c>
      <c r="M32" s="100">
        <f t="shared" si="5"/>
        <v>44081030</v>
      </c>
      <c r="N32" s="100">
        <f t="shared" si="5"/>
        <v>621289</v>
      </c>
      <c r="O32" s="100">
        <f t="shared" si="5"/>
        <v>11201335</v>
      </c>
      <c r="P32" s="100">
        <f t="shared" si="5"/>
        <v>9413295</v>
      </c>
      <c r="Q32" s="100">
        <f t="shared" si="5"/>
        <v>21235919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89042958</v>
      </c>
      <c r="W32" s="100">
        <f t="shared" si="5"/>
        <v>98050500</v>
      </c>
      <c r="X32" s="100">
        <f t="shared" si="5"/>
        <v>-9007542</v>
      </c>
      <c r="Y32" s="101">
        <f>+IF(W32&lt;&gt;0,(X32/W32)*100,0)</f>
        <v>-9.186635458258754</v>
      </c>
      <c r="Z32" s="102">
        <f t="shared" si="5"/>
        <v>130734000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63998439</v>
      </c>
      <c r="C35" s="19">
        <v>0</v>
      </c>
      <c r="D35" s="59">
        <v>46022000</v>
      </c>
      <c r="E35" s="60">
        <v>63998658</v>
      </c>
      <c r="F35" s="60">
        <v>71361967</v>
      </c>
      <c r="G35" s="60">
        <v>143662823</v>
      </c>
      <c r="H35" s="60">
        <v>110031776</v>
      </c>
      <c r="I35" s="60">
        <v>110031776</v>
      </c>
      <c r="J35" s="60">
        <v>93898776</v>
      </c>
      <c r="K35" s="60">
        <v>78239632</v>
      </c>
      <c r="L35" s="60">
        <v>135945099</v>
      </c>
      <c r="M35" s="60">
        <v>135945099</v>
      </c>
      <c r="N35" s="60">
        <v>116746445</v>
      </c>
      <c r="O35" s="60">
        <v>89630058</v>
      </c>
      <c r="P35" s="60">
        <v>136313835</v>
      </c>
      <c r="Q35" s="60">
        <v>136313835</v>
      </c>
      <c r="R35" s="60">
        <v>0</v>
      </c>
      <c r="S35" s="60">
        <v>0</v>
      </c>
      <c r="T35" s="60">
        <v>0</v>
      </c>
      <c r="U35" s="60">
        <v>0</v>
      </c>
      <c r="V35" s="60">
        <v>136313835</v>
      </c>
      <c r="W35" s="60">
        <v>47998994</v>
      </c>
      <c r="X35" s="60">
        <v>88314841</v>
      </c>
      <c r="Y35" s="61">
        <v>183.99</v>
      </c>
      <c r="Z35" s="62">
        <v>63998658</v>
      </c>
    </row>
    <row r="36" spans="1:26" ht="12.75">
      <c r="A36" s="58" t="s">
        <v>57</v>
      </c>
      <c r="B36" s="19">
        <v>490780520</v>
      </c>
      <c r="C36" s="19">
        <v>0</v>
      </c>
      <c r="D36" s="59">
        <v>516703000</v>
      </c>
      <c r="E36" s="60">
        <v>490779721</v>
      </c>
      <c r="F36" s="60">
        <v>444042606</v>
      </c>
      <c r="G36" s="60">
        <v>448637911</v>
      </c>
      <c r="H36" s="60">
        <v>432759125</v>
      </c>
      <c r="I36" s="60">
        <v>432759125</v>
      </c>
      <c r="J36" s="60">
        <v>432759125</v>
      </c>
      <c r="K36" s="60">
        <v>409033116</v>
      </c>
      <c r="L36" s="60">
        <v>419359356</v>
      </c>
      <c r="M36" s="60">
        <v>419359356</v>
      </c>
      <c r="N36" s="60">
        <v>457812487</v>
      </c>
      <c r="O36" s="60">
        <v>534829472</v>
      </c>
      <c r="P36" s="60">
        <v>544242766</v>
      </c>
      <c r="Q36" s="60">
        <v>544242766</v>
      </c>
      <c r="R36" s="60">
        <v>0</v>
      </c>
      <c r="S36" s="60">
        <v>0</v>
      </c>
      <c r="T36" s="60">
        <v>0</v>
      </c>
      <c r="U36" s="60">
        <v>0</v>
      </c>
      <c r="V36" s="60">
        <v>544242766</v>
      </c>
      <c r="W36" s="60">
        <v>368084791</v>
      </c>
      <c r="X36" s="60">
        <v>176157975</v>
      </c>
      <c r="Y36" s="61">
        <v>47.86</v>
      </c>
      <c r="Z36" s="62">
        <v>490779721</v>
      </c>
    </row>
    <row r="37" spans="1:26" ht="12.75">
      <c r="A37" s="58" t="s">
        <v>58</v>
      </c>
      <c r="B37" s="19">
        <v>16629078</v>
      </c>
      <c r="C37" s="19">
        <v>0</v>
      </c>
      <c r="D37" s="59">
        <v>26439000</v>
      </c>
      <c r="E37" s="60">
        <v>16629078</v>
      </c>
      <c r="F37" s="60">
        <v>44263997</v>
      </c>
      <c r="G37" s="60">
        <v>65836647</v>
      </c>
      <c r="H37" s="60">
        <v>59026815</v>
      </c>
      <c r="I37" s="60">
        <v>59026815</v>
      </c>
      <c r="J37" s="60">
        <v>59026815</v>
      </c>
      <c r="K37" s="60">
        <v>64922455</v>
      </c>
      <c r="L37" s="60">
        <v>45900411</v>
      </c>
      <c r="M37" s="60">
        <v>45900411</v>
      </c>
      <c r="N37" s="60">
        <v>70442214</v>
      </c>
      <c r="O37" s="60">
        <v>20896964</v>
      </c>
      <c r="P37" s="60">
        <v>84412519</v>
      </c>
      <c r="Q37" s="60">
        <v>84412519</v>
      </c>
      <c r="R37" s="60">
        <v>0</v>
      </c>
      <c r="S37" s="60">
        <v>0</v>
      </c>
      <c r="T37" s="60">
        <v>0</v>
      </c>
      <c r="U37" s="60">
        <v>0</v>
      </c>
      <c r="V37" s="60">
        <v>84412519</v>
      </c>
      <c r="W37" s="60">
        <v>12471809</v>
      </c>
      <c r="X37" s="60">
        <v>71940710</v>
      </c>
      <c r="Y37" s="61">
        <v>576.83</v>
      </c>
      <c r="Z37" s="62">
        <v>16629078</v>
      </c>
    </row>
    <row r="38" spans="1:26" ht="12.75">
      <c r="A38" s="58" t="s">
        <v>59</v>
      </c>
      <c r="B38" s="19">
        <v>11021394</v>
      </c>
      <c r="C38" s="19">
        <v>0</v>
      </c>
      <c r="D38" s="59">
        <v>10052000</v>
      </c>
      <c r="E38" s="60">
        <v>11021394</v>
      </c>
      <c r="F38" s="60">
        <v>-16732080</v>
      </c>
      <c r="G38" s="60">
        <v>-16732080</v>
      </c>
      <c r="H38" s="60">
        <v>-16732080</v>
      </c>
      <c r="I38" s="60">
        <v>-16732080</v>
      </c>
      <c r="J38" s="60">
        <v>9983684</v>
      </c>
      <c r="K38" s="60">
        <v>16525358</v>
      </c>
      <c r="L38" s="60">
        <v>16525358</v>
      </c>
      <c r="M38" s="60">
        <v>16525358</v>
      </c>
      <c r="N38" s="60">
        <v>-16732080</v>
      </c>
      <c r="O38" s="60">
        <v>11021394</v>
      </c>
      <c r="P38" s="60">
        <v>11021394</v>
      </c>
      <c r="Q38" s="60">
        <v>11021394</v>
      </c>
      <c r="R38" s="60">
        <v>0</v>
      </c>
      <c r="S38" s="60">
        <v>0</v>
      </c>
      <c r="T38" s="60">
        <v>0</v>
      </c>
      <c r="U38" s="60">
        <v>0</v>
      </c>
      <c r="V38" s="60">
        <v>11021394</v>
      </c>
      <c r="W38" s="60">
        <v>8266046</v>
      </c>
      <c r="X38" s="60">
        <v>2755348</v>
      </c>
      <c r="Y38" s="61">
        <v>33.33</v>
      </c>
      <c r="Z38" s="62">
        <v>11021394</v>
      </c>
    </row>
    <row r="39" spans="1:26" ht="12.75">
      <c r="A39" s="58" t="s">
        <v>60</v>
      </c>
      <c r="B39" s="19">
        <v>527128487</v>
      </c>
      <c r="C39" s="19">
        <v>0</v>
      </c>
      <c r="D39" s="59">
        <v>526234000</v>
      </c>
      <c r="E39" s="60">
        <v>527127907</v>
      </c>
      <c r="F39" s="60">
        <v>487872656</v>
      </c>
      <c r="G39" s="60">
        <v>543196167</v>
      </c>
      <c r="H39" s="60">
        <v>500496166</v>
      </c>
      <c r="I39" s="60">
        <v>500496166</v>
      </c>
      <c r="J39" s="60">
        <v>457647402</v>
      </c>
      <c r="K39" s="60">
        <v>405824935</v>
      </c>
      <c r="L39" s="60">
        <v>492878686</v>
      </c>
      <c r="M39" s="60">
        <v>492878686</v>
      </c>
      <c r="N39" s="60">
        <v>520848798</v>
      </c>
      <c r="O39" s="60">
        <v>592541172</v>
      </c>
      <c r="P39" s="60">
        <v>585122688</v>
      </c>
      <c r="Q39" s="60">
        <v>585122688</v>
      </c>
      <c r="R39" s="60">
        <v>0</v>
      </c>
      <c r="S39" s="60">
        <v>0</v>
      </c>
      <c r="T39" s="60">
        <v>0</v>
      </c>
      <c r="U39" s="60">
        <v>0</v>
      </c>
      <c r="V39" s="60">
        <v>585122688</v>
      </c>
      <c r="W39" s="60">
        <v>395345930</v>
      </c>
      <c r="X39" s="60">
        <v>189776758</v>
      </c>
      <c r="Y39" s="61">
        <v>48</v>
      </c>
      <c r="Z39" s="62">
        <v>527127907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132038667</v>
      </c>
      <c r="C42" s="19">
        <v>0</v>
      </c>
      <c r="D42" s="59">
        <v>122537478</v>
      </c>
      <c r="E42" s="60">
        <v>119820015</v>
      </c>
      <c r="F42" s="60">
        <v>2351069</v>
      </c>
      <c r="G42" s="60">
        <v>72933307</v>
      </c>
      <c r="H42" s="60">
        <v>-5329272</v>
      </c>
      <c r="I42" s="60">
        <v>69955104</v>
      </c>
      <c r="J42" s="60">
        <v>-10620474</v>
      </c>
      <c r="K42" s="60">
        <v>-14564149</v>
      </c>
      <c r="L42" s="60">
        <v>57448788</v>
      </c>
      <c r="M42" s="60">
        <v>32264165</v>
      </c>
      <c r="N42" s="60">
        <v>-4809653</v>
      </c>
      <c r="O42" s="60">
        <v>-19916445</v>
      </c>
      <c r="P42" s="60">
        <v>54338345</v>
      </c>
      <c r="Q42" s="60">
        <v>29612247</v>
      </c>
      <c r="R42" s="60">
        <v>0</v>
      </c>
      <c r="S42" s="60">
        <v>0</v>
      </c>
      <c r="T42" s="60">
        <v>0</v>
      </c>
      <c r="U42" s="60">
        <v>0</v>
      </c>
      <c r="V42" s="60">
        <v>131831516</v>
      </c>
      <c r="W42" s="60">
        <v>159477752</v>
      </c>
      <c r="X42" s="60">
        <v>-27646236</v>
      </c>
      <c r="Y42" s="61">
        <v>-17.34</v>
      </c>
      <c r="Z42" s="62">
        <v>119820015</v>
      </c>
    </row>
    <row r="43" spans="1:26" ht="12.75">
      <c r="A43" s="58" t="s">
        <v>63</v>
      </c>
      <c r="B43" s="19">
        <v>-84354203</v>
      </c>
      <c r="C43" s="19">
        <v>0</v>
      </c>
      <c r="D43" s="59">
        <v>-107677400</v>
      </c>
      <c r="E43" s="60">
        <v>-123139181</v>
      </c>
      <c r="F43" s="60">
        <v>-4855922</v>
      </c>
      <c r="G43" s="60">
        <v>-4595305</v>
      </c>
      <c r="H43" s="60">
        <v>-14274783</v>
      </c>
      <c r="I43" s="60">
        <v>-23726010</v>
      </c>
      <c r="J43" s="60">
        <v>-24136127</v>
      </c>
      <c r="K43" s="60">
        <v>-9242397</v>
      </c>
      <c r="L43" s="60">
        <v>-10326240</v>
      </c>
      <c r="M43" s="60">
        <v>-43704764</v>
      </c>
      <c r="N43" s="60">
        <v>-621289</v>
      </c>
      <c r="O43" s="60">
        <v>-11201335</v>
      </c>
      <c r="P43" s="60">
        <v>-9413294</v>
      </c>
      <c r="Q43" s="60">
        <v>-21235918</v>
      </c>
      <c r="R43" s="60">
        <v>0</v>
      </c>
      <c r="S43" s="60">
        <v>0</v>
      </c>
      <c r="T43" s="60">
        <v>0</v>
      </c>
      <c r="U43" s="60">
        <v>0</v>
      </c>
      <c r="V43" s="60">
        <v>-88666692</v>
      </c>
      <c r="W43" s="60">
        <v>-100498774</v>
      </c>
      <c r="X43" s="60">
        <v>11832082</v>
      </c>
      <c r="Y43" s="61">
        <v>-11.77</v>
      </c>
      <c r="Z43" s="62">
        <v>-123139181</v>
      </c>
    </row>
    <row r="44" spans="1:26" ht="12.75">
      <c r="A44" s="58" t="s">
        <v>64</v>
      </c>
      <c r="B44" s="19">
        <v>-26715765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46219874</v>
      </c>
      <c r="C45" s="22">
        <v>0</v>
      </c>
      <c r="D45" s="99">
        <v>40111078</v>
      </c>
      <c r="E45" s="100">
        <v>42900708</v>
      </c>
      <c r="F45" s="100">
        <v>43717625</v>
      </c>
      <c r="G45" s="100">
        <v>112055627</v>
      </c>
      <c r="H45" s="100">
        <v>92451572</v>
      </c>
      <c r="I45" s="100">
        <v>92451572</v>
      </c>
      <c r="J45" s="100">
        <v>57694971</v>
      </c>
      <c r="K45" s="100">
        <v>33888425</v>
      </c>
      <c r="L45" s="100">
        <v>81010973</v>
      </c>
      <c r="M45" s="100">
        <v>81010973</v>
      </c>
      <c r="N45" s="100">
        <v>75580031</v>
      </c>
      <c r="O45" s="100">
        <v>44462251</v>
      </c>
      <c r="P45" s="100">
        <v>89387302</v>
      </c>
      <c r="Q45" s="100">
        <v>89387302</v>
      </c>
      <c r="R45" s="100">
        <v>0</v>
      </c>
      <c r="S45" s="100">
        <v>0</v>
      </c>
      <c r="T45" s="100">
        <v>0</v>
      </c>
      <c r="U45" s="100">
        <v>0</v>
      </c>
      <c r="V45" s="100">
        <v>89387302</v>
      </c>
      <c r="W45" s="100">
        <v>105198852</v>
      </c>
      <c r="X45" s="100">
        <v>-15811550</v>
      </c>
      <c r="Y45" s="101">
        <v>-15.03</v>
      </c>
      <c r="Z45" s="102">
        <v>42900708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802331</v>
      </c>
      <c r="C49" s="52">
        <v>0</v>
      </c>
      <c r="D49" s="129">
        <v>710751</v>
      </c>
      <c r="E49" s="54">
        <v>689130</v>
      </c>
      <c r="F49" s="54">
        <v>0</v>
      </c>
      <c r="G49" s="54">
        <v>0</v>
      </c>
      <c r="H49" s="54">
        <v>0</v>
      </c>
      <c r="I49" s="54">
        <v>713437</v>
      </c>
      <c r="J49" s="54">
        <v>0</v>
      </c>
      <c r="K49" s="54">
        <v>0</v>
      </c>
      <c r="L49" s="54">
        <v>0</v>
      </c>
      <c r="M49" s="54">
        <v>708467</v>
      </c>
      <c r="N49" s="54">
        <v>0</v>
      </c>
      <c r="O49" s="54">
        <v>0</v>
      </c>
      <c r="P49" s="54">
        <v>0</v>
      </c>
      <c r="Q49" s="54">
        <v>690377</v>
      </c>
      <c r="R49" s="54">
        <v>0</v>
      </c>
      <c r="S49" s="54">
        <v>0</v>
      </c>
      <c r="T49" s="54">
        <v>0</v>
      </c>
      <c r="U49" s="54">
        <v>0</v>
      </c>
      <c r="V49" s="54">
        <v>136660</v>
      </c>
      <c r="W49" s="54">
        <v>25966974</v>
      </c>
      <c r="X49" s="54">
        <v>30418127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1540390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1540390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52.51224523101067</v>
      </c>
      <c r="C58" s="5">
        <f>IF(C67=0,0,+(C76/C67)*100)</f>
        <v>0</v>
      </c>
      <c r="D58" s="6">
        <f aca="true" t="shared" si="6" ref="D58:Z58">IF(D67=0,0,+(D76/D67)*100)</f>
        <v>82.44379241304806</v>
      </c>
      <c r="E58" s="7">
        <f t="shared" si="6"/>
        <v>68.11278252003342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112.0270750541178</v>
      </c>
      <c r="K58" s="7">
        <f t="shared" si="6"/>
        <v>18.363744521488847</v>
      </c>
      <c r="L58" s="7">
        <f t="shared" si="6"/>
        <v>54.62653007723487</v>
      </c>
      <c r="M58" s="7">
        <f t="shared" si="6"/>
        <v>57.26575873248968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92.71519300558798</v>
      </c>
      <c r="W58" s="7">
        <f t="shared" si="6"/>
        <v>72.90873510662443</v>
      </c>
      <c r="X58" s="7">
        <f t="shared" si="6"/>
        <v>0</v>
      </c>
      <c r="Y58" s="7">
        <f t="shared" si="6"/>
        <v>0</v>
      </c>
      <c r="Z58" s="8">
        <f t="shared" si="6"/>
        <v>68.11278252003342</v>
      </c>
    </row>
    <row r="59" spans="1:26" ht="12.75">
      <c r="A59" s="37" t="s">
        <v>31</v>
      </c>
      <c r="B59" s="9">
        <f aca="true" t="shared" si="7" ref="B59:Z66">IF(B68=0,0,+(B77/B68)*100)</f>
        <v>57.5537250813319</v>
      </c>
      <c r="C59" s="9">
        <f t="shared" si="7"/>
        <v>0</v>
      </c>
      <c r="D59" s="2">
        <f t="shared" si="7"/>
        <v>80</v>
      </c>
      <c r="E59" s="10">
        <f t="shared" si="7"/>
        <v>70.44025157232704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117.19723208134991</v>
      </c>
      <c r="K59" s="10">
        <f t="shared" si="7"/>
        <v>0</v>
      </c>
      <c r="L59" s="10">
        <f t="shared" si="7"/>
        <v>47.868563592206975</v>
      </c>
      <c r="M59" s="10">
        <f t="shared" si="7"/>
        <v>46.69630796284617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92.88401772560663</v>
      </c>
      <c r="W59" s="10">
        <f t="shared" si="7"/>
        <v>73.93697478365445</v>
      </c>
      <c r="X59" s="10">
        <f t="shared" si="7"/>
        <v>0</v>
      </c>
      <c r="Y59" s="10">
        <f t="shared" si="7"/>
        <v>0</v>
      </c>
      <c r="Z59" s="11">
        <f t="shared" si="7"/>
        <v>70.44025157232704</v>
      </c>
    </row>
    <row r="60" spans="1:26" ht="12.75">
      <c r="A60" s="38" t="s">
        <v>32</v>
      </c>
      <c r="B60" s="12">
        <f t="shared" si="7"/>
        <v>49.93844810725392</v>
      </c>
      <c r="C60" s="12">
        <f t="shared" si="7"/>
        <v>0</v>
      </c>
      <c r="D60" s="3">
        <f t="shared" si="7"/>
        <v>80.00018867924528</v>
      </c>
      <c r="E60" s="13">
        <f t="shared" si="7"/>
        <v>58.21226415094339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113.17001910327002</v>
      </c>
      <c r="K60" s="13">
        <f t="shared" si="7"/>
        <v>0</v>
      </c>
      <c r="L60" s="13">
        <f t="shared" si="7"/>
        <v>26.539612010412416</v>
      </c>
      <c r="M60" s="13">
        <f t="shared" si="7"/>
        <v>44.163720103089204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81.1030767627262</v>
      </c>
      <c r="W60" s="13">
        <f t="shared" si="7"/>
        <v>57.90441904826594</v>
      </c>
      <c r="X60" s="13">
        <f t="shared" si="7"/>
        <v>0</v>
      </c>
      <c r="Y60" s="13">
        <f t="shared" si="7"/>
        <v>0</v>
      </c>
      <c r="Z60" s="14">
        <f t="shared" si="7"/>
        <v>58.21226415094339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49.93844810725392</v>
      </c>
      <c r="C64" s="12">
        <f t="shared" si="7"/>
        <v>0</v>
      </c>
      <c r="D64" s="3">
        <f t="shared" si="7"/>
        <v>80.00018867924528</v>
      </c>
      <c r="E64" s="13">
        <f t="shared" si="7"/>
        <v>58.21226415094339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113.17001910327002</v>
      </c>
      <c r="K64" s="13">
        <f t="shared" si="7"/>
        <v>0</v>
      </c>
      <c r="L64" s="13">
        <f t="shared" si="7"/>
        <v>26.539612010412416</v>
      </c>
      <c r="M64" s="13">
        <f t="shared" si="7"/>
        <v>44.163720103089204</v>
      </c>
      <c r="N64" s="13">
        <f t="shared" si="7"/>
        <v>109.80881575513428</v>
      </c>
      <c r="O64" s="13">
        <f t="shared" si="7"/>
        <v>100</v>
      </c>
      <c r="P64" s="13">
        <f t="shared" si="7"/>
        <v>93.54329965058079</v>
      </c>
      <c r="Q64" s="13">
        <f t="shared" si="7"/>
        <v>102.04660534613825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81.603229072375</v>
      </c>
      <c r="W64" s="13">
        <f t="shared" si="7"/>
        <v>57.90441904826594</v>
      </c>
      <c r="X64" s="13">
        <f t="shared" si="7"/>
        <v>0</v>
      </c>
      <c r="Y64" s="13">
        <f t="shared" si="7"/>
        <v>0</v>
      </c>
      <c r="Z64" s="14">
        <f t="shared" si="7"/>
        <v>58.21226415094339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25.97635527004618</v>
      </c>
      <c r="C66" s="15">
        <f t="shared" si="7"/>
        <v>0</v>
      </c>
      <c r="D66" s="4">
        <f t="shared" si="7"/>
        <v>100.00003986727388</v>
      </c>
      <c r="E66" s="16">
        <f t="shared" si="7"/>
        <v>61.72697854303453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99.79664731479629</v>
      </c>
      <c r="K66" s="16">
        <f t="shared" si="7"/>
        <v>100</v>
      </c>
      <c r="L66" s="16">
        <f t="shared" si="7"/>
        <v>100</v>
      </c>
      <c r="M66" s="16">
        <f t="shared" si="7"/>
        <v>99.9309717073415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99.97782150911415</v>
      </c>
      <c r="W66" s="16">
        <f t="shared" si="7"/>
        <v>78.25480280856858</v>
      </c>
      <c r="X66" s="16">
        <f t="shared" si="7"/>
        <v>0</v>
      </c>
      <c r="Y66" s="16">
        <f t="shared" si="7"/>
        <v>0</v>
      </c>
      <c r="Z66" s="17">
        <f t="shared" si="7"/>
        <v>61.72697854303453</v>
      </c>
    </row>
    <row r="67" spans="1:26" ht="12.75" hidden="1">
      <c r="A67" s="41" t="s">
        <v>286</v>
      </c>
      <c r="B67" s="24">
        <v>15656095</v>
      </c>
      <c r="C67" s="24"/>
      <c r="D67" s="25">
        <v>20528323</v>
      </c>
      <c r="E67" s="26">
        <v>20528323</v>
      </c>
      <c r="F67" s="26">
        <v>8280924</v>
      </c>
      <c r="G67" s="26">
        <v>1032583</v>
      </c>
      <c r="H67" s="26">
        <v>952363</v>
      </c>
      <c r="I67" s="26">
        <v>10265870</v>
      </c>
      <c r="J67" s="26">
        <v>742824</v>
      </c>
      <c r="K67" s="26">
        <v>978368</v>
      </c>
      <c r="L67" s="26">
        <v>991780</v>
      </c>
      <c r="M67" s="26">
        <v>2712972</v>
      </c>
      <c r="N67" s="26">
        <v>1006092</v>
      </c>
      <c r="O67" s="26">
        <v>983845</v>
      </c>
      <c r="P67" s="26">
        <v>946097</v>
      </c>
      <c r="Q67" s="26">
        <v>2936034</v>
      </c>
      <c r="R67" s="26"/>
      <c r="S67" s="26"/>
      <c r="T67" s="26"/>
      <c r="U67" s="26"/>
      <c r="V67" s="26">
        <v>15914876</v>
      </c>
      <c r="W67" s="26">
        <v>16891906</v>
      </c>
      <c r="X67" s="26"/>
      <c r="Y67" s="25"/>
      <c r="Z67" s="27">
        <v>20528323</v>
      </c>
    </row>
    <row r="68" spans="1:26" ht="12.75" hidden="1">
      <c r="A68" s="37" t="s">
        <v>31</v>
      </c>
      <c r="B68" s="19">
        <v>12035254</v>
      </c>
      <c r="C68" s="19"/>
      <c r="D68" s="20">
        <v>15900000</v>
      </c>
      <c r="E68" s="21">
        <v>15900000</v>
      </c>
      <c r="F68" s="21">
        <v>7954971</v>
      </c>
      <c r="G68" s="21">
        <v>651738</v>
      </c>
      <c r="H68" s="21">
        <v>611866</v>
      </c>
      <c r="I68" s="21">
        <v>9218575</v>
      </c>
      <c r="J68" s="21">
        <v>419521</v>
      </c>
      <c r="K68" s="21">
        <v>649766</v>
      </c>
      <c r="L68" s="21">
        <v>652635</v>
      </c>
      <c r="M68" s="21">
        <v>1721922</v>
      </c>
      <c r="N68" s="21">
        <v>652635</v>
      </c>
      <c r="O68" s="21">
        <v>652635</v>
      </c>
      <c r="P68" s="21">
        <v>652635</v>
      </c>
      <c r="Q68" s="21">
        <v>1957905</v>
      </c>
      <c r="R68" s="21"/>
      <c r="S68" s="21"/>
      <c r="T68" s="21"/>
      <c r="U68" s="21"/>
      <c r="V68" s="21">
        <v>12898402</v>
      </c>
      <c r="W68" s="21">
        <v>13420660</v>
      </c>
      <c r="X68" s="21"/>
      <c r="Y68" s="20"/>
      <c r="Z68" s="23">
        <v>15900000</v>
      </c>
    </row>
    <row r="69" spans="1:26" ht="12.75" hidden="1">
      <c r="A69" s="38" t="s">
        <v>32</v>
      </c>
      <c r="B69" s="19">
        <v>1477615</v>
      </c>
      <c r="C69" s="19"/>
      <c r="D69" s="20">
        <v>2120000</v>
      </c>
      <c r="E69" s="21">
        <v>2120000</v>
      </c>
      <c r="F69" s="21">
        <v>151874</v>
      </c>
      <c r="G69" s="21">
        <v>151285</v>
      </c>
      <c r="H69" s="21">
        <v>151065</v>
      </c>
      <c r="I69" s="21">
        <v>454224</v>
      </c>
      <c r="J69" s="21">
        <v>133485</v>
      </c>
      <c r="K69" s="21">
        <v>148937</v>
      </c>
      <c r="L69" s="21">
        <v>149437</v>
      </c>
      <c r="M69" s="21">
        <v>431859</v>
      </c>
      <c r="N69" s="21">
        <v>164095</v>
      </c>
      <c r="O69" s="21">
        <v>126818</v>
      </c>
      <c r="P69" s="21">
        <v>99053</v>
      </c>
      <c r="Q69" s="21">
        <v>389966</v>
      </c>
      <c r="R69" s="21"/>
      <c r="S69" s="21"/>
      <c r="T69" s="21"/>
      <c r="U69" s="21"/>
      <c r="V69" s="21">
        <v>1276049</v>
      </c>
      <c r="W69" s="21">
        <v>1590003</v>
      </c>
      <c r="X69" s="21"/>
      <c r="Y69" s="20"/>
      <c r="Z69" s="23">
        <v>2120000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1477615</v>
      </c>
      <c r="C73" s="19"/>
      <c r="D73" s="20">
        <v>2120000</v>
      </c>
      <c r="E73" s="21">
        <v>2120000</v>
      </c>
      <c r="F73" s="21">
        <v>151874</v>
      </c>
      <c r="G73" s="21">
        <v>151285</v>
      </c>
      <c r="H73" s="21">
        <v>151065</v>
      </c>
      <c r="I73" s="21">
        <v>454224</v>
      </c>
      <c r="J73" s="21">
        <v>133485</v>
      </c>
      <c r="K73" s="21">
        <v>148937</v>
      </c>
      <c r="L73" s="21">
        <v>149437</v>
      </c>
      <c r="M73" s="21">
        <v>431859</v>
      </c>
      <c r="N73" s="21">
        <v>149437</v>
      </c>
      <c r="O73" s="21">
        <v>126818</v>
      </c>
      <c r="P73" s="21">
        <v>105890</v>
      </c>
      <c r="Q73" s="21">
        <v>382145</v>
      </c>
      <c r="R73" s="21"/>
      <c r="S73" s="21"/>
      <c r="T73" s="21"/>
      <c r="U73" s="21"/>
      <c r="V73" s="21">
        <v>1268228</v>
      </c>
      <c r="W73" s="21">
        <v>1590003</v>
      </c>
      <c r="X73" s="21"/>
      <c r="Y73" s="20"/>
      <c r="Z73" s="23">
        <v>2120000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14658</v>
      </c>
      <c r="O74" s="21"/>
      <c r="P74" s="21">
        <v>-6837</v>
      </c>
      <c r="Q74" s="21">
        <v>7821</v>
      </c>
      <c r="R74" s="21"/>
      <c r="S74" s="21"/>
      <c r="T74" s="21"/>
      <c r="U74" s="21"/>
      <c r="V74" s="21">
        <v>7821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2143226</v>
      </c>
      <c r="C75" s="28"/>
      <c r="D75" s="29">
        <v>2508323</v>
      </c>
      <c r="E75" s="30">
        <v>2508323</v>
      </c>
      <c r="F75" s="30">
        <v>174079</v>
      </c>
      <c r="G75" s="30">
        <v>229560</v>
      </c>
      <c r="H75" s="30">
        <v>189432</v>
      </c>
      <c r="I75" s="30">
        <v>593071</v>
      </c>
      <c r="J75" s="30">
        <v>189818</v>
      </c>
      <c r="K75" s="30">
        <v>179665</v>
      </c>
      <c r="L75" s="30">
        <v>189708</v>
      </c>
      <c r="M75" s="30">
        <v>559191</v>
      </c>
      <c r="N75" s="30">
        <v>189362</v>
      </c>
      <c r="O75" s="30">
        <v>204392</v>
      </c>
      <c r="P75" s="30">
        <v>194409</v>
      </c>
      <c r="Q75" s="30">
        <v>588163</v>
      </c>
      <c r="R75" s="30"/>
      <c r="S75" s="30"/>
      <c r="T75" s="30"/>
      <c r="U75" s="30"/>
      <c r="V75" s="30">
        <v>1740425</v>
      </c>
      <c r="W75" s="30">
        <v>1881243</v>
      </c>
      <c r="X75" s="30"/>
      <c r="Y75" s="29"/>
      <c r="Z75" s="31">
        <v>2508323</v>
      </c>
    </row>
    <row r="76" spans="1:26" ht="12.75" hidden="1">
      <c r="A76" s="42" t="s">
        <v>287</v>
      </c>
      <c r="B76" s="32">
        <v>8221367</v>
      </c>
      <c r="C76" s="32"/>
      <c r="D76" s="33">
        <v>16924328</v>
      </c>
      <c r="E76" s="34">
        <v>13982412</v>
      </c>
      <c r="F76" s="34">
        <v>8280924</v>
      </c>
      <c r="G76" s="34">
        <v>1032583</v>
      </c>
      <c r="H76" s="34">
        <v>952363</v>
      </c>
      <c r="I76" s="34">
        <v>10265870</v>
      </c>
      <c r="J76" s="34">
        <v>832164</v>
      </c>
      <c r="K76" s="34">
        <v>179665</v>
      </c>
      <c r="L76" s="34">
        <v>541775</v>
      </c>
      <c r="M76" s="34">
        <v>1553604</v>
      </c>
      <c r="N76" s="34">
        <v>1006092</v>
      </c>
      <c r="O76" s="34">
        <v>983845</v>
      </c>
      <c r="P76" s="34">
        <v>946097</v>
      </c>
      <c r="Q76" s="34">
        <v>2936034</v>
      </c>
      <c r="R76" s="34"/>
      <c r="S76" s="34"/>
      <c r="T76" s="34"/>
      <c r="U76" s="34"/>
      <c r="V76" s="34">
        <v>14755508</v>
      </c>
      <c r="W76" s="34">
        <v>12315675</v>
      </c>
      <c r="X76" s="34"/>
      <c r="Y76" s="33"/>
      <c r="Z76" s="35">
        <v>13982412</v>
      </c>
    </row>
    <row r="77" spans="1:26" ht="12.75" hidden="1">
      <c r="A77" s="37" t="s">
        <v>31</v>
      </c>
      <c r="B77" s="19">
        <v>6926737</v>
      </c>
      <c r="C77" s="19"/>
      <c r="D77" s="20">
        <v>12720000</v>
      </c>
      <c r="E77" s="21">
        <v>11200000</v>
      </c>
      <c r="F77" s="21">
        <v>7954971</v>
      </c>
      <c r="G77" s="21">
        <v>651738</v>
      </c>
      <c r="H77" s="21">
        <v>611866</v>
      </c>
      <c r="I77" s="21">
        <v>9218575</v>
      </c>
      <c r="J77" s="21">
        <v>491667</v>
      </c>
      <c r="K77" s="21"/>
      <c r="L77" s="21">
        <v>312407</v>
      </c>
      <c r="M77" s="21">
        <v>804074</v>
      </c>
      <c r="N77" s="21">
        <v>652635</v>
      </c>
      <c r="O77" s="21">
        <v>652635</v>
      </c>
      <c r="P77" s="21">
        <v>652635</v>
      </c>
      <c r="Q77" s="21">
        <v>1957905</v>
      </c>
      <c r="R77" s="21"/>
      <c r="S77" s="21"/>
      <c r="T77" s="21"/>
      <c r="U77" s="21"/>
      <c r="V77" s="21">
        <v>11980554</v>
      </c>
      <c r="W77" s="21">
        <v>9922830</v>
      </c>
      <c r="X77" s="21"/>
      <c r="Y77" s="20"/>
      <c r="Z77" s="23">
        <v>11200000</v>
      </c>
    </row>
    <row r="78" spans="1:26" ht="12.75" hidden="1">
      <c r="A78" s="38" t="s">
        <v>32</v>
      </c>
      <c r="B78" s="19">
        <v>737898</v>
      </c>
      <c r="C78" s="19"/>
      <c r="D78" s="20">
        <v>1696004</v>
      </c>
      <c r="E78" s="21">
        <v>1234100</v>
      </c>
      <c r="F78" s="21">
        <v>151874</v>
      </c>
      <c r="G78" s="21">
        <v>151285</v>
      </c>
      <c r="H78" s="21">
        <v>151065</v>
      </c>
      <c r="I78" s="21">
        <v>454224</v>
      </c>
      <c r="J78" s="21">
        <v>151065</v>
      </c>
      <c r="K78" s="21"/>
      <c r="L78" s="21">
        <v>39660</v>
      </c>
      <c r="M78" s="21">
        <v>190725</v>
      </c>
      <c r="N78" s="21">
        <v>164095</v>
      </c>
      <c r="O78" s="21">
        <v>126818</v>
      </c>
      <c r="P78" s="21">
        <v>99053</v>
      </c>
      <c r="Q78" s="21">
        <v>389966</v>
      </c>
      <c r="R78" s="21"/>
      <c r="S78" s="21"/>
      <c r="T78" s="21"/>
      <c r="U78" s="21"/>
      <c r="V78" s="21">
        <v>1034915</v>
      </c>
      <c r="W78" s="21">
        <v>920682</v>
      </c>
      <c r="X78" s="21"/>
      <c r="Y78" s="20"/>
      <c r="Z78" s="23">
        <v>1234100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737898</v>
      </c>
      <c r="C82" s="19"/>
      <c r="D82" s="20">
        <v>1696004</v>
      </c>
      <c r="E82" s="21">
        <v>1234100</v>
      </c>
      <c r="F82" s="21">
        <v>151874</v>
      </c>
      <c r="G82" s="21">
        <v>151285</v>
      </c>
      <c r="H82" s="21">
        <v>151065</v>
      </c>
      <c r="I82" s="21">
        <v>454224</v>
      </c>
      <c r="J82" s="21">
        <v>151065</v>
      </c>
      <c r="K82" s="21"/>
      <c r="L82" s="21">
        <v>39660</v>
      </c>
      <c r="M82" s="21">
        <v>190725</v>
      </c>
      <c r="N82" s="21">
        <v>164095</v>
      </c>
      <c r="O82" s="21">
        <v>126818</v>
      </c>
      <c r="P82" s="21">
        <v>99053</v>
      </c>
      <c r="Q82" s="21">
        <v>389966</v>
      </c>
      <c r="R82" s="21"/>
      <c r="S82" s="21"/>
      <c r="T82" s="21"/>
      <c r="U82" s="21"/>
      <c r="V82" s="21">
        <v>1034915</v>
      </c>
      <c r="W82" s="21">
        <v>920682</v>
      </c>
      <c r="X82" s="21"/>
      <c r="Y82" s="20"/>
      <c r="Z82" s="23">
        <v>1234100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556732</v>
      </c>
      <c r="C84" s="28"/>
      <c r="D84" s="29">
        <v>2508324</v>
      </c>
      <c r="E84" s="30">
        <v>1548312</v>
      </c>
      <c r="F84" s="30">
        <v>174079</v>
      </c>
      <c r="G84" s="30">
        <v>229560</v>
      </c>
      <c r="H84" s="30">
        <v>189432</v>
      </c>
      <c r="I84" s="30">
        <v>593071</v>
      </c>
      <c r="J84" s="30">
        <v>189432</v>
      </c>
      <c r="K84" s="30">
        <v>179665</v>
      </c>
      <c r="L84" s="30">
        <v>189708</v>
      </c>
      <c r="M84" s="30">
        <v>558805</v>
      </c>
      <c r="N84" s="30">
        <v>189362</v>
      </c>
      <c r="O84" s="30">
        <v>204392</v>
      </c>
      <c r="P84" s="30">
        <v>194409</v>
      </c>
      <c r="Q84" s="30">
        <v>588163</v>
      </c>
      <c r="R84" s="30"/>
      <c r="S84" s="30"/>
      <c r="T84" s="30"/>
      <c r="U84" s="30"/>
      <c r="V84" s="30">
        <v>1740039</v>
      </c>
      <c r="W84" s="30">
        <v>1472163</v>
      </c>
      <c r="X84" s="30"/>
      <c r="Y84" s="29"/>
      <c r="Z84" s="31">
        <v>1548312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715602</v>
      </c>
      <c r="D5" s="357">
        <f t="shared" si="0"/>
        <v>0</v>
      </c>
      <c r="E5" s="356">
        <f t="shared" si="0"/>
        <v>1235206</v>
      </c>
      <c r="F5" s="358">
        <f t="shared" si="0"/>
        <v>1235206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182598</v>
      </c>
      <c r="N5" s="358">
        <f t="shared" si="0"/>
        <v>182598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182598</v>
      </c>
      <c r="X5" s="356">
        <f t="shared" si="0"/>
        <v>926405</v>
      </c>
      <c r="Y5" s="358">
        <f t="shared" si="0"/>
        <v>-743807</v>
      </c>
      <c r="Z5" s="359">
        <f>+IF(X5&lt;&gt;0,+(Y5/X5)*100,0)</f>
        <v>-80.28961415363692</v>
      </c>
      <c r="AA5" s="360">
        <f>+AA6+AA8+AA11+AA13+AA15</f>
        <v>1235206</v>
      </c>
    </row>
    <row r="6" spans="1:27" ht="12.75">
      <c r="A6" s="361" t="s">
        <v>205</v>
      </c>
      <c r="B6" s="142"/>
      <c r="C6" s="60">
        <f>+C7</f>
        <v>163712</v>
      </c>
      <c r="D6" s="340">
        <f aca="true" t="shared" si="1" ref="D6:AA6">+D7</f>
        <v>0</v>
      </c>
      <c r="E6" s="60">
        <f t="shared" si="1"/>
        <v>637800</v>
      </c>
      <c r="F6" s="59">
        <f t="shared" si="1"/>
        <v>637800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102473</v>
      </c>
      <c r="N6" s="59">
        <f t="shared" si="1"/>
        <v>102473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102473</v>
      </c>
      <c r="X6" s="60">
        <f t="shared" si="1"/>
        <v>478350</v>
      </c>
      <c r="Y6" s="59">
        <f t="shared" si="1"/>
        <v>-375877</v>
      </c>
      <c r="Z6" s="61">
        <f>+IF(X6&lt;&gt;0,+(Y6/X6)*100,0)</f>
        <v>-78.57781958816766</v>
      </c>
      <c r="AA6" s="62">
        <f t="shared" si="1"/>
        <v>637800</v>
      </c>
    </row>
    <row r="7" spans="1:27" ht="12.75">
      <c r="A7" s="291" t="s">
        <v>229</v>
      </c>
      <c r="B7" s="142"/>
      <c r="C7" s="60">
        <v>163712</v>
      </c>
      <c r="D7" s="340"/>
      <c r="E7" s="60">
        <v>637800</v>
      </c>
      <c r="F7" s="59">
        <v>637800</v>
      </c>
      <c r="G7" s="59"/>
      <c r="H7" s="60"/>
      <c r="I7" s="60"/>
      <c r="J7" s="59"/>
      <c r="K7" s="59"/>
      <c r="L7" s="60"/>
      <c r="M7" s="60">
        <v>102473</v>
      </c>
      <c r="N7" s="59">
        <v>102473</v>
      </c>
      <c r="O7" s="59"/>
      <c r="P7" s="60"/>
      <c r="Q7" s="60"/>
      <c r="R7" s="59"/>
      <c r="S7" s="59"/>
      <c r="T7" s="60"/>
      <c r="U7" s="60"/>
      <c r="V7" s="59"/>
      <c r="W7" s="59">
        <v>102473</v>
      </c>
      <c r="X7" s="60">
        <v>478350</v>
      </c>
      <c r="Y7" s="59">
        <v>-375877</v>
      </c>
      <c r="Z7" s="61">
        <v>-78.58</v>
      </c>
      <c r="AA7" s="62">
        <v>637800</v>
      </c>
    </row>
    <row r="8" spans="1:27" ht="12.75">
      <c r="A8" s="361" t="s">
        <v>206</v>
      </c>
      <c r="B8" s="142"/>
      <c r="C8" s="60">
        <f aca="true" t="shared" si="2" ref="C8:Y8">SUM(C9:C10)</f>
        <v>551890</v>
      </c>
      <c r="D8" s="340">
        <f t="shared" si="2"/>
        <v>0</v>
      </c>
      <c r="E8" s="60">
        <f t="shared" si="2"/>
        <v>597406</v>
      </c>
      <c r="F8" s="59">
        <f t="shared" si="2"/>
        <v>597406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80125</v>
      </c>
      <c r="N8" s="59">
        <f t="shared" si="2"/>
        <v>80125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80125</v>
      </c>
      <c r="X8" s="60">
        <f t="shared" si="2"/>
        <v>448055</v>
      </c>
      <c r="Y8" s="59">
        <f t="shared" si="2"/>
        <v>-367930</v>
      </c>
      <c r="Z8" s="61">
        <f>+IF(X8&lt;&gt;0,+(Y8/X8)*100,0)</f>
        <v>-82.11715079621922</v>
      </c>
      <c r="AA8" s="62">
        <f>SUM(AA9:AA10)</f>
        <v>597406</v>
      </c>
    </row>
    <row r="9" spans="1:27" ht="12.75">
      <c r="A9" s="291" t="s">
        <v>230</v>
      </c>
      <c r="B9" s="142"/>
      <c r="C9" s="60"/>
      <c r="D9" s="340"/>
      <c r="E9" s="60">
        <v>597406</v>
      </c>
      <c r="F9" s="59">
        <v>597406</v>
      </c>
      <c r="G9" s="59"/>
      <c r="H9" s="60"/>
      <c r="I9" s="60"/>
      <c r="J9" s="59"/>
      <c r="K9" s="59"/>
      <c r="L9" s="60"/>
      <c r="M9" s="60">
        <v>80125</v>
      </c>
      <c r="N9" s="59">
        <v>80125</v>
      </c>
      <c r="O9" s="59"/>
      <c r="P9" s="60"/>
      <c r="Q9" s="60"/>
      <c r="R9" s="59"/>
      <c r="S9" s="59"/>
      <c r="T9" s="60"/>
      <c r="U9" s="60"/>
      <c r="V9" s="59"/>
      <c r="W9" s="59">
        <v>80125</v>
      </c>
      <c r="X9" s="60">
        <v>448055</v>
      </c>
      <c r="Y9" s="59">
        <v>-367930</v>
      </c>
      <c r="Z9" s="61">
        <v>-82.12</v>
      </c>
      <c r="AA9" s="62">
        <v>597406</v>
      </c>
    </row>
    <row r="10" spans="1:27" ht="12.75">
      <c r="A10" s="291" t="s">
        <v>231</v>
      </c>
      <c r="B10" s="142"/>
      <c r="C10" s="60">
        <v>551890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10700</v>
      </c>
      <c r="D22" s="344">
        <f t="shared" si="6"/>
        <v>0</v>
      </c>
      <c r="E22" s="343">
        <f t="shared" si="6"/>
        <v>873634</v>
      </c>
      <c r="F22" s="345">
        <f t="shared" si="6"/>
        <v>354634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265976</v>
      </c>
      <c r="Y22" s="345">
        <f t="shared" si="6"/>
        <v>-265976</v>
      </c>
      <c r="Z22" s="336">
        <f>+IF(X22&lt;&gt;0,+(Y22/X22)*100,0)</f>
        <v>-100</v>
      </c>
      <c r="AA22" s="350">
        <f>SUM(AA23:AA32)</f>
        <v>354634</v>
      </c>
    </row>
    <row r="23" spans="1:27" ht="12.75">
      <c r="A23" s="361" t="s">
        <v>237</v>
      </c>
      <c r="B23" s="142"/>
      <c r="C23" s="60"/>
      <c r="D23" s="340"/>
      <c r="E23" s="60">
        <v>819812</v>
      </c>
      <c r="F23" s="59">
        <v>300812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225609</v>
      </c>
      <c r="Y23" s="59">
        <v>-225609</v>
      </c>
      <c r="Z23" s="61">
        <v>-100</v>
      </c>
      <c r="AA23" s="62">
        <v>300812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10700</v>
      </c>
      <c r="D28" s="341"/>
      <c r="E28" s="275">
        <v>53822</v>
      </c>
      <c r="F28" s="342">
        <v>53822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40367</v>
      </c>
      <c r="Y28" s="342">
        <v>-40367</v>
      </c>
      <c r="Z28" s="335">
        <v>-100</v>
      </c>
      <c r="AA28" s="273">
        <v>53822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1347786</v>
      </c>
      <c r="D40" s="344">
        <f t="shared" si="9"/>
        <v>0</v>
      </c>
      <c r="E40" s="343">
        <f t="shared" si="9"/>
        <v>2063000</v>
      </c>
      <c r="F40" s="345">
        <f t="shared" si="9"/>
        <v>1875000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442888</v>
      </c>
      <c r="M40" s="343">
        <f t="shared" si="9"/>
        <v>246995</v>
      </c>
      <c r="N40" s="345">
        <f t="shared" si="9"/>
        <v>689883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689883</v>
      </c>
      <c r="X40" s="343">
        <f t="shared" si="9"/>
        <v>1406250</v>
      </c>
      <c r="Y40" s="345">
        <f t="shared" si="9"/>
        <v>-716367</v>
      </c>
      <c r="Z40" s="336">
        <f>+IF(X40&lt;&gt;0,+(Y40/X40)*100,0)</f>
        <v>-50.941653333333335</v>
      </c>
      <c r="AA40" s="350">
        <f>SUM(AA41:AA49)</f>
        <v>1875000</v>
      </c>
    </row>
    <row r="41" spans="1:27" ht="12.75">
      <c r="A41" s="361" t="s">
        <v>248</v>
      </c>
      <c r="B41" s="142"/>
      <c r="C41" s="362">
        <v>305206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182618</v>
      </c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</v>
      </c>
      <c r="Y43" s="370">
        <v>-150000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>
        <v>112448</v>
      </c>
      <c r="D44" s="368"/>
      <c r="E44" s="54">
        <v>363000</v>
      </c>
      <c r="F44" s="53">
        <v>175000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131250</v>
      </c>
      <c r="Y44" s="53">
        <v>-131250</v>
      </c>
      <c r="Z44" s="94">
        <v>-100</v>
      </c>
      <c r="AA44" s="95">
        <v>175000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709379</v>
      </c>
      <c r="D48" s="368"/>
      <c r="E48" s="54">
        <v>1000000</v>
      </c>
      <c r="F48" s="53"/>
      <c r="G48" s="53"/>
      <c r="H48" s="54"/>
      <c r="I48" s="54"/>
      <c r="J48" s="53"/>
      <c r="K48" s="53"/>
      <c r="L48" s="54">
        <v>283888</v>
      </c>
      <c r="M48" s="54">
        <v>246995</v>
      </c>
      <c r="N48" s="53">
        <v>530883</v>
      </c>
      <c r="O48" s="53"/>
      <c r="P48" s="54"/>
      <c r="Q48" s="54"/>
      <c r="R48" s="53"/>
      <c r="S48" s="53"/>
      <c r="T48" s="54"/>
      <c r="U48" s="54"/>
      <c r="V48" s="53"/>
      <c r="W48" s="53">
        <v>530883</v>
      </c>
      <c r="X48" s="54"/>
      <c r="Y48" s="53">
        <v>530883</v>
      </c>
      <c r="Z48" s="94"/>
      <c r="AA48" s="95"/>
    </row>
    <row r="49" spans="1:27" ht="12.75">
      <c r="A49" s="361" t="s">
        <v>93</v>
      </c>
      <c r="B49" s="136"/>
      <c r="C49" s="54">
        <v>38135</v>
      </c>
      <c r="D49" s="368"/>
      <c r="E49" s="54"/>
      <c r="F49" s="53">
        <v>1000000</v>
      </c>
      <c r="G49" s="53"/>
      <c r="H49" s="54"/>
      <c r="I49" s="54"/>
      <c r="J49" s="53"/>
      <c r="K49" s="53"/>
      <c r="L49" s="54">
        <v>159000</v>
      </c>
      <c r="M49" s="54"/>
      <c r="N49" s="53">
        <v>159000</v>
      </c>
      <c r="O49" s="53"/>
      <c r="P49" s="54"/>
      <c r="Q49" s="54"/>
      <c r="R49" s="53"/>
      <c r="S49" s="53"/>
      <c r="T49" s="54"/>
      <c r="U49" s="54"/>
      <c r="V49" s="53"/>
      <c r="W49" s="53">
        <v>159000</v>
      </c>
      <c r="X49" s="54">
        <v>750000</v>
      </c>
      <c r="Y49" s="53">
        <v>-591000</v>
      </c>
      <c r="Z49" s="94">
        <v>-78.8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2074088</v>
      </c>
      <c r="D60" s="346">
        <f t="shared" si="14"/>
        <v>0</v>
      </c>
      <c r="E60" s="219">
        <f t="shared" si="14"/>
        <v>4171840</v>
      </c>
      <c r="F60" s="264">
        <f t="shared" si="14"/>
        <v>3464840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442888</v>
      </c>
      <c r="M60" s="219">
        <f t="shared" si="14"/>
        <v>429593</v>
      </c>
      <c r="N60" s="264">
        <f t="shared" si="14"/>
        <v>872481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872481</v>
      </c>
      <c r="X60" s="219">
        <f t="shared" si="14"/>
        <v>2598631</v>
      </c>
      <c r="Y60" s="264">
        <f t="shared" si="14"/>
        <v>-1726150</v>
      </c>
      <c r="Z60" s="337">
        <f>+IF(X60&lt;&gt;0,+(Y60/X60)*100,0)</f>
        <v>-66.42536012231055</v>
      </c>
      <c r="AA60" s="232">
        <f>+AA57+AA54+AA51+AA40+AA37+AA34+AA22+AA5</f>
        <v>3464840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194103549</v>
      </c>
      <c r="D5" s="153">
        <f>SUM(D6:D8)</f>
        <v>0</v>
      </c>
      <c r="E5" s="154">
        <f t="shared" si="0"/>
        <v>228374046</v>
      </c>
      <c r="F5" s="100">
        <f t="shared" si="0"/>
        <v>228374046</v>
      </c>
      <c r="G5" s="100">
        <f t="shared" si="0"/>
        <v>8225004</v>
      </c>
      <c r="H5" s="100">
        <f t="shared" si="0"/>
        <v>71797234</v>
      </c>
      <c r="I5" s="100">
        <f t="shared" si="0"/>
        <v>814312</v>
      </c>
      <c r="J5" s="100">
        <f t="shared" si="0"/>
        <v>80836550</v>
      </c>
      <c r="K5" s="100">
        <f t="shared" si="0"/>
        <v>1143382</v>
      </c>
      <c r="L5" s="100">
        <f t="shared" si="0"/>
        <v>914223</v>
      </c>
      <c r="M5" s="100">
        <f t="shared" si="0"/>
        <v>55004659</v>
      </c>
      <c r="N5" s="100">
        <f t="shared" si="0"/>
        <v>57062264</v>
      </c>
      <c r="O5" s="100">
        <f t="shared" si="0"/>
        <v>1301706</v>
      </c>
      <c r="P5" s="100">
        <f t="shared" si="0"/>
        <v>2015486</v>
      </c>
      <c r="Q5" s="100">
        <f t="shared" si="0"/>
        <v>1139833</v>
      </c>
      <c r="R5" s="100">
        <f t="shared" si="0"/>
        <v>4457025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142355839</v>
      </c>
      <c r="X5" s="100">
        <f t="shared" si="0"/>
        <v>0</v>
      </c>
      <c r="Y5" s="100">
        <f t="shared" si="0"/>
        <v>142355839</v>
      </c>
      <c r="Z5" s="137">
        <f>+IF(X5&lt;&gt;0,+(Y5/X5)*100,0)</f>
        <v>0</v>
      </c>
      <c r="AA5" s="153">
        <f>SUM(AA6:AA8)</f>
        <v>228374046</v>
      </c>
    </row>
    <row r="6" spans="1:27" ht="12.75">
      <c r="A6" s="138" t="s">
        <v>75</v>
      </c>
      <c r="B6" s="136"/>
      <c r="C6" s="155">
        <v>200000</v>
      </c>
      <c r="D6" s="155"/>
      <c r="E6" s="156">
        <v>437674</v>
      </c>
      <c r="F6" s="60">
        <v>437674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437674</v>
      </c>
    </row>
    <row r="7" spans="1:27" ht="12.75">
      <c r="A7" s="138" t="s">
        <v>76</v>
      </c>
      <c r="B7" s="136"/>
      <c r="C7" s="157">
        <v>193759726</v>
      </c>
      <c r="D7" s="157"/>
      <c r="E7" s="158">
        <v>227815472</v>
      </c>
      <c r="F7" s="159">
        <v>227815472</v>
      </c>
      <c r="G7" s="159">
        <v>8225004</v>
      </c>
      <c r="H7" s="159">
        <v>71752907</v>
      </c>
      <c r="I7" s="159">
        <v>814312</v>
      </c>
      <c r="J7" s="159">
        <v>80792223</v>
      </c>
      <c r="K7" s="159">
        <v>1133264</v>
      </c>
      <c r="L7" s="159">
        <v>914223</v>
      </c>
      <c r="M7" s="159">
        <v>55004659</v>
      </c>
      <c r="N7" s="159">
        <v>57052146</v>
      </c>
      <c r="O7" s="159">
        <v>1241846</v>
      </c>
      <c r="P7" s="159">
        <v>2015486</v>
      </c>
      <c r="Q7" s="159">
        <v>1139833</v>
      </c>
      <c r="R7" s="159">
        <v>4397165</v>
      </c>
      <c r="S7" s="159"/>
      <c r="T7" s="159"/>
      <c r="U7" s="159"/>
      <c r="V7" s="159"/>
      <c r="W7" s="159">
        <v>142241534</v>
      </c>
      <c r="X7" s="159"/>
      <c r="Y7" s="159">
        <v>142241534</v>
      </c>
      <c r="Z7" s="141">
        <v>0</v>
      </c>
      <c r="AA7" s="157">
        <v>227815472</v>
      </c>
    </row>
    <row r="8" spans="1:27" ht="12.75">
      <c r="A8" s="138" t="s">
        <v>77</v>
      </c>
      <c r="B8" s="136"/>
      <c r="C8" s="155">
        <v>143823</v>
      </c>
      <c r="D8" s="155"/>
      <c r="E8" s="156">
        <v>120900</v>
      </c>
      <c r="F8" s="60">
        <v>120900</v>
      </c>
      <c r="G8" s="60"/>
      <c r="H8" s="60">
        <v>44327</v>
      </c>
      <c r="I8" s="60"/>
      <c r="J8" s="60">
        <v>44327</v>
      </c>
      <c r="K8" s="60">
        <v>10118</v>
      </c>
      <c r="L8" s="60"/>
      <c r="M8" s="60"/>
      <c r="N8" s="60">
        <v>10118</v>
      </c>
      <c r="O8" s="60">
        <v>59860</v>
      </c>
      <c r="P8" s="60"/>
      <c r="Q8" s="60"/>
      <c r="R8" s="60">
        <v>59860</v>
      </c>
      <c r="S8" s="60"/>
      <c r="T8" s="60"/>
      <c r="U8" s="60"/>
      <c r="V8" s="60"/>
      <c r="W8" s="60">
        <v>114305</v>
      </c>
      <c r="X8" s="60"/>
      <c r="Y8" s="60">
        <v>114305</v>
      </c>
      <c r="Z8" s="140">
        <v>0</v>
      </c>
      <c r="AA8" s="155">
        <v>120900</v>
      </c>
    </row>
    <row r="9" spans="1:27" ht="12.75">
      <c r="A9" s="135" t="s">
        <v>78</v>
      </c>
      <c r="B9" s="136"/>
      <c r="C9" s="153">
        <f aca="true" t="shared" si="1" ref="C9:Y9">SUM(C10:C14)</f>
        <v>6680254</v>
      </c>
      <c r="D9" s="153">
        <f>SUM(D10:D14)</f>
        <v>0</v>
      </c>
      <c r="E9" s="154">
        <f t="shared" si="1"/>
        <v>10442020</v>
      </c>
      <c r="F9" s="100">
        <f t="shared" si="1"/>
        <v>10442020</v>
      </c>
      <c r="G9" s="100">
        <f t="shared" si="1"/>
        <v>624</v>
      </c>
      <c r="H9" s="100">
        <f t="shared" si="1"/>
        <v>937254</v>
      </c>
      <c r="I9" s="100">
        <f t="shared" si="1"/>
        <v>305017</v>
      </c>
      <c r="J9" s="100">
        <f t="shared" si="1"/>
        <v>1242895</v>
      </c>
      <c r="K9" s="100">
        <f t="shared" si="1"/>
        <v>435333</v>
      </c>
      <c r="L9" s="100">
        <f t="shared" si="1"/>
        <v>218299</v>
      </c>
      <c r="M9" s="100">
        <f t="shared" si="1"/>
        <v>341090</v>
      </c>
      <c r="N9" s="100">
        <f t="shared" si="1"/>
        <v>994722</v>
      </c>
      <c r="O9" s="100">
        <f t="shared" si="1"/>
        <v>359761</v>
      </c>
      <c r="P9" s="100">
        <f t="shared" si="1"/>
        <v>1066681</v>
      </c>
      <c r="Q9" s="100">
        <f t="shared" si="1"/>
        <v>575077</v>
      </c>
      <c r="R9" s="100">
        <f t="shared" si="1"/>
        <v>2001519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4239136</v>
      </c>
      <c r="X9" s="100">
        <f t="shared" si="1"/>
        <v>0</v>
      </c>
      <c r="Y9" s="100">
        <f t="shared" si="1"/>
        <v>4239136</v>
      </c>
      <c r="Z9" s="137">
        <f>+IF(X9&lt;&gt;0,+(Y9/X9)*100,0)</f>
        <v>0</v>
      </c>
      <c r="AA9" s="153">
        <f>SUM(AA10:AA14)</f>
        <v>10442020</v>
      </c>
    </row>
    <row r="10" spans="1:27" ht="12.75">
      <c r="A10" s="138" t="s">
        <v>79</v>
      </c>
      <c r="B10" s="136"/>
      <c r="C10" s="155">
        <v>238424</v>
      </c>
      <c r="D10" s="155"/>
      <c r="E10" s="156">
        <v>340519</v>
      </c>
      <c r="F10" s="60">
        <v>340519</v>
      </c>
      <c r="G10" s="60">
        <v>324</v>
      </c>
      <c r="H10" s="60">
        <v>18113</v>
      </c>
      <c r="I10" s="60">
        <v>17029</v>
      </c>
      <c r="J10" s="60">
        <v>35466</v>
      </c>
      <c r="K10" s="60">
        <v>13605</v>
      </c>
      <c r="L10" s="60">
        <v>18683</v>
      </c>
      <c r="M10" s="60">
        <v>25560</v>
      </c>
      <c r="N10" s="60">
        <v>57848</v>
      </c>
      <c r="O10" s="60">
        <v>42636</v>
      </c>
      <c r="P10" s="60">
        <v>18388</v>
      </c>
      <c r="Q10" s="60">
        <v>30448</v>
      </c>
      <c r="R10" s="60">
        <v>91472</v>
      </c>
      <c r="S10" s="60"/>
      <c r="T10" s="60"/>
      <c r="U10" s="60"/>
      <c r="V10" s="60"/>
      <c r="W10" s="60">
        <v>184786</v>
      </c>
      <c r="X10" s="60"/>
      <c r="Y10" s="60">
        <v>184786</v>
      </c>
      <c r="Z10" s="140">
        <v>0</v>
      </c>
      <c r="AA10" s="155">
        <v>340519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6441830</v>
      </c>
      <c r="D12" s="155"/>
      <c r="E12" s="156">
        <v>10101501</v>
      </c>
      <c r="F12" s="60">
        <v>10101501</v>
      </c>
      <c r="G12" s="60">
        <v>300</v>
      </c>
      <c r="H12" s="60">
        <v>919141</v>
      </c>
      <c r="I12" s="60">
        <v>287988</v>
      </c>
      <c r="J12" s="60">
        <v>1207429</v>
      </c>
      <c r="K12" s="60">
        <v>421728</v>
      </c>
      <c r="L12" s="60">
        <v>199616</v>
      </c>
      <c r="M12" s="60">
        <v>315530</v>
      </c>
      <c r="N12" s="60">
        <v>936874</v>
      </c>
      <c r="O12" s="60">
        <v>317125</v>
      </c>
      <c r="P12" s="60">
        <v>1048293</v>
      </c>
      <c r="Q12" s="60">
        <v>544629</v>
      </c>
      <c r="R12" s="60">
        <v>1910047</v>
      </c>
      <c r="S12" s="60"/>
      <c r="T12" s="60"/>
      <c r="U12" s="60"/>
      <c r="V12" s="60"/>
      <c r="W12" s="60">
        <v>4054350</v>
      </c>
      <c r="X12" s="60"/>
      <c r="Y12" s="60">
        <v>4054350</v>
      </c>
      <c r="Z12" s="140">
        <v>0</v>
      </c>
      <c r="AA12" s="155">
        <v>10101501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83925984</v>
      </c>
      <c r="D15" s="153">
        <f>SUM(D16:D18)</f>
        <v>0</v>
      </c>
      <c r="E15" s="154">
        <f t="shared" si="2"/>
        <v>61347878</v>
      </c>
      <c r="F15" s="100">
        <f t="shared" si="2"/>
        <v>61347878</v>
      </c>
      <c r="G15" s="100">
        <f t="shared" si="2"/>
        <v>6689</v>
      </c>
      <c r="H15" s="100">
        <f t="shared" si="2"/>
        <v>12159601</v>
      </c>
      <c r="I15" s="100">
        <f t="shared" si="2"/>
        <v>60050</v>
      </c>
      <c r="J15" s="100">
        <f t="shared" si="2"/>
        <v>12226340</v>
      </c>
      <c r="K15" s="100">
        <f t="shared" si="2"/>
        <v>159684</v>
      </c>
      <c r="L15" s="100">
        <f t="shared" si="2"/>
        <v>7555720</v>
      </c>
      <c r="M15" s="100">
        <f t="shared" si="2"/>
        <v>37465</v>
      </c>
      <c r="N15" s="100">
        <f t="shared" si="2"/>
        <v>7752869</v>
      </c>
      <c r="O15" s="100">
        <f t="shared" si="2"/>
        <v>5862292</v>
      </c>
      <c r="P15" s="100">
        <f t="shared" si="2"/>
        <v>16518740</v>
      </c>
      <c r="Q15" s="100">
        <f t="shared" si="2"/>
        <v>3593606</v>
      </c>
      <c r="R15" s="100">
        <f t="shared" si="2"/>
        <v>25974638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45953847</v>
      </c>
      <c r="X15" s="100">
        <f t="shared" si="2"/>
        <v>0</v>
      </c>
      <c r="Y15" s="100">
        <f t="shared" si="2"/>
        <v>45953847</v>
      </c>
      <c r="Z15" s="137">
        <f>+IF(X15&lt;&gt;0,+(Y15/X15)*100,0)</f>
        <v>0</v>
      </c>
      <c r="AA15" s="153">
        <f>SUM(AA16:AA18)</f>
        <v>61347878</v>
      </c>
    </row>
    <row r="16" spans="1:27" ht="12.75">
      <c r="A16" s="138" t="s">
        <v>85</v>
      </c>
      <c r="B16" s="136"/>
      <c r="C16" s="155">
        <v>1326433</v>
      </c>
      <c r="D16" s="155"/>
      <c r="E16" s="156">
        <v>714668</v>
      </c>
      <c r="F16" s="60">
        <v>714668</v>
      </c>
      <c r="G16" s="60">
        <v>896</v>
      </c>
      <c r="H16" s="60">
        <v>35381</v>
      </c>
      <c r="I16" s="60">
        <v>27182</v>
      </c>
      <c r="J16" s="60">
        <v>63459</v>
      </c>
      <c r="K16" s="60">
        <v>21616</v>
      </c>
      <c r="L16" s="60">
        <v>36054</v>
      </c>
      <c r="M16" s="60">
        <v>29796</v>
      </c>
      <c r="N16" s="60">
        <v>87466</v>
      </c>
      <c r="O16" s="60">
        <v>27727</v>
      </c>
      <c r="P16" s="60">
        <v>21486</v>
      </c>
      <c r="Q16" s="60">
        <v>69897</v>
      </c>
      <c r="R16" s="60">
        <v>119110</v>
      </c>
      <c r="S16" s="60"/>
      <c r="T16" s="60"/>
      <c r="U16" s="60"/>
      <c r="V16" s="60"/>
      <c r="W16" s="60">
        <v>270035</v>
      </c>
      <c r="X16" s="60"/>
      <c r="Y16" s="60">
        <v>270035</v>
      </c>
      <c r="Z16" s="140">
        <v>0</v>
      </c>
      <c r="AA16" s="155">
        <v>714668</v>
      </c>
    </row>
    <row r="17" spans="1:27" ht="12.75">
      <c r="A17" s="138" t="s">
        <v>86</v>
      </c>
      <c r="B17" s="136"/>
      <c r="C17" s="155">
        <v>82599551</v>
      </c>
      <c r="D17" s="155"/>
      <c r="E17" s="156">
        <v>60633210</v>
      </c>
      <c r="F17" s="60">
        <v>60633210</v>
      </c>
      <c r="G17" s="60">
        <v>5793</v>
      </c>
      <c r="H17" s="60">
        <v>12124220</v>
      </c>
      <c r="I17" s="60">
        <v>32868</v>
      </c>
      <c r="J17" s="60">
        <v>12162881</v>
      </c>
      <c r="K17" s="60">
        <v>138068</v>
      </c>
      <c r="L17" s="60">
        <v>7519666</v>
      </c>
      <c r="M17" s="60">
        <v>7669</v>
      </c>
      <c r="N17" s="60">
        <v>7665403</v>
      </c>
      <c r="O17" s="60">
        <v>5834565</v>
      </c>
      <c r="P17" s="60">
        <v>16497254</v>
      </c>
      <c r="Q17" s="60">
        <v>3523709</v>
      </c>
      <c r="R17" s="60">
        <v>25855528</v>
      </c>
      <c r="S17" s="60"/>
      <c r="T17" s="60"/>
      <c r="U17" s="60"/>
      <c r="V17" s="60"/>
      <c r="W17" s="60">
        <v>45683812</v>
      </c>
      <c r="X17" s="60"/>
      <c r="Y17" s="60">
        <v>45683812</v>
      </c>
      <c r="Z17" s="140">
        <v>0</v>
      </c>
      <c r="AA17" s="155">
        <v>60633210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1724538</v>
      </c>
      <c r="D19" s="153">
        <f>SUM(D20:D23)</f>
        <v>0</v>
      </c>
      <c r="E19" s="154">
        <f t="shared" si="3"/>
        <v>4011000</v>
      </c>
      <c r="F19" s="100">
        <f t="shared" si="3"/>
        <v>4011000</v>
      </c>
      <c r="G19" s="100">
        <f t="shared" si="3"/>
        <v>151874</v>
      </c>
      <c r="H19" s="100">
        <f t="shared" si="3"/>
        <v>151285</v>
      </c>
      <c r="I19" s="100">
        <f t="shared" si="3"/>
        <v>151065</v>
      </c>
      <c r="J19" s="100">
        <f t="shared" si="3"/>
        <v>454224</v>
      </c>
      <c r="K19" s="100">
        <f t="shared" si="3"/>
        <v>133485</v>
      </c>
      <c r="L19" s="100">
        <f t="shared" si="3"/>
        <v>148937</v>
      </c>
      <c r="M19" s="100">
        <f t="shared" si="3"/>
        <v>149437</v>
      </c>
      <c r="N19" s="100">
        <f t="shared" si="3"/>
        <v>431859</v>
      </c>
      <c r="O19" s="100">
        <f t="shared" si="3"/>
        <v>177437</v>
      </c>
      <c r="P19" s="100">
        <f t="shared" si="3"/>
        <v>1125364</v>
      </c>
      <c r="Q19" s="100">
        <f t="shared" si="3"/>
        <v>105890</v>
      </c>
      <c r="R19" s="100">
        <f t="shared" si="3"/>
        <v>1408691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2294774</v>
      </c>
      <c r="X19" s="100">
        <f t="shared" si="3"/>
        <v>0</v>
      </c>
      <c r="Y19" s="100">
        <f t="shared" si="3"/>
        <v>2294774</v>
      </c>
      <c r="Z19" s="137">
        <f>+IF(X19&lt;&gt;0,+(Y19/X19)*100,0)</f>
        <v>0</v>
      </c>
      <c r="AA19" s="153">
        <f>SUM(AA20:AA23)</f>
        <v>4011000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1724538</v>
      </c>
      <c r="D23" s="155"/>
      <c r="E23" s="156">
        <v>4011000</v>
      </c>
      <c r="F23" s="60">
        <v>4011000</v>
      </c>
      <c r="G23" s="60">
        <v>151874</v>
      </c>
      <c r="H23" s="60">
        <v>151285</v>
      </c>
      <c r="I23" s="60">
        <v>151065</v>
      </c>
      <c r="J23" s="60">
        <v>454224</v>
      </c>
      <c r="K23" s="60">
        <v>133485</v>
      </c>
      <c r="L23" s="60">
        <v>148937</v>
      </c>
      <c r="M23" s="60">
        <v>149437</v>
      </c>
      <c r="N23" s="60">
        <v>431859</v>
      </c>
      <c r="O23" s="60">
        <v>177437</v>
      </c>
      <c r="P23" s="60">
        <v>1125364</v>
      </c>
      <c r="Q23" s="60">
        <v>105890</v>
      </c>
      <c r="R23" s="60">
        <v>1408691</v>
      </c>
      <c r="S23" s="60"/>
      <c r="T23" s="60"/>
      <c r="U23" s="60"/>
      <c r="V23" s="60"/>
      <c r="W23" s="60">
        <v>2294774</v>
      </c>
      <c r="X23" s="60"/>
      <c r="Y23" s="60">
        <v>2294774</v>
      </c>
      <c r="Z23" s="140">
        <v>0</v>
      </c>
      <c r="AA23" s="155">
        <v>4011000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286434325</v>
      </c>
      <c r="D25" s="168">
        <f>+D5+D9+D15+D19+D24</f>
        <v>0</v>
      </c>
      <c r="E25" s="169">
        <f t="shared" si="4"/>
        <v>304174944</v>
      </c>
      <c r="F25" s="73">
        <f t="shared" si="4"/>
        <v>304174944</v>
      </c>
      <c r="G25" s="73">
        <f t="shared" si="4"/>
        <v>8384191</v>
      </c>
      <c r="H25" s="73">
        <f t="shared" si="4"/>
        <v>85045374</v>
      </c>
      <c r="I25" s="73">
        <f t="shared" si="4"/>
        <v>1330444</v>
      </c>
      <c r="J25" s="73">
        <f t="shared" si="4"/>
        <v>94760009</v>
      </c>
      <c r="K25" s="73">
        <f t="shared" si="4"/>
        <v>1871884</v>
      </c>
      <c r="L25" s="73">
        <f t="shared" si="4"/>
        <v>8837179</v>
      </c>
      <c r="M25" s="73">
        <f t="shared" si="4"/>
        <v>55532651</v>
      </c>
      <c r="N25" s="73">
        <f t="shared" si="4"/>
        <v>66241714</v>
      </c>
      <c r="O25" s="73">
        <f t="shared" si="4"/>
        <v>7701196</v>
      </c>
      <c r="P25" s="73">
        <f t="shared" si="4"/>
        <v>20726271</v>
      </c>
      <c r="Q25" s="73">
        <f t="shared" si="4"/>
        <v>5414406</v>
      </c>
      <c r="R25" s="73">
        <f t="shared" si="4"/>
        <v>33841873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194843596</v>
      </c>
      <c r="X25" s="73">
        <f t="shared" si="4"/>
        <v>0</v>
      </c>
      <c r="Y25" s="73">
        <f t="shared" si="4"/>
        <v>194843596</v>
      </c>
      <c r="Z25" s="170">
        <f>+IF(X25&lt;&gt;0,+(Y25/X25)*100,0)</f>
        <v>0</v>
      </c>
      <c r="AA25" s="168">
        <f>+AA5+AA9+AA15+AA19+AA24</f>
        <v>304174944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125281671</v>
      </c>
      <c r="D28" s="153">
        <f>SUM(D29:D31)</f>
        <v>0</v>
      </c>
      <c r="E28" s="154">
        <f t="shared" si="5"/>
        <v>160086750</v>
      </c>
      <c r="F28" s="100">
        <f t="shared" si="5"/>
        <v>160086750</v>
      </c>
      <c r="G28" s="100">
        <f t="shared" si="5"/>
        <v>885345</v>
      </c>
      <c r="H28" s="100">
        <f t="shared" si="5"/>
        <v>7183626</v>
      </c>
      <c r="I28" s="100">
        <f t="shared" si="5"/>
        <v>7261266</v>
      </c>
      <c r="J28" s="100">
        <f t="shared" si="5"/>
        <v>15330237</v>
      </c>
      <c r="K28" s="100">
        <f t="shared" si="5"/>
        <v>7122432</v>
      </c>
      <c r="L28" s="100">
        <f t="shared" si="5"/>
        <v>8206732</v>
      </c>
      <c r="M28" s="100">
        <f t="shared" si="5"/>
        <v>8453686</v>
      </c>
      <c r="N28" s="100">
        <f t="shared" si="5"/>
        <v>23782850</v>
      </c>
      <c r="O28" s="100">
        <f t="shared" si="5"/>
        <v>5917941</v>
      </c>
      <c r="P28" s="100">
        <f t="shared" si="5"/>
        <v>23094470</v>
      </c>
      <c r="Q28" s="100">
        <f t="shared" si="5"/>
        <v>6308456</v>
      </c>
      <c r="R28" s="100">
        <f t="shared" si="5"/>
        <v>35320867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74433954</v>
      </c>
      <c r="X28" s="100">
        <f t="shared" si="5"/>
        <v>0</v>
      </c>
      <c r="Y28" s="100">
        <f t="shared" si="5"/>
        <v>74433954</v>
      </c>
      <c r="Z28" s="137">
        <f>+IF(X28&lt;&gt;0,+(Y28/X28)*100,0)</f>
        <v>0</v>
      </c>
      <c r="AA28" s="153">
        <f>SUM(AA29:AA31)</f>
        <v>160086750</v>
      </c>
    </row>
    <row r="29" spans="1:27" ht="12.75">
      <c r="A29" s="138" t="s">
        <v>75</v>
      </c>
      <c r="B29" s="136"/>
      <c r="C29" s="155">
        <v>45558206</v>
      </c>
      <c r="D29" s="155"/>
      <c r="E29" s="156">
        <v>50508704</v>
      </c>
      <c r="F29" s="60">
        <v>50508704</v>
      </c>
      <c r="G29" s="60">
        <v>340358</v>
      </c>
      <c r="H29" s="60">
        <v>3756762</v>
      </c>
      <c r="I29" s="60">
        <v>2593401</v>
      </c>
      <c r="J29" s="60">
        <v>6690521</v>
      </c>
      <c r="K29" s="60">
        <v>3618589</v>
      </c>
      <c r="L29" s="60">
        <v>4078448</v>
      </c>
      <c r="M29" s="60">
        <v>3904219</v>
      </c>
      <c r="N29" s="60">
        <v>11601256</v>
      </c>
      <c r="O29" s="60">
        <v>3543844</v>
      </c>
      <c r="P29" s="60">
        <v>3643291</v>
      </c>
      <c r="Q29" s="60">
        <v>1527288</v>
      </c>
      <c r="R29" s="60">
        <v>8714423</v>
      </c>
      <c r="S29" s="60"/>
      <c r="T29" s="60"/>
      <c r="U29" s="60"/>
      <c r="V29" s="60"/>
      <c r="W29" s="60">
        <v>27006200</v>
      </c>
      <c r="X29" s="60"/>
      <c r="Y29" s="60">
        <v>27006200</v>
      </c>
      <c r="Z29" s="140">
        <v>0</v>
      </c>
      <c r="AA29" s="155">
        <v>50508704</v>
      </c>
    </row>
    <row r="30" spans="1:27" ht="12.75">
      <c r="A30" s="138" t="s">
        <v>76</v>
      </c>
      <c r="B30" s="136"/>
      <c r="C30" s="157">
        <v>62112424</v>
      </c>
      <c r="D30" s="157"/>
      <c r="E30" s="158">
        <v>90286974</v>
      </c>
      <c r="F30" s="159">
        <v>90286974</v>
      </c>
      <c r="G30" s="159">
        <v>250276</v>
      </c>
      <c r="H30" s="159">
        <v>1797930</v>
      </c>
      <c r="I30" s="159">
        <v>3190546</v>
      </c>
      <c r="J30" s="159">
        <v>5238752</v>
      </c>
      <c r="K30" s="159">
        <v>1798478</v>
      </c>
      <c r="L30" s="159">
        <v>2449618</v>
      </c>
      <c r="M30" s="159">
        <v>2652146</v>
      </c>
      <c r="N30" s="159">
        <v>6900242</v>
      </c>
      <c r="O30" s="159">
        <v>1012103</v>
      </c>
      <c r="P30" s="159">
        <v>17556119</v>
      </c>
      <c r="Q30" s="159">
        <v>3501317</v>
      </c>
      <c r="R30" s="159">
        <v>22069539</v>
      </c>
      <c r="S30" s="159"/>
      <c r="T30" s="159"/>
      <c r="U30" s="159"/>
      <c r="V30" s="159"/>
      <c r="W30" s="159">
        <v>34208533</v>
      </c>
      <c r="X30" s="159"/>
      <c r="Y30" s="159">
        <v>34208533</v>
      </c>
      <c r="Z30" s="141">
        <v>0</v>
      </c>
      <c r="AA30" s="157">
        <v>90286974</v>
      </c>
    </row>
    <row r="31" spans="1:27" ht="12.75">
      <c r="A31" s="138" t="s">
        <v>77</v>
      </c>
      <c r="B31" s="136"/>
      <c r="C31" s="155">
        <v>17611041</v>
      </c>
      <c r="D31" s="155"/>
      <c r="E31" s="156">
        <v>19291072</v>
      </c>
      <c r="F31" s="60">
        <v>19291072</v>
      </c>
      <c r="G31" s="60">
        <v>294711</v>
      </c>
      <c r="H31" s="60">
        <v>1628934</v>
      </c>
      <c r="I31" s="60">
        <v>1477319</v>
      </c>
      <c r="J31" s="60">
        <v>3400964</v>
      </c>
      <c r="K31" s="60">
        <v>1705365</v>
      </c>
      <c r="L31" s="60">
        <v>1678666</v>
      </c>
      <c r="M31" s="60">
        <v>1897321</v>
      </c>
      <c r="N31" s="60">
        <v>5281352</v>
      </c>
      <c r="O31" s="60">
        <v>1361994</v>
      </c>
      <c r="P31" s="60">
        <v>1895060</v>
      </c>
      <c r="Q31" s="60">
        <v>1279851</v>
      </c>
      <c r="R31" s="60">
        <v>4536905</v>
      </c>
      <c r="S31" s="60"/>
      <c r="T31" s="60"/>
      <c r="U31" s="60"/>
      <c r="V31" s="60"/>
      <c r="W31" s="60">
        <v>13219221</v>
      </c>
      <c r="X31" s="60"/>
      <c r="Y31" s="60">
        <v>13219221</v>
      </c>
      <c r="Z31" s="140">
        <v>0</v>
      </c>
      <c r="AA31" s="155">
        <v>19291072</v>
      </c>
    </row>
    <row r="32" spans="1:27" ht="12.75">
      <c r="A32" s="135" t="s">
        <v>78</v>
      </c>
      <c r="B32" s="136"/>
      <c r="C32" s="153">
        <f aca="true" t="shared" si="6" ref="C32:Y32">SUM(C33:C37)</f>
        <v>19627116</v>
      </c>
      <c r="D32" s="153">
        <f>SUM(D33:D37)</f>
        <v>0</v>
      </c>
      <c r="E32" s="154">
        <f t="shared" si="6"/>
        <v>22646137</v>
      </c>
      <c r="F32" s="100">
        <f t="shared" si="6"/>
        <v>22646137</v>
      </c>
      <c r="G32" s="100">
        <f t="shared" si="6"/>
        <v>1685412</v>
      </c>
      <c r="H32" s="100">
        <f t="shared" si="6"/>
        <v>3525781</v>
      </c>
      <c r="I32" s="100">
        <f t="shared" si="6"/>
        <v>2212325</v>
      </c>
      <c r="J32" s="100">
        <f t="shared" si="6"/>
        <v>7423518</v>
      </c>
      <c r="K32" s="100">
        <f t="shared" si="6"/>
        <v>2260688</v>
      </c>
      <c r="L32" s="100">
        <f t="shared" si="6"/>
        <v>2087742</v>
      </c>
      <c r="M32" s="100">
        <f t="shared" si="6"/>
        <v>1450409</v>
      </c>
      <c r="N32" s="100">
        <f t="shared" si="6"/>
        <v>5798839</v>
      </c>
      <c r="O32" s="100">
        <f t="shared" si="6"/>
        <v>2921716</v>
      </c>
      <c r="P32" s="100">
        <f t="shared" si="6"/>
        <v>1816226</v>
      </c>
      <c r="Q32" s="100">
        <f t="shared" si="6"/>
        <v>2340697</v>
      </c>
      <c r="R32" s="100">
        <f t="shared" si="6"/>
        <v>7078639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20300996</v>
      </c>
      <c r="X32" s="100">
        <f t="shared" si="6"/>
        <v>0</v>
      </c>
      <c r="Y32" s="100">
        <f t="shared" si="6"/>
        <v>20300996</v>
      </c>
      <c r="Z32" s="137">
        <f>+IF(X32&lt;&gt;0,+(Y32/X32)*100,0)</f>
        <v>0</v>
      </c>
      <c r="AA32" s="153">
        <f>SUM(AA33:AA37)</f>
        <v>22646137</v>
      </c>
    </row>
    <row r="33" spans="1:27" ht="12.75">
      <c r="A33" s="138" t="s">
        <v>79</v>
      </c>
      <c r="B33" s="136"/>
      <c r="C33" s="155">
        <v>3705650</v>
      </c>
      <c r="D33" s="155"/>
      <c r="E33" s="156">
        <v>4019332</v>
      </c>
      <c r="F33" s="60">
        <v>4019332</v>
      </c>
      <c r="G33" s="60">
        <v>139123</v>
      </c>
      <c r="H33" s="60">
        <v>1655842</v>
      </c>
      <c r="I33" s="60">
        <v>1169235</v>
      </c>
      <c r="J33" s="60">
        <v>2964200</v>
      </c>
      <c r="K33" s="60">
        <v>843866</v>
      </c>
      <c r="L33" s="60">
        <v>503395</v>
      </c>
      <c r="M33" s="60">
        <v>475946</v>
      </c>
      <c r="N33" s="60">
        <v>1823207</v>
      </c>
      <c r="O33" s="60">
        <v>1241851</v>
      </c>
      <c r="P33" s="60">
        <v>439049</v>
      </c>
      <c r="Q33" s="60">
        <v>953286</v>
      </c>
      <c r="R33" s="60">
        <v>2634186</v>
      </c>
      <c r="S33" s="60"/>
      <c r="T33" s="60"/>
      <c r="U33" s="60"/>
      <c r="V33" s="60"/>
      <c r="W33" s="60">
        <v>7421593</v>
      </c>
      <c r="X33" s="60"/>
      <c r="Y33" s="60">
        <v>7421593</v>
      </c>
      <c r="Z33" s="140">
        <v>0</v>
      </c>
      <c r="AA33" s="155">
        <v>4019332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15921466</v>
      </c>
      <c r="D35" s="155"/>
      <c r="E35" s="156">
        <v>18626805</v>
      </c>
      <c r="F35" s="60">
        <v>18626805</v>
      </c>
      <c r="G35" s="60">
        <v>1546289</v>
      </c>
      <c r="H35" s="60">
        <v>1869939</v>
      </c>
      <c r="I35" s="60">
        <v>1043090</v>
      </c>
      <c r="J35" s="60">
        <v>4459318</v>
      </c>
      <c r="K35" s="60">
        <v>1416822</v>
      </c>
      <c r="L35" s="60">
        <v>1584347</v>
      </c>
      <c r="M35" s="60">
        <v>974463</v>
      </c>
      <c r="N35" s="60">
        <v>3975632</v>
      </c>
      <c r="O35" s="60">
        <v>1679865</v>
      </c>
      <c r="P35" s="60">
        <v>1377177</v>
      </c>
      <c r="Q35" s="60">
        <v>1387411</v>
      </c>
      <c r="R35" s="60">
        <v>4444453</v>
      </c>
      <c r="S35" s="60"/>
      <c r="T35" s="60"/>
      <c r="U35" s="60"/>
      <c r="V35" s="60"/>
      <c r="W35" s="60">
        <v>12879403</v>
      </c>
      <c r="X35" s="60"/>
      <c r="Y35" s="60">
        <v>12879403</v>
      </c>
      <c r="Z35" s="140">
        <v>0</v>
      </c>
      <c r="AA35" s="155">
        <v>18626805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31412116</v>
      </c>
      <c r="D38" s="153">
        <f>SUM(D39:D41)</f>
        <v>0</v>
      </c>
      <c r="E38" s="154">
        <f t="shared" si="7"/>
        <v>34612598</v>
      </c>
      <c r="F38" s="100">
        <f t="shared" si="7"/>
        <v>34612598</v>
      </c>
      <c r="G38" s="100">
        <f t="shared" si="7"/>
        <v>215402</v>
      </c>
      <c r="H38" s="100">
        <f t="shared" si="7"/>
        <v>2602729</v>
      </c>
      <c r="I38" s="100">
        <f t="shared" si="7"/>
        <v>3120416</v>
      </c>
      <c r="J38" s="100">
        <f t="shared" si="7"/>
        <v>5938547</v>
      </c>
      <c r="K38" s="100">
        <f t="shared" si="7"/>
        <v>1607406</v>
      </c>
      <c r="L38" s="100">
        <f t="shared" si="7"/>
        <v>2962549</v>
      </c>
      <c r="M38" s="100">
        <f t="shared" si="7"/>
        <v>3406919</v>
      </c>
      <c r="N38" s="100">
        <f t="shared" si="7"/>
        <v>7976874</v>
      </c>
      <c r="O38" s="100">
        <f t="shared" si="7"/>
        <v>1794094</v>
      </c>
      <c r="P38" s="100">
        <f t="shared" si="7"/>
        <v>1935438</v>
      </c>
      <c r="Q38" s="100">
        <f t="shared" si="7"/>
        <v>2387304</v>
      </c>
      <c r="R38" s="100">
        <f t="shared" si="7"/>
        <v>6116836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20032257</v>
      </c>
      <c r="X38" s="100">
        <f t="shared" si="7"/>
        <v>0</v>
      </c>
      <c r="Y38" s="100">
        <f t="shared" si="7"/>
        <v>20032257</v>
      </c>
      <c r="Z38" s="137">
        <f>+IF(X38&lt;&gt;0,+(Y38/X38)*100,0)</f>
        <v>0</v>
      </c>
      <c r="AA38" s="153">
        <f>SUM(AA39:AA41)</f>
        <v>34612598</v>
      </c>
    </row>
    <row r="39" spans="1:27" ht="12.75">
      <c r="A39" s="138" t="s">
        <v>85</v>
      </c>
      <c r="B39" s="136"/>
      <c r="C39" s="155">
        <v>13749154</v>
      </c>
      <c r="D39" s="155"/>
      <c r="E39" s="156">
        <v>16717921</v>
      </c>
      <c r="F39" s="60">
        <v>16717921</v>
      </c>
      <c r="G39" s="60">
        <v>61550</v>
      </c>
      <c r="H39" s="60">
        <v>534522</v>
      </c>
      <c r="I39" s="60">
        <v>527732</v>
      </c>
      <c r="J39" s="60">
        <v>1123804</v>
      </c>
      <c r="K39" s="60">
        <v>594175</v>
      </c>
      <c r="L39" s="60">
        <v>1230149</v>
      </c>
      <c r="M39" s="60">
        <v>1924082</v>
      </c>
      <c r="N39" s="60">
        <v>3748406</v>
      </c>
      <c r="O39" s="60">
        <v>1005471</v>
      </c>
      <c r="P39" s="60">
        <v>820302</v>
      </c>
      <c r="Q39" s="60">
        <v>1406866</v>
      </c>
      <c r="R39" s="60">
        <v>3232639</v>
      </c>
      <c r="S39" s="60"/>
      <c r="T39" s="60"/>
      <c r="U39" s="60"/>
      <c r="V39" s="60"/>
      <c r="W39" s="60">
        <v>8104849</v>
      </c>
      <c r="X39" s="60"/>
      <c r="Y39" s="60">
        <v>8104849</v>
      </c>
      <c r="Z39" s="140">
        <v>0</v>
      </c>
      <c r="AA39" s="155">
        <v>16717921</v>
      </c>
    </row>
    <row r="40" spans="1:27" ht="12.75">
      <c r="A40" s="138" t="s">
        <v>86</v>
      </c>
      <c r="B40" s="136"/>
      <c r="C40" s="155">
        <v>17662962</v>
      </c>
      <c r="D40" s="155"/>
      <c r="E40" s="156">
        <v>17894677</v>
      </c>
      <c r="F40" s="60">
        <v>17894677</v>
      </c>
      <c r="G40" s="60">
        <v>153852</v>
      </c>
      <c r="H40" s="60">
        <v>2068207</v>
      </c>
      <c r="I40" s="60">
        <v>2592684</v>
      </c>
      <c r="J40" s="60">
        <v>4814743</v>
      </c>
      <c r="K40" s="60">
        <v>1013231</v>
      </c>
      <c r="L40" s="60">
        <v>1732400</v>
      </c>
      <c r="M40" s="60">
        <v>1482837</v>
      </c>
      <c r="N40" s="60">
        <v>4228468</v>
      </c>
      <c r="O40" s="60">
        <v>788623</v>
      </c>
      <c r="P40" s="60">
        <v>1115136</v>
      </c>
      <c r="Q40" s="60">
        <v>980438</v>
      </c>
      <c r="R40" s="60">
        <v>2884197</v>
      </c>
      <c r="S40" s="60"/>
      <c r="T40" s="60"/>
      <c r="U40" s="60"/>
      <c r="V40" s="60"/>
      <c r="W40" s="60">
        <v>11927408</v>
      </c>
      <c r="X40" s="60"/>
      <c r="Y40" s="60">
        <v>11927408</v>
      </c>
      <c r="Z40" s="140">
        <v>0</v>
      </c>
      <c r="AA40" s="155">
        <v>17894677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13742003</v>
      </c>
      <c r="D42" s="153">
        <f>SUM(D43:D46)</f>
        <v>0</v>
      </c>
      <c r="E42" s="154">
        <f t="shared" si="8"/>
        <v>14590607</v>
      </c>
      <c r="F42" s="100">
        <f t="shared" si="8"/>
        <v>14590607</v>
      </c>
      <c r="G42" s="100">
        <f t="shared" si="8"/>
        <v>28717</v>
      </c>
      <c r="H42" s="100">
        <f t="shared" si="8"/>
        <v>2645622</v>
      </c>
      <c r="I42" s="100">
        <f t="shared" si="8"/>
        <v>1308565</v>
      </c>
      <c r="J42" s="100">
        <f t="shared" si="8"/>
        <v>3982904</v>
      </c>
      <c r="K42" s="100">
        <f t="shared" si="8"/>
        <v>1302514</v>
      </c>
      <c r="L42" s="100">
        <f t="shared" si="8"/>
        <v>1927224</v>
      </c>
      <c r="M42" s="100">
        <f t="shared" si="8"/>
        <v>1417844</v>
      </c>
      <c r="N42" s="100">
        <f t="shared" si="8"/>
        <v>4647582</v>
      </c>
      <c r="O42" s="100">
        <f t="shared" si="8"/>
        <v>1402196</v>
      </c>
      <c r="P42" s="100">
        <f t="shared" si="8"/>
        <v>1911829</v>
      </c>
      <c r="Q42" s="100">
        <f t="shared" si="8"/>
        <v>1803270</v>
      </c>
      <c r="R42" s="100">
        <f t="shared" si="8"/>
        <v>5117295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13747781</v>
      </c>
      <c r="X42" s="100">
        <f t="shared" si="8"/>
        <v>0</v>
      </c>
      <c r="Y42" s="100">
        <f t="shared" si="8"/>
        <v>13747781</v>
      </c>
      <c r="Z42" s="137">
        <f>+IF(X42&lt;&gt;0,+(Y42/X42)*100,0)</f>
        <v>0</v>
      </c>
      <c r="AA42" s="153">
        <f>SUM(AA43:AA46)</f>
        <v>14590607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13742003</v>
      </c>
      <c r="D46" s="155"/>
      <c r="E46" s="156">
        <v>14590607</v>
      </c>
      <c r="F46" s="60">
        <v>14590607</v>
      </c>
      <c r="G46" s="60">
        <v>28717</v>
      </c>
      <c r="H46" s="60">
        <v>2645622</v>
      </c>
      <c r="I46" s="60">
        <v>1308565</v>
      </c>
      <c r="J46" s="60">
        <v>3982904</v>
      </c>
      <c r="K46" s="60">
        <v>1302514</v>
      </c>
      <c r="L46" s="60">
        <v>1927224</v>
      </c>
      <c r="M46" s="60">
        <v>1417844</v>
      </c>
      <c r="N46" s="60">
        <v>4647582</v>
      </c>
      <c r="O46" s="60">
        <v>1402196</v>
      </c>
      <c r="P46" s="60">
        <v>1911829</v>
      </c>
      <c r="Q46" s="60">
        <v>1803270</v>
      </c>
      <c r="R46" s="60">
        <v>5117295</v>
      </c>
      <c r="S46" s="60"/>
      <c r="T46" s="60"/>
      <c r="U46" s="60"/>
      <c r="V46" s="60"/>
      <c r="W46" s="60">
        <v>13747781</v>
      </c>
      <c r="X46" s="60"/>
      <c r="Y46" s="60">
        <v>13747781</v>
      </c>
      <c r="Z46" s="140">
        <v>0</v>
      </c>
      <c r="AA46" s="155">
        <v>14590607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190062906</v>
      </c>
      <c r="D48" s="168">
        <f>+D28+D32+D38+D42+D47</f>
        <v>0</v>
      </c>
      <c r="E48" s="169">
        <f t="shared" si="9"/>
        <v>231936092</v>
      </c>
      <c r="F48" s="73">
        <f t="shared" si="9"/>
        <v>231936092</v>
      </c>
      <c r="G48" s="73">
        <f t="shared" si="9"/>
        <v>2814876</v>
      </c>
      <c r="H48" s="73">
        <f t="shared" si="9"/>
        <v>15957758</v>
      </c>
      <c r="I48" s="73">
        <f t="shared" si="9"/>
        <v>13902572</v>
      </c>
      <c r="J48" s="73">
        <f t="shared" si="9"/>
        <v>32675206</v>
      </c>
      <c r="K48" s="73">
        <f t="shared" si="9"/>
        <v>12293040</v>
      </c>
      <c r="L48" s="73">
        <f t="shared" si="9"/>
        <v>15184247</v>
      </c>
      <c r="M48" s="73">
        <f t="shared" si="9"/>
        <v>14728858</v>
      </c>
      <c r="N48" s="73">
        <f t="shared" si="9"/>
        <v>42206145</v>
      </c>
      <c r="O48" s="73">
        <f t="shared" si="9"/>
        <v>12035947</v>
      </c>
      <c r="P48" s="73">
        <f t="shared" si="9"/>
        <v>28757963</v>
      </c>
      <c r="Q48" s="73">
        <f t="shared" si="9"/>
        <v>12839727</v>
      </c>
      <c r="R48" s="73">
        <f t="shared" si="9"/>
        <v>53633637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128514988</v>
      </c>
      <c r="X48" s="73">
        <f t="shared" si="9"/>
        <v>0</v>
      </c>
      <c r="Y48" s="73">
        <f t="shared" si="9"/>
        <v>128514988</v>
      </c>
      <c r="Z48" s="170">
        <f>+IF(X48&lt;&gt;0,+(Y48/X48)*100,0)</f>
        <v>0</v>
      </c>
      <c r="AA48" s="168">
        <f>+AA28+AA32+AA38+AA42+AA47</f>
        <v>231936092</v>
      </c>
    </row>
    <row r="49" spans="1:27" ht="12.75">
      <c r="A49" s="148" t="s">
        <v>49</v>
      </c>
      <c r="B49" s="149"/>
      <c r="C49" s="171">
        <f aca="true" t="shared" si="10" ref="C49:Y49">+C25-C48</f>
        <v>96371419</v>
      </c>
      <c r="D49" s="171">
        <f>+D25-D48</f>
        <v>0</v>
      </c>
      <c r="E49" s="172">
        <f t="shared" si="10"/>
        <v>72238852</v>
      </c>
      <c r="F49" s="173">
        <f t="shared" si="10"/>
        <v>72238852</v>
      </c>
      <c r="G49" s="173">
        <f t="shared" si="10"/>
        <v>5569315</v>
      </c>
      <c r="H49" s="173">
        <f t="shared" si="10"/>
        <v>69087616</v>
      </c>
      <c r="I49" s="173">
        <f t="shared" si="10"/>
        <v>-12572128</v>
      </c>
      <c r="J49" s="173">
        <f t="shared" si="10"/>
        <v>62084803</v>
      </c>
      <c r="K49" s="173">
        <f t="shared" si="10"/>
        <v>-10421156</v>
      </c>
      <c r="L49" s="173">
        <f t="shared" si="10"/>
        <v>-6347068</v>
      </c>
      <c r="M49" s="173">
        <f t="shared" si="10"/>
        <v>40803793</v>
      </c>
      <c r="N49" s="173">
        <f t="shared" si="10"/>
        <v>24035569</v>
      </c>
      <c r="O49" s="173">
        <f t="shared" si="10"/>
        <v>-4334751</v>
      </c>
      <c r="P49" s="173">
        <f t="shared" si="10"/>
        <v>-8031692</v>
      </c>
      <c r="Q49" s="173">
        <f t="shared" si="10"/>
        <v>-7425321</v>
      </c>
      <c r="R49" s="173">
        <f t="shared" si="10"/>
        <v>-19791764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66328608</v>
      </c>
      <c r="X49" s="173">
        <f>IF(F25=F48,0,X25-X48)</f>
        <v>0</v>
      </c>
      <c r="Y49" s="173">
        <f t="shared" si="10"/>
        <v>66328608</v>
      </c>
      <c r="Z49" s="174">
        <f>+IF(X49&lt;&gt;0,+(Y49/X49)*100,0)</f>
        <v>0</v>
      </c>
      <c r="AA49" s="171">
        <f>+AA25-AA48</f>
        <v>72238852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12035254</v>
      </c>
      <c r="D5" s="155">
        <v>0</v>
      </c>
      <c r="E5" s="156">
        <v>15900000</v>
      </c>
      <c r="F5" s="60">
        <v>15900000</v>
      </c>
      <c r="G5" s="60">
        <v>7954971</v>
      </c>
      <c r="H5" s="60">
        <v>651738</v>
      </c>
      <c r="I5" s="60">
        <v>611866</v>
      </c>
      <c r="J5" s="60">
        <v>9218575</v>
      </c>
      <c r="K5" s="60">
        <v>419521</v>
      </c>
      <c r="L5" s="60">
        <v>649766</v>
      </c>
      <c r="M5" s="60">
        <v>652635</v>
      </c>
      <c r="N5" s="60">
        <v>1721922</v>
      </c>
      <c r="O5" s="60">
        <v>652635</v>
      </c>
      <c r="P5" s="60">
        <v>652635</v>
      </c>
      <c r="Q5" s="60">
        <v>652635</v>
      </c>
      <c r="R5" s="60">
        <v>1957905</v>
      </c>
      <c r="S5" s="60">
        <v>0</v>
      </c>
      <c r="T5" s="60">
        <v>0</v>
      </c>
      <c r="U5" s="60">
        <v>0</v>
      </c>
      <c r="V5" s="60">
        <v>0</v>
      </c>
      <c r="W5" s="60">
        <v>12898402</v>
      </c>
      <c r="X5" s="60">
        <v>13420660</v>
      </c>
      <c r="Y5" s="60">
        <v>-522258</v>
      </c>
      <c r="Z5" s="140">
        <v>-3.89</v>
      </c>
      <c r="AA5" s="155">
        <v>15900000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1477615</v>
      </c>
      <c r="D10" s="155">
        <v>0</v>
      </c>
      <c r="E10" s="156">
        <v>2120000</v>
      </c>
      <c r="F10" s="54">
        <v>2120000</v>
      </c>
      <c r="G10" s="54">
        <v>151874</v>
      </c>
      <c r="H10" s="54">
        <v>151285</v>
      </c>
      <c r="I10" s="54">
        <v>151065</v>
      </c>
      <c r="J10" s="54">
        <v>454224</v>
      </c>
      <c r="K10" s="54">
        <v>133485</v>
      </c>
      <c r="L10" s="54">
        <v>148937</v>
      </c>
      <c r="M10" s="54">
        <v>149437</v>
      </c>
      <c r="N10" s="54">
        <v>431859</v>
      </c>
      <c r="O10" s="54">
        <v>149437</v>
      </c>
      <c r="P10" s="54">
        <v>126818</v>
      </c>
      <c r="Q10" s="54">
        <v>105890</v>
      </c>
      <c r="R10" s="54">
        <v>382145</v>
      </c>
      <c r="S10" s="54">
        <v>0</v>
      </c>
      <c r="T10" s="54">
        <v>0</v>
      </c>
      <c r="U10" s="54">
        <v>0</v>
      </c>
      <c r="V10" s="54">
        <v>0</v>
      </c>
      <c r="W10" s="54">
        <v>1268228</v>
      </c>
      <c r="X10" s="54">
        <v>1590003</v>
      </c>
      <c r="Y10" s="54">
        <v>-321775</v>
      </c>
      <c r="Z10" s="184">
        <v>-20.24</v>
      </c>
      <c r="AA10" s="130">
        <v>2120000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14658</v>
      </c>
      <c r="P11" s="60">
        <v>0</v>
      </c>
      <c r="Q11" s="60">
        <v>-6837</v>
      </c>
      <c r="R11" s="60">
        <v>7821</v>
      </c>
      <c r="S11" s="60">
        <v>0</v>
      </c>
      <c r="T11" s="60">
        <v>0</v>
      </c>
      <c r="U11" s="60">
        <v>0</v>
      </c>
      <c r="V11" s="60">
        <v>0</v>
      </c>
      <c r="W11" s="60">
        <v>7821</v>
      </c>
      <c r="X11" s="60"/>
      <c r="Y11" s="60">
        <v>7821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1508101</v>
      </c>
      <c r="D12" s="155">
        <v>0</v>
      </c>
      <c r="E12" s="156">
        <v>1524117</v>
      </c>
      <c r="F12" s="60">
        <v>1524117</v>
      </c>
      <c r="G12" s="60">
        <v>877</v>
      </c>
      <c r="H12" s="60">
        <v>18413</v>
      </c>
      <c r="I12" s="60">
        <v>17556</v>
      </c>
      <c r="J12" s="60">
        <v>36846</v>
      </c>
      <c r="K12" s="60">
        <v>12596</v>
      </c>
      <c r="L12" s="60">
        <v>90069</v>
      </c>
      <c r="M12" s="60">
        <v>25560</v>
      </c>
      <c r="N12" s="60">
        <v>128225</v>
      </c>
      <c r="O12" s="60">
        <v>28038</v>
      </c>
      <c r="P12" s="60">
        <v>12425</v>
      </c>
      <c r="Q12" s="60">
        <v>38732</v>
      </c>
      <c r="R12" s="60">
        <v>79195</v>
      </c>
      <c r="S12" s="60">
        <v>0</v>
      </c>
      <c r="T12" s="60">
        <v>0</v>
      </c>
      <c r="U12" s="60">
        <v>0</v>
      </c>
      <c r="V12" s="60">
        <v>0</v>
      </c>
      <c r="W12" s="60">
        <v>244266</v>
      </c>
      <c r="X12" s="60">
        <v>1364600</v>
      </c>
      <c r="Y12" s="60">
        <v>-1120334</v>
      </c>
      <c r="Z12" s="140">
        <v>-82.1</v>
      </c>
      <c r="AA12" s="155">
        <v>1524117</v>
      </c>
    </row>
    <row r="13" spans="1:27" ht="12.75">
      <c r="A13" s="181" t="s">
        <v>109</v>
      </c>
      <c r="B13" s="185"/>
      <c r="C13" s="155">
        <v>4855359</v>
      </c>
      <c r="D13" s="155">
        <v>0</v>
      </c>
      <c r="E13" s="156">
        <v>4064000</v>
      </c>
      <c r="F13" s="60">
        <v>4064000</v>
      </c>
      <c r="G13" s="60">
        <v>95954</v>
      </c>
      <c r="H13" s="60">
        <v>925820</v>
      </c>
      <c r="I13" s="60">
        <v>12488</v>
      </c>
      <c r="J13" s="60">
        <v>1034262</v>
      </c>
      <c r="K13" s="60">
        <v>523399</v>
      </c>
      <c r="L13" s="60">
        <v>12371</v>
      </c>
      <c r="M13" s="60">
        <v>112211</v>
      </c>
      <c r="N13" s="60">
        <v>647981</v>
      </c>
      <c r="O13" s="60">
        <v>360298</v>
      </c>
      <c r="P13" s="60">
        <v>889657</v>
      </c>
      <c r="Q13" s="60">
        <v>49460</v>
      </c>
      <c r="R13" s="60">
        <v>1299415</v>
      </c>
      <c r="S13" s="60">
        <v>0</v>
      </c>
      <c r="T13" s="60">
        <v>0</v>
      </c>
      <c r="U13" s="60">
        <v>0</v>
      </c>
      <c r="V13" s="60">
        <v>0</v>
      </c>
      <c r="W13" s="60">
        <v>2981658</v>
      </c>
      <c r="X13" s="60">
        <v>3701520</v>
      </c>
      <c r="Y13" s="60">
        <v>-719862</v>
      </c>
      <c r="Z13" s="140">
        <v>-19.45</v>
      </c>
      <c r="AA13" s="155">
        <v>4064000</v>
      </c>
    </row>
    <row r="14" spans="1:27" ht="12.75">
      <c r="A14" s="181" t="s">
        <v>110</v>
      </c>
      <c r="B14" s="185"/>
      <c r="C14" s="155">
        <v>2143226</v>
      </c>
      <c r="D14" s="155">
        <v>0</v>
      </c>
      <c r="E14" s="156">
        <v>2508323</v>
      </c>
      <c r="F14" s="60">
        <v>2508323</v>
      </c>
      <c r="G14" s="60">
        <v>174079</v>
      </c>
      <c r="H14" s="60">
        <v>229560</v>
      </c>
      <c r="I14" s="60">
        <v>189432</v>
      </c>
      <c r="J14" s="60">
        <v>593071</v>
      </c>
      <c r="K14" s="60">
        <v>189818</v>
      </c>
      <c r="L14" s="60">
        <v>179665</v>
      </c>
      <c r="M14" s="60">
        <v>189708</v>
      </c>
      <c r="N14" s="60">
        <v>559191</v>
      </c>
      <c r="O14" s="60">
        <v>189362</v>
      </c>
      <c r="P14" s="60">
        <v>204392</v>
      </c>
      <c r="Q14" s="60">
        <v>194409</v>
      </c>
      <c r="R14" s="60">
        <v>588163</v>
      </c>
      <c r="S14" s="60">
        <v>0</v>
      </c>
      <c r="T14" s="60">
        <v>0</v>
      </c>
      <c r="U14" s="60">
        <v>0</v>
      </c>
      <c r="V14" s="60">
        <v>0</v>
      </c>
      <c r="W14" s="60">
        <v>1740425</v>
      </c>
      <c r="X14" s="60">
        <v>1881243</v>
      </c>
      <c r="Y14" s="60">
        <v>-140818</v>
      </c>
      <c r="Z14" s="140">
        <v>-7.49</v>
      </c>
      <c r="AA14" s="155">
        <v>2508323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2321133</v>
      </c>
      <c r="D16" s="155">
        <v>0</v>
      </c>
      <c r="E16" s="156">
        <v>4497026</v>
      </c>
      <c r="F16" s="60">
        <v>4497026</v>
      </c>
      <c r="G16" s="60">
        <v>300</v>
      </c>
      <c r="H16" s="60">
        <v>92330</v>
      </c>
      <c r="I16" s="60">
        <v>22200</v>
      </c>
      <c r="J16" s="60">
        <v>114830</v>
      </c>
      <c r="K16" s="60">
        <v>38100</v>
      </c>
      <c r="L16" s="60">
        <v>22580</v>
      </c>
      <c r="M16" s="60">
        <v>23950</v>
      </c>
      <c r="N16" s="60">
        <v>84630</v>
      </c>
      <c r="O16" s="60">
        <v>32200</v>
      </c>
      <c r="P16" s="60">
        <v>615924</v>
      </c>
      <c r="Q16" s="60">
        <v>44400</v>
      </c>
      <c r="R16" s="60">
        <v>692524</v>
      </c>
      <c r="S16" s="60">
        <v>0</v>
      </c>
      <c r="T16" s="60">
        <v>0</v>
      </c>
      <c r="U16" s="60">
        <v>0</v>
      </c>
      <c r="V16" s="60">
        <v>0</v>
      </c>
      <c r="W16" s="60">
        <v>891984</v>
      </c>
      <c r="X16" s="60">
        <v>3411684</v>
      </c>
      <c r="Y16" s="60">
        <v>-2519700</v>
      </c>
      <c r="Z16" s="140">
        <v>-73.86</v>
      </c>
      <c r="AA16" s="155">
        <v>4497026</v>
      </c>
    </row>
    <row r="17" spans="1:27" ht="12.75">
      <c r="A17" s="181" t="s">
        <v>113</v>
      </c>
      <c r="B17" s="185"/>
      <c r="C17" s="155">
        <v>2432297</v>
      </c>
      <c r="D17" s="155">
        <v>0</v>
      </c>
      <c r="E17" s="156">
        <v>3225016</v>
      </c>
      <c r="F17" s="60">
        <v>3225016</v>
      </c>
      <c r="G17" s="60">
        <v>19</v>
      </c>
      <c r="H17" s="60">
        <v>330817</v>
      </c>
      <c r="I17" s="60">
        <v>150985</v>
      </c>
      <c r="J17" s="60">
        <v>481821</v>
      </c>
      <c r="K17" s="60">
        <v>197969</v>
      </c>
      <c r="L17" s="60">
        <v>92043</v>
      </c>
      <c r="M17" s="60">
        <v>38886</v>
      </c>
      <c r="N17" s="60">
        <v>328898</v>
      </c>
      <c r="O17" s="60">
        <v>142252</v>
      </c>
      <c r="P17" s="60">
        <v>272165</v>
      </c>
      <c r="Q17" s="60">
        <v>362733</v>
      </c>
      <c r="R17" s="60">
        <v>777150</v>
      </c>
      <c r="S17" s="60">
        <v>0</v>
      </c>
      <c r="T17" s="60">
        <v>0</v>
      </c>
      <c r="U17" s="60">
        <v>0</v>
      </c>
      <c r="V17" s="60">
        <v>0</v>
      </c>
      <c r="W17" s="60">
        <v>1587869</v>
      </c>
      <c r="X17" s="60">
        <v>2462380</v>
      </c>
      <c r="Y17" s="60">
        <v>-874511</v>
      </c>
      <c r="Z17" s="140">
        <v>-35.51</v>
      </c>
      <c r="AA17" s="155">
        <v>3225016</v>
      </c>
    </row>
    <row r="18" spans="1:27" ht="12.75">
      <c r="A18" s="183" t="s">
        <v>114</v>
      </c>
      <c r="B18" s="182"/>
      <c r="C18" s="155">
        <v>1634115</v>
      </c>
      <c r="D18" s="155">
        <v>0</v>
      </c>
      <c r="E18" s="156">
        <v>1817762</v>
      </c>
      <c r="F18" s="60">
        <v>1817762</v>
      </c>
      <c r="G18" s="60">
        <v>0</v>
      </c>
      <c r="H18" s="60">
        <v>365787</v>
      </c>
      <c r="I18" s="60">
        <v>117347</v>
      </c>
      <c r="J18" s="60">
        <v>483134</v>
      </c>
      <c r="K18" s="60">
        <v>175527</v>
      </c>
      <c r="L18" s="60">
        <v>110661</v>
      </c>
      <c r="M18" s="60">
        <v>177820</v>
      </c>
      <c r="N18" s="60">
        <v>464008</v>
      </c>
      <c r="O18" s="60">
        <v>159610</v>
      </c>
      <c r="P18" s="60">
        <v>149804</v>
      </c>
      <c r="Q18" s="60">
        <v>172735</v>
      </c>
      <c r="R18" s="60">
        <v>482149</v>
      </c>
      <c r="S18" s="60">
        <v>0</v>
      </c>
      <c r="T18" s="60">
        <v>0</v>
      </c>
      <c r="U18" s="60">
        <v>0</v>
      </c>
      <c r="V18" s="60">
        <v>0</v>
      </c>
      <c r="W18" s="60">
        <v>1429291</v>
      </c>
      <c r="X18" s="60">
        <v>1362836</v>
      </c>
      <c r="Y18" s="60">
        <v>66455</v>
      </c>
      <c r="Z18" s="140">
        <v>4.88</v>
      </c>
      <c r="AA18" s="155">
        <v>1817762</v>
      </c>
    </row>
    <row r="19" spans="1:27" ht="12.75">
      <c r="A19" s="181" t="s">
        <v>34</v>
      </c>
      <c r="B19" s="185"/>
      <c r="C19" s="155">
        <v>177254246</v>
      </c>
      <c r="D19" s="155">
        <v>0</v>
      </c>
      <c r="E19" s="156">
        <v>167979720</v>
      </c>
      <c r="F19" s="60">
        <v>167979720</v>
      </c>
      <c r="G19" s="60">
        <v>0</v>
      </c>
      <c r="H19" s="60">
        <v>69945000</v>
      </c>
      <c r="I19" s="60">
        <v>0</v>
      </c>
      <c r="J19" s="60">
        <v>69945000</v>
      </c>
      <c r="K19" s="60">
        <v>0</v>
      </c>
      <c r="L19" s="60">
        <v>0</v>
      </c>
      <c r="M19" s="60">
        <v>54050000</v>
      </c>
      <c r="N19" s="60">
        <v>54050000</v>
      </c>
      <c r="O19" s="60">
        <v>28000</v>
      </c>
      <c r="P19" s="60">
        <v>67450</v>
      </c>
      <c r="Q19" s="60">
        <v>0</v>
      </c>
      <c r="R19" s="60">
        <v>95450</v>
      </c>
      <c r="S19" s="60">
        <v>0</v>
      </c>
      <c r="T19" s="60">
        <v>0</v>
      </c>
      <c r="U19" s="60">
        <v>0</v>
      </c>
      <c r="V19" s="60">
        <v>0</v>
      </c>
      <c r="W19" s="60">
        <v>124090450</v>
      </c>
      <c r="X19" s="60">
        <v>167977680</v>
      </c>
      <c r="Y19" s="60">
        <v>-43887230</v>
      </c>
      <c r="Z19" s="140">
        <v>-26.13</v>
      </c>
      <c r="AA19" s="155">
        <v>167979720</v>
      </c>
    </row>
    <row r="20" spans="1:27" ht="12.75">
      <c r="A20" s="181" t="s">
        <v>35</v>
      </c>
      <c r="B20" s="185"/>
      <c r="C20" s="155">
        <v>3188560</v>
      </c>
      <c r="D20" s="155">
        <v>0</v>
      </c>
      <c r="E20" s="156">
        <v>39938801</v>
      </c>
      <c r="F20" s="54">
        <v>39938801</v>
      </c>
      <c r="G20" s="54">
        <v>6117</v>
      </c>
      <c r="H20" s="54">
        <v>318624</v>
      </c>
      <c r="I20" s="54">
        <v>57505</v>
      </c>
      <c r="J20" s="54">
        <v>382246</v>
      </c>
      <c r="K20" s="54">
        <v>181469</v>
      </c>
      <c r="L20" s="54">
        <v>112710</v>
      </c>
      <c r="M20" s="54">
        <v>112444</v>
      </c>
      <c r="N20" s="54">
        <v>406623</v>
      </c>
      <c r="O20" s="54">
        <v>92859</v>
      </c>
      <c r="P20" s="54">
        <v>88857</v>
      </c>
      <c r="Q20" s="54">
        <v>55831</v>
      </c>
      <c r="R20" s="54">
        <v>237547</v>
      </c>
      <c r="S20" s="54">
        <v>0</v>
      </c>
      <c r="T20" s="54">
        <v>0</v>
      </c>
      <c r="U20" s="54">
        <v>0</v>
      </c>
      <c r="V20" s="54">
        <v>0</v>
      </c>
      <c r="W20" s="54">
        <v>1026416</v>
      </c>
      <c r="X20" s="54">
        <v>34232498</v>
      </c>
      <c r="Y20" s="54">
        <v>-33206082</v>
      </c>
      <c r="Z20" s="184">
        <v>-97</v>
      </c>
      <c r="AA20" s="130">
        <v>39938801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1339179</v>
      </c>
      <c r="F21" s="60">
        <v>1339179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1339179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208849906</v>
      </c>
      <c r="D22" s="188">
        <f>SUM(D5:D21)</f>
        <v>0</v>
      </c>
      <c r="E22" s="189">
        <f t="shared" si="0"/>
        <v>244913944</v>
      </c>
      <c r="F22" s="190">
        <f t="shared" si="0"/>
        <v>244913944</v>
      </c>
      <c r="G22" s="190">
        <f t="shared" si="0"/>
        <v>8384191</v>
      </c>
      <c r="H22" s="190">
        <f t="shared" si="0"/>
        <v>73029374</v>
      </c>
      <c r="I22" s="190">
        <f t="shared" si="0"/>
        <v>1330444</v>
      </c>
      <c r="J22" s="190">
        <f t="shared" si="0"/>
        <v>82744009</v>
      </c>
      <c r="K22" s="190">
        <f t="shared" si="0"/>
        <v>1871884</v>
      </c>
      <c r="L22" s="190">
        <f t="shared" si="0"/>
        <v>1418802</v>
      </c>
      <c r="M22" s="190">
        <f t="shared" si="0"/>
        <v>55532651</v>
      </c>
      <c r="N22" s="190">
        <f t="shared" si="0"/>
        <v>58823337</v>
      </c>
      <c r="O22" s="190">
        <f t="shared" si="0"/>
        <v>1849349</v>
      </c>
      <c r="P22" s="190">
        <f t="shared" si="0"/>
        <v>3080127</v>
      </c>
      <c r="Q22" s="190">
        <f t="shared" si="0"/>
        <v>1669988</v>
      </c>
      <c r="R22" s="190">
        <f t="shared" si="0"/>
        <v>6599464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148166810</v>
      </c>
      <c r="X22" s="190">
        <f t="shared" si="0"/>
        <v>231405104</v>
      </c>
      <c r="Y22" s="190">
        <f t="shared" si="0"/>
        <v>-83238294</v>
      </c>
      <c r="Z22" s="191">
        <f>+IF(X22&lt;&gt;0,+(Y22/X22)*100,0)</f>
        <v>-35.97081160318746</v>
      </c>
      <c r="AA22" s="188">
        <f>SUM(AA5:AA21)</f>
        <v>244913944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55311425</v>
      </c>
      <c r="D25" s="155">
        <v>0</v>
      </c>
      <c r="E25" s="156">
        <v>61402370</v>
      </c>
      <c r="F25" s="60">
        <v>61402370</v>
      </c>
      <c r="G25" s="60">
        <v>4500</v>
      </c>
      <c r="H25" s="60">
        <v>8470529</v>
      </c>
      <c r="I25" s="60">
        <v>4399225</v>
      </c>
      <c r="J25" s="60">
        <v>12874254</v>
      </c>
      <c r="K25" s="60">
        <v>4279041</v>
      </c>
      <c r="L25" s="60">
        <v>6724005</v>
      </c>
      <c r="M25" s="60">
        <v>4469165</v>
      </c>
      <c r="N25" s="60">
        <v>15472211</v>
      </c>
      <c r="O25" s="60">
        <v>4310559</v>
      </c>
      <c r="P25" s="60">
        <v>3600444</v>
      </c>
      <c r="Q25" s="60">
        <v>4362791</v>
      </c>
      <c r="R25" s="60">
        <v>12273794</v>
      </c>
      <c r="S25" s="60">
        <v>0</v>
      </c>
      <c r="T25" s="60">
        <v>0</v>
      </c>
      <c r="U25" s="60">
        <v>0</v>
      </c>
      <c r="V25" s="60">
        <v>0</v>
      </c>
      <c r="W25" s="60">
        <v>40620259</v>
      </c>
      <c r="X25" s="60">
        <v>46051649</v>
      </c>
      <c r="Y25" s="60">
        <v>-5431390</v>
      </c>
      <c r="Z25" s="140">
        <v>-11.79</v>
      </c>
      <c r="AA25" s="155">
        <v>61402370</v>
      </c>
    </row>
    <row r="26" spans="1:27" ht="12.75">
      <c r="A26" s="183" t="s">
        <v>38</v>
      </c>
      <c r="B26" s="182"/>
      <c r="C26" s="155">
        <v>15437397</v>
      </c>
      <c r="D26" s="155">
        <v>0</v>
      </c>
      <c r="E26" s="156">
        <v>18734068</v>
      </c>
      <c r="F26" s="60">
        <v>18734068</v>
      </c>
      <c r="G26" s="60">
        <v>0</v>
      </c>
      <c r="H26" s="60">
        <v>2404651</v>
      </c>
      <c r="I26" s="60">
        <v>1394209</v>
      </c>
      <c r="J26" s="60">
        <v>3798860</v>
      </c>
      <c r="K26" s="60">
        <v>1271286</v>
      </c>
      <c r="L26" s="60">
        <v>1252046</v>
      </c>
      <c r="M26" s="60">
        <v>1252018</v>
      </c>
      <c r="N26" s="60">
        <v>3775350</v>
      </c>
      <c r="O26" s="60">
        <v>1228284</v>
      </c>
      <c r="P26" s="60">
        <v>1546051</v>
      </c>
      <c r="Q26" s="60">
        <v>1303729</v>
      </c>
      <c r="R26" s="60">
        <v>4078064</v>
      </c>
      <c r="S26" s="60">
        <v>0</v>
      </c>
      <c r="T26" s="60">
        <v>0</v>
      </c>
      <c r="U26" s="60">
        <v>0</v>
      </c>
      <c r="V26" s="60">
        <v>0</v>
      </c>
      <c r="W26" s="60">
        <v>11652274</v>
      </c>
      <c r="X26" s="60">
        <v>14050503</v>
      </c>
      <c r="Y26" s="60">
        <v>-2398229</v>
      </c>
      <c r="Z26" s="140">
        <v>-17.07</v>
      </c>
      <c r="AA26" s="155">
        <v>18734068</v>
      </c>
    </row>
    <row r="27" spans="1:27" ht="12.75">
      <c r="A27" s="183" t="s">
        <v>118</v>
      </c>
      <c r="B27" s="182"/>
      <c r="C27" s="155">
        <v>7935638</v>
      </c>
      <c r="D27" s="155">
        <v>0</v>
      </c>
      <c r="E27" s="156">
        <v>5300000</v>
      </c>
      <c r="F27" s="60">
        <v>5300000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5300000</v>
      </c>
    </row>
    <row r="28" spans="1:27" ht="12.75">
      <c r="A28" s="183" t="s">
        <v>39</v>
      </c>
      <c r="B28" s="182"/>
      <c r="C28" s="155">
        <v>30459544</v>
      </c>
      <c r="D28" s="155">
        <v>0</v>
      </c>
      <c r="E28" s="156">
        <v>53000000</v>
      </c>
      <c r="F28" s="60">
        <v>53000000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15931756</v>
      </c>
      <c r="Q28" s="60">
        <v>0</v>
      </c>
      <c r="R28" s="60">
        <v>15931756</v>
      </c>
      <c r="S28" s="60">
        <v>0</v>
      </c>
      <c r="T28" s="60">
        <v>0</v>
      </c>
      <c r="U28" s="60">
        <v>0</v>
      </c>
      <c r="V28" s="60">
        <v>0</v>
      </c>
      <c r="W28" s="60">
        <v>15931756</v>
      </c>
      <c r="X28" s="60">
        <v>33750000</v>
      </c>
      <c r="Y28" s="60">
        <v>-17818244</v>
      </c>
      <c r="Z28" s="140">
        <v>-52.79</v>
      </c>
      <c r="AA28" s="155">
        <v>53000000</v>
      </c>
    </row>
    <row r="29" spans="1:27" ht="12.75">
      <c r="A29" s="183" t="s">
        <v>40</v>
      </c>
      <c r="B29" s="182"/>
      <c r="C29" s="155">
        <v>1094230</v>
      </c>
      <c r="D29" s="155">
        <v>0</v>
      </c>
      <c r="E29" s="156">
        <v>50000</v>
      </c>
      <c r="F29" s="60">
        <v>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</v>
      </c>
      <c r="Y29" s="60">
        <v>-50000</v>
      </c>
      <c r="Z29" s="140">
        <v>-100</v>
      </c>
      <c r="AA29" s="155">
        <v>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6795713</v>
      </c>
      <c r="D32" s="155">
        <v>0</v>
      </c>
      <c r="E32" s="156">
        <v>10118698</v>
      </c>
      <c r="F32" s="60">
        <v>10118698</v>
      </c>
      <c r="G32" s="60">
        <v>495873</v>
      </c>
      <c r="H32" s="60">
        <v>582250</v>
      </c>
      <c r="I32" s="60">
        <v>505847</v>
      </c>
      <c r="J32" s="60">
        <v>1583970</v>
      </c>
      <c r="K32" s="60">
        <v>566292</v>
      </c>
      <c r="L32" s="60">
        <v>624026</v>
      </c>
      <c r="M32" s="60">
        <v>511051</v>
      </c>
      <c r="N32" s="60">
        <v>1701369</v>
      </c>
      <c r="O32" s="60">
        <v>629675</v>
      </c>
      <c r="P32" s="60">
        <v>640546</v>
      </c>
      <c r="Q32" s="60">
        <v>490306</v>
      </c>
      <c r="R32" s="60">
        <v>1760527</v>
      </c>
      <c r="S32" s="60">
        <v>0</v>
      </c>
      <c r="T32" s="60">
        <v>0</v>
      </c>
      <c r="U32" s="60">
        <v>0</v>
      </c>
      <c r="V32" s="60">
        <v>0</v>
      </c>
      <c r="W32" s="60">
        <v>5045866</v>
      </c>
      <c r="X32" s="60">
        <v>7394811</v>
      </c>
      <c r="Y32" s="60">
        <v>-2348945</v>
      </c>
      <c r="Z32" s="140">
        <v>-31.76</v>
      </c>
      <c r="AA32" s="155">
        <v>10118698</v>
      </c>
    </row>
    <row r="33" spans="1:27" ht="12.75">
      <c r="A33" s="183" t="s">
        <v>42</v>
      </c>
      <c r="B33" s="182"/>
      <c r="C33" s="155">
        <v>3930274</v>
      </c>
      <c r="D33" s="155">
        <v>0</v>
      </c>
      <c r="E33" s="156">
        <v>4600000</v>
      </c>
      <c r="F33" s="60">
        <v>4600000</v>
      </c>
      <c r="G33" s="60">
        <v>44006</v>
      </c>
      <c r="H33" s="60">
        <v>54789</v>
      </c>
      <c r="I33" s="60">
        <v>225653</v>
      </c>
      <c r="J33" s="60">
        <v>324448</v>
      </c>
      <c r="K33" s="60">
        <v>67692</v>
      </c>
      <c r="L33" s="60">
        <v>446304</v>
      </c>
      <c r="M33" s="60">
        <v>0</v>
      </c>
      <c r="N33" s="60">
        <v>513996</v>
      </c>
      <c r="O33" s="60">
        <v>0</v>
      </c>
      <c r="P33" s="60">
        <v>580994</v>
      </c>
      <c r="Q33" s="60">
        <v>2185588</v>
      </c>
      <c r="R33" s="60">
        <v>2766582</v>
      </c>
      <c r="S33" s="60">
        <v>0</v>
      </c>
      <c r="T33" s="60">
        <v>0</v>
      </c>
      <c r="U33" s="60">
        <v>0</v>
      </c>
      <c r="V33" s="60">
        <v>0</v>
      </c>
      <c r="W33" s="60">
        <v>3605026</v>
      </c>
      <c r="X33" s="60">
        <v>3694028</v>
      </c>
      <c r="Y33" s="60">
        <v>-89002</v>
      </c>
      <c r="Z33" s="140">
        <v>-2.41</v>
      </c>
      <c r="AA33" s="155">
        <v>4600000</v>
      </c>
    </row>
    <row r="34" spans="1:27" ht="12.75">
      <c r="A34" s="183" t="s">
        <v>43</v>
      </c>
      <c r="B34" s="182"/>
      <c r="C34" s="155">
        <v>69098685</v>
      </c>
      <c r="D34" s="155">
        <v>0</v>
      </c>
      <c r="E34" s="156">
        <v>78624956</v>
      </c>
      <c r="F34" s="60">
        <v>78624956</v>
      </c>
      <c r="G34" s="60">
        <v>2270497</v>
      </c>
      <c r="H34" s="60">
        <v>4445539</v>
      </c>
      <c r="I34" s="60">
        <v>7377638</v>
      </c>
      <c r="J34" s="60">
        <v>14093674</v>
      </c>
      <c r="K34" s="60">
        <v>6108729</v>
      </c>
      <c r="L34" s="60">
        <v>6137866</v>
      </c>
      <c r="M34" s="60">
        <v>8496624</v>
      </c>
      <c r="N34" s="60">
        <v>20743219</v>
      </c>
      <c r="O34" s="60">
        <v>5867429</v>
      </c>
      <c r="P34" s="60">
        <v>6458172</v>
      </c>
      <c r="Q34" s="60">
        <v>4497313</v>
      </c>
      <c r="R34" s="60">
        <v>16822914</v>
      </c>
      <c r="S34" s="60">
        <v>0</v>
      </c>
      <c r="T34" s="60">
        <v>0</v>
      </c>
      <c r="U34" s="60">
        <v>0</v>
      </c>
      <c r="V34" s="60">
        <v>0</v>
      </c>
      <c r="W34" s="60">
        <v>51659807</v>
      </c>
      <c r="X34" s="60">
        <v>50570480</v>
      </c>
      <c r="Y34" s="60">
        <v>1089327</v>
      </c>
      <c r="Z34" s="140">
        <v>2.15</v>
      </c>
      <c r="AA34" s="155">
        <v>78624956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106000</v>
      </c>
      <c r="F35" s="60">
        <v>106000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106000</v>
      </c>
    </row>
    <row r="36" spans="1:27" ht="12.75">
      <c r="A36" s="193" t="s">
        <v>44</v>
      </c>
      <c r="B36" s="187"/>
      <c r="C36" s="188">
        <f aca="true" t="shared" si="1" ref="C36:Y36">SUM(C25:C35)</f>
        <v>190062906</v>
      </c>
      <c r="D36" s="188">
        <f>SUM(D25:D35)</f>
        <v>0</v>
      </c>
      <c r="E36" s="189">
        <f t="shared" si="1"/>
        <v>231936092</v>
      </c>
      <c r="F36" s="190">
        <f t="shared" si="1"/>
        <v>231936092</v>
      </c>
      <c r="G36" s="190">
        <f t="shared" si="1"/>
        <v>2814876</v>
      </c>
      <c r="H36" s="190">
        <f t="shared" si="1"/>
        <v>15957758</v>
      </c>
      <c r="I36" s="190">
        <f t="shared" si="1"/>
        <v>13902572</v>
      </c>
      <c r="J36" s="190">
        <f t="shared" si="1"/>
        <v>32675206</v>
      </c>
      <c r="K36" s="190">
        <f t="shared" si="1"/>
        <v>12293040</v>
      </c>
      <c r="L36" s="190">
        <f t="shared" si="1"/>
        <v>15184247</v>
      </c>
      <c r="M36" s="190">
        <f t="shared" si="1"/>
        <v>14728858</v>
      </c>
      <c r="N36" s="190">
        <f t="shared" si="1"/>
        <v>42206145</v>
      </c>
      <c r="O36" s="190">
        <f t="shared" si="1"/>
        <v>12035947</v>
      </c>
      <c r="P36" s="190">
        <f t="shared" si="1"/>
        <v>28757963</v>
      </c>
      <c r="Q36" s="190">
        <f t="shared" si="1"/>
        <v>12839727</v>
      </c>
      <c r="R36" s="190">
        <f t="shared" si="1"/>
        <v>53633637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128514988</v>
      </c>
      <c r="X36" s="190">
        <f t="shared" si="1"/>
        <v>155561471</v>
      </c>
      <c r="Y36" s="190">
        <f t="shared" si="1"/>
        <v>-27046483</v>
      </c>
      <c r="Z36" s="191">
        <f>+IF(X36&lt;&gt;0,+(Y36/X36)*100,0)</f>
        <v>-17.386363619562328</v>
      </c>
      <c r="AA36" s="188">
        <f>SUM(AA25:AA35)</f>
        <v>231936092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18787000</v>
      </c>
      <c r="D38" s="199">
        <f>+D22-D36</f>
        <v>0</v>
      </c>
      <c r="E38" s="200">
        <f t="shared" si="2"/>
        <v>12977852</v>
      </c>
      <c r="F38" s="106">
        <f t="shared" si="2"/>
        <v>12977852</v>
      </c>
      <c r="G38" s="106">
        <f t="shared" si="2"/>
        <v>5569315</v>
      </c>
      <c r="H38" s="106">
        <f t="shared" si="2"/>
        <v>57071616</v>
      </c>
      <c r="I38" s="106">
        <f t="shared" si="2"/>
        <v>-12572128</v>
      </c>
      <c r="J38" s="106">
        <f t="shared" si="2"/>
        <v>50068803</v>
      </c>
      <c r="K38" s="106">
        <f t="shared" si="2"/>
        <v>-10421156</v>
      </c>
      <c r="L38" s="106">
        <f t="shared" si="2"/>
        <v>-13765445</v>
      </c>
      <c r="M38" s="106">
        <f t="shared" si="2"/>
        <v>40803793</v>
      </c>
      <c r="N38" s="106">
        <f t="shared" si="2"/>
        <v>16617192</v>
      </c>
      <c r="O38" s="106">
        <f t="shared" si="2"/>
        <v>-10186598</v>
      </c>
      <c r="P38" s="106">
        <f t="shared" si="2"/>
        <v>-25677836</v>
      </c>
      <c r="Q38" s="106">
        <f t="shared" si="2"/>
        <v>-11169739</v>
      </c>
      <c r="R38" s="106">
        <f t="shared" si="2"/>
        <v>-47034173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19651822</v>
      </c>
      <c r="X38" s="106">
        <f>IF(F22=F36,0,X22-X36)</f>
        <v>75843633</v>
      </c>
      <c r="Y38" s="106">
        <f t="shared" si="2"/>
        <v>-56191811</v>
      </c>
      <c r="Z38" s="201">
        <f>+IF(X38&lt;&gt;0,+(Y38/X38)*100,0)</f>
        <v>-74.08902867298038</v>
      </c>
      <c r="AA38" s="199">
        <f>+AA22-AA36</f>
        <v>12977852</v>
      </c>
    </row>
    <row r="39" spans="1:27" ht="12.75">
      <c r="A39" s="181" t="s">
        <v>46</v>
      </c>
      <c r="B39" s="185"/>
      <c r="C39" s="155">
        <v>77584419</v>
      </c>
      <c r="D39" s="155">
        <v>0</v>
      </c>
      <c r="E39" s="156">
        <v>59261000</v>
      </c>
      <c r="F39" s="60">
        <v>59261000</v>
      </c>
      <c r="G39" s="60">
        <v>0</v>
      </c>
      <c r="H39" s="60">
        <v>12016000</v>
      </c>
      <c r="I39" s="60">
        <v>0</v>
      </c>
      <c r="J39" s="60">
        <v>12016000</v>
      </c>
      <c r="K39" s="60">
        <v>0</v>
      </c>
      <c r="L39" s="60">
        <v>7418377</v>
      </c>
      <c r="M39" s="60">
        <v>0</v>
      </c>
      <c r="N39" s="60">
        <v>7418377</v>
      </c>
      <c r="O39" s="60">
        <v>5851847</v>
      </c>
      <c r="P39" s="60">
        <v>17646144</v>
      </c>
      <c r="Q39" s="60">
        <v>3744418</v>
      </c>
      <c r="R39" s="60">
        <v>27242409</v>
      </c>
      <c r="S39" s="60">
        <v>0</v>
      </c>
      <c r="T39" s="60">
        <v>0</v>
      </c>
      <c r="U39" s="60">
        <v>0</v>
      </c>
      <c r="V39" s="60">
        <v>0</v>
      </c>
      <c r="W39" s="60">
        <v>46676786</v>
      </c>
      <c r="X39" s="60">
        <v>59260920</v>
      </c>
      <c r="Y39" s="60">
        <v>-12584134</v>
      </c>
      <c r="Z39" s="140">
        <v>-21.24</v>
      </c>
      <c r="AA39" s="155">
        <v>59261000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96371419</v>
      </c>
      <c r="D42" s="206">
        <f>SUM(D38:D41)</f>
        <v>0</v>
      </c>
      <c r="E42" s="207">
        <f t="shared" si="3"/>
        <v>72238852</v>
      </c>
      <c r="F42" s="88">
        <f t="shared" si="3"/>
        <v>72238852</v>
      </c>
      <c r="G42" s="88">
        <f t="shared" si="3"/>
        <v>5569315</v>
      </c>
      <c r="H42" s="88">
        <f t="shared" si="3"/>
        <v>69087616</v>
      </c>
      <c r="I42" s="88">
        <f t="shared" si="3"/>
        <v>-12572128</v>
      </c>
      <c r="J42" s="88">
        <f t="shared" si="3"/>
        <v>62084803</v>
      </c>
      <c r="K42" s="88">
        <f t="shared" si="3"/>
        <v>-10421156</v>
      </c>
      <c r="L42" s="88">
        <f t="shared" si="3"/>
        <v>-6347068</v>
      </c>
      <c r="M42" s="88">
        <f t="shared" si="3"/>
        <v>40803793</v>
      </c>
      <c r="N42" s="88">
        <f t="shared" si="3"/>
        <v>24035569</v>
      </c>
      <c r="O42" s="88">
        <f t="shared" si="3"/>
        <v>-4334751</v>
      </c>
      <c r="P42" s="88">
        <f t="shared" si="3"/>
        <v>-8031692</v>
      </c>
      <c r="Q42" s="88">
        <f t="shared" si="3"/>
        <v>-7425321</v>
      </c>
      <c r="R42" s="88">
        <f t="shared" si="3"/>
        <v>-19791764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66328608</v>
      </c>
      <c r="X42" s="88">
        <f t="shared" si="3"/>
        <v>135104553</v>
      </c>
      <c r="Y42" s="88">
        <f t="shared" si="3"/>
        <v>-68775945</v>
      </c>
      <c r="Z42" s="208">
        <f>+IF(X42&lt;&gt;0,+(Y42/X42)*100,0)</f>
        <v>-50.905719661424</v>
      </c>
      <c r="AA42" s="206">
        <f>SUM(AA38:AA41)</f>
        <v>72238852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96371419</v>
      </c>
      <c r="D44" s="210">
        <f>+D42-D43</f>
        <v>0</v>
      </c>
      <c r="E44" s="211">
        <f t="shared" si="4"/>
        <v>72238852</v>
      </c>
      <c r="F44" s="77">
        <f t="shared" si="4"/>
        <v>72238852</v>
      </c>
      <c r="G44" s="77">
        <f t="shared" si="4"/>
        <v>5569315</v>
      </c>
      <c r="H44" s="77">
        <f t="shared" si="4"/>
        <v>69087616</v>
      </c>
      <c r="I44" s="77">
        <f t="shared" si="4"/>
        <v>-12572128</v>
      </c>
      <c r="J44" s="77">
        <f t="shared" si="4"/>
        <v>62084803</v>
      </c>
      <c r="K44" s="77">
        <f t="shared" si="4"/>
        <v>-10421156</v>
      </c>
      <c r="L44" s="77">
        <f t="shared" si="4"/>
        <v>-6347068</v>
      </c>
      <c r="M44" s="77">
        <f t="shared" si="4"/>
        <v>40803793</v>
      </c>
      <c r="N44" s="77">
        <f t="shared" si="4"/>
        <v>24035569</v>
      </c>
      <c r="O44" s="77">
        <f t="shared" si="4"/>
        <v>-4334751</v>
      </c>
      <c r="P44" s="77">
        <f t="shared" si="4"/>
        <v>-8031692</v>
      </c>
      <c r="Q44" s="77">
        <f t="shared" si="4"/>
        <v>-7425321</v>
      </c>
      <c r="R44" s="77">
        <f t="shared" si="4"/>
        <v>-19791764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66328608</v>
      </c>
      <c r="X44" s="77">
        <f t="shared" si="4"/>
        <v>135104553</v>
      </c>
      <c r="Y44" s="77">
        <f t="shared" si="4"/>
        <v>-68775945</v>
      </c>
      <c r="Z44" s="212">
        <f>+IF(X44&lt;&gt;0,+(Y44/X44)*100,0)</f>
        <v>-50.905719661424</v>
      </c>
      <c r="AA44" s="210">
        <f>+AA42-AA43</f>
        <v>72238852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96371419</v>
      </c>
      <c r="D46" s="206">
        <f>SUM(D44:D45)</f>
        <v>0</v>
      </c>
      <c r="E46" s="207">
        <f t="shared" si="5"/>
        <v>72238852</v>
      </c>
      <c r="F46" s="88">
        <f t="shared" si="5"/>
        <v>72238852</v>
      </c>
      <c r="G46" s="88">
        <f t="shared" si="5"/>
        <v>5569315</v>
      </c>
      <c r="H46" s="88">
        <f t="shared" si="5"/>
        <v>69087616</v>
      </c>
      <c r="I46" s="88">
        <f t="shared" si="5"/>
        <v>-12572128</v>
      </c>
      <c r="J46" s="88">
        <f t="shared" si="5"/>
        <v>62084803</v>
      </c>
      <c r="K46" s="88">
        <f t="shared" si="5"/>
        <v>-10421156</v>
      </c>
      <c r="L46" s="88">
        <f t="shared" si="5"/>
        <v>-6347068</v>
      </c>
      <c r="M46" s="88">
        <f t="shared" si="5"/>
        <v>40803793</v>
      </c>
      <c r="N46" s="88">
        <f t="shared" si="5"/>
        <v>24035569</v>
      </c>
      <c r="O46" s="88">
        <f t="shared" si="5"/>
        <v>-4334751</v>
      </c>
      <c r="P46" s="88">
        <f t="shared" si="5"/>
        <v>-8031692</v>
      </c>
      <c r="Q46" s="88">
        <f t="shared" si="5"/>
        <v>-7425321</v>
      </c>
      <c r="R46" s="88">
        <f t="shared" si="5"/>
        <v>-19791764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66328608</v>
      </c>
      <c r="X46" s="88">
        <f t="shared" si="5"/>
        <v>135104553</v>
      </c>
      <c r="Y46" s="88">
        <f t="shared" si="5"/>
        <v>-68775945</v>
      </c>
      <c r="Z46" s="208">
        <f>+IF(X46&lt;&gt;0,+(Y46/X46)*100,0)</f>
        <v>-50.905719661424</v>
      </c>
      <c r="AA46" s="206">
        <f>SUM(AA44:AA45)</f>
        <v>72238852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96371419</v>
      </c>
      <c r="D48" s="217">
        <f>SUM(D46:D47)</f>
        <v>0</v>
      </c>
      <c r="E48" s="218">
        <f t="shared" si="6"/>
        <v>72238852</v>
      </c>
      <c r="F48" s="219">
        <f t="shared" si="6"/>
        <v>72238852</v>
      </c>
      <c r="G48" s="219">
        <f t="shared" si="6"/>
        <v>5569315</v>
      </c>
      <c r="H48" s="220">
        <f t="shared" si="6"/>
        <v>69087616</v>
      </c>
      <c r="I48" s="220">
        <f t="shared" si="6"/>
        <v>-12572128</v>
      </c>
      <c r="J48" s="220">
        <f t="shared" si="6"/>
        <v>62084803</v>
      </c>
      <c r="K48" s="220">
        <f t="shared" si="6"/>
        <v>-10421156</v>
      </c>
      <c r="L48" s="220">
        <f t="shared" si="6"/>
        <v>-6347068</v>
      </c>
      <c r="M48" s="219">
        <f t="shared" si="6"/>
        <v>40803793</v>
      </c>
      <c r="N48" s="219">
        <f t="shared" si="6"/>
        <v>24035569</v>
      </c>
      <c r="O48" s="220">
        <f t="shared" si="6"/>
        <v>-4334751</v>
      </c>
      <c r="P48" s="220">
        <f t="shared" si="6"/>
        <v>-8031692</v>
      </c>
      <c r="Q48" s="220">
        <f t="shared" si="6"/>
        <v>-7425321</v>
      </c>
      <c r="R48" s="220">
        <f t="shared" si="6"/>
        <v>-19791764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66328608</v>
      </c>
      <c r="X48" s="220">
        <f t="shared" si="6"/>
        <v>135104553</v>
      </c>
      <c r="Y48" s="220">
        <f t="shared" si="6"/>
        <v>-68775945</v>
      </c>
      <c r="Z48" s="221">
        <f>+IF(X48&lt;&gt;0,+(Y48/X48)*100,0)</f>
        <v>-50.905719661424</v>
      </c>
      <c r="AA48" s="222">
        <f>SUM(AA46:AA47)</f>
        <v>72238852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4558752</v>
      </c>
      <c r="D5" s="153">
        <f>SUM(D6:D8)</f>
        <v>0</v>
      </c>
      <c r="E5" s="154">
        <f t="shared" si="0"/>
        <v>7132578</v>
      </c>
      <c r="F5" s="100">
        <f t="shared" si="0"/>
        <v>7350000</v>
      </c>
      <c r="G5" s="100">
        <f t="shared" si="0"/>
        <v>203752</v>
      </c>
      <c r="H5" s="100">
        <f t="shared" si="0"/>
        <v>65800</v>
      </c>
      <c r="I5" s="100">
        <f t="shared" si="0"/>
        <v>819154</v>
      </c>
      <c r="J5" s="100">
        <f t="shared" si="0"/>
        <v>1088706</v>
      </c>
      <c r="K5" s="100">
        <f t="shared" si="0"/>
        <v>819154</v>
      </c>
      <c r="L5" s="100">
        <f t="shared" si="0"/>
        <v>22229</v>
      </c>
      <c r="M5" s="100">
        <f t="shared" si="0"/>
        <v>1544749</v>
      </c>
      <c r="N5" s="100">
        <f t="shared" si="0"/>
        <v>2386132</v>
      </c>
      <c r="O5" s="100">
        <f t="shared" si="0"/>
        <v>428289</v>
      </c>
      <c r="P5" s="100">
        <f t="shared" si="0"/>
        <v>701373</v>
      </c>
      <c r="Q5" s="100">
        <f t="shared" si="0"/>
        <v>283373</v>
      </c>
      <c r="R5" s="100">
        <f t="shared" si="0"/>
        <v>1413035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4887873</v>
      </c>
      <c r="X5" s="100">
        <f t="shared" si="0"/>
        <v>0</v>
      </c>
      <c r="Y5" s="100">
        <f t="shared" si="0"/>
        <v>4887873</v>
      </c>
      <c r="Z5" s="137">
        <f>+IF(X5&lt;&gt;0,+(Y5/X5)*100,0)</f>
        <v>0</v>
      </c>
      <c r="AA5" s="153">
        <f>SUM(AA6:AA8)</f>
        <v>7350000</v>
      </c>
    </row>
    <row r="6" spans="1:27" ht="12.75">
      <c r="A6" s="138" t="s">
        <v>75</v>
      </c>
      <c r="B6" s="136"/>
      <c r="C6" s="155">
        <v>47814</v>
      </c>
      <c r="D6" s="155"/>
      <c r="E6" s="156">
        <v>582578</v>
      </c>
      <c r="F6" s="60">
        <v>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300000</v>
      </c>
    </row>
    <row r="7" spans="1:27" ht="12.75">
      <c r="A7" s="138" t="s">
        <v>76</v>
      </c>
      <c r="B7" s="136"/>
      <c r="C7" s="157">
        <v>2472097</v>
      </c>
      <c r="D7" s="157"/>
      <c r="E7" s="158">
        <v>3700000</v>
      </c>
      <c r="F7" s="159">
        <v>4200000</v>
      </c>
      <c r="G7" s="159">
        <v>211802</v>
      </c>
      <c r="H7" s="159">
        <v>15400</v>
      </c>
      <c r="I7" s="159">
        <v>22000</v>
      </c>
      <c r="J7" s="159">
        <v>249202</v>
      </c>
      <c r="K7" s="159">
        <v>22000</v>
      </c>
      <c r="L7" s="159"/>
      <c r="M7" s="159">
        <v>1441004</v>
      </c>
      <c r="N7" s="159">
        <v>1463004</v>
      </c>
      <c r="O7" s="159">
        <v>21155</v>
      </c>
      <c r="P7" s="159">
        <v>377716</v>
      </c>
      <c r="Q7" s="159">
        <v>44434</v>
      </c>
      <c r="R7" s="159">
        <v>443305</v>
      </c>
      <c r="S7" s="159"/>
      <c r="T7" s="159"/>
      <c r="U7" s="159"/>
      <c r="V7" s="159"/>
      <c r="W7" s="159">
        <v>2155511</v>
      </c>
      <c r="X7" s="159"/>
      <c r="Y7" s="159">
        <v>2155511</v>
      </c>
      <c r="Z7" s="141"/>
      <c r="AA7" s="225">
        <v>4200000</v>
      </c>
    </row>
    <row r="8" spans="1:27" ht="12.75">
      <c r="A8" s="138" t="s">
        <v>77</v>
      </c>
      <c r="B8" s="136"/>
      <c r="C8" s="155">
        <v>2038841</v>
      </c>
      <c r="D8" s="155"/>
      <c r="E8" s="156">
        <v>2850000</v>
      </c>
      <c r="F8" s="60">
        <v>2850000</v>
      </c>
      <c r="G8" s="60">
        <v>-8050</v>
      </c>
      <c r="H8" s="60">
        <v>50400</v>
      </c>
      <c r="I8" s="60">
        <v>797154</v>
      </c>
      <c r="J8" s="60">
        <v>839504</v>
      </c>
      <c r="K8" s="60">
        <v>797154</v>
      </c>
      <c r="L8" s="60">
        <v>22229</v>
      </c>
      <c r="M8" s="60">
        <v>103745</v>
      </c>
      <c r="N8" s="60">
        <v>923128</v>
      </c>
      <c r="O8" s="60">
        <v>407134</v>
      </c>
      <c r="P8" s="60">
        <v>323657</v>
      </c>
      <c r="Q8" s="60">
        <v>238939</v>
      </c>
      <c r="R8" s="60">
        <v>969730</v>
      </c>
      <c r="S8" s="60"/>
      <c r="T8" s="60"/>
      <c r="U8" s="60"/>
      <c r="V8" s="60"/>
      <c r="W8" s="60">
        <v>2732362</v>
      </c>
      <c r="X8" s="60"/>
      <c r="Y8" s="60">
        <v>2732362</v>
      </c>
      <c r="Z8" s="140"/>
      <c r="AA8" s="62">
        <v>2850000</v>
      </c>
    </row>
    <row r="9" spans="1:27" ht="12.75">
      <c r="A9" s="135" t="s">
        <v>78</v>
      </c>
      <c r="B9" s="136"/>
      <c r="C9" s="153">
        <f aca="true" t="shared" si="1" ref="C9:Y9">SUM(C10:C14)</f>
        <v>2186110</v>
      </c>
      <c r="D9" s="153">
        <f>SUM(D10:D14)</f>
        <v>0</v>
      </c>
      <c r="E9" s="154">
        <f t="shared" si="1"/>
        <v>2334000</v>
      </c>
      <c r="F9" s="100">
        <f t="shared" si="1"/>
        <v>2334000</v>
      </c>
      <c r="G9" s="100">
        <f t="shared" si="1"/>
        <v>0</v>
      </c>
      <c r="H9" s="100">
        <f t="shared" si="1"/>
        <v>70846</v>
      </c>
      <c r="I9" s="100">
        <f t="shared" si="1"/>
        <v>29680</v>
      </c>
      <c r="J9" s="100">
        <f t="shared" si="1"/>
        <v>100526</v>
      </c>
      <c r="K9" s="100">
        <f t="shared" si="1"/>
        <v>0</v>
      </c>
      <c r="L9" s="100">
        <f t="shared" si="1"/>
        <v>0</v>
      </c>
      <c r="M9" s="100">
        <f t="shared" si="1"/>
        <v>1150</v>
      </c>
      <c r="N9" s="100">
        <f t="shared" si="1"/>
        <v>1150</v>
      </c>
      <c r="O9" s="100">
        <f t="shared" si="1"/>
        <v>0</v>
      </c>
      <c r="P9" s="100">
        <f t="shared" si="1"/>
        <v>-17259</v>
      </c>
      <c r="Q9" s="100">
        <f t="shared" si="1"/>
        <v>0</v>
      </c>
      <c r="R9" s="100">
        <f t="shared" si="1"/>
        <v>-17259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84417</v>
      </c>
      <c r="X9" s="100">
        <f t="shared" si="1"/>
        <v>0</v>
      </c>
      <c r="Y9" s="100">
        <f t="shared" si="1"/>
        <v>84417</v>
      </c>
      <c r="Z9" s="137">
        <f>+IF(X9&lt;&gt;0,+(Y9/X9)*100,0)</f>
        <v>0</v>
      </c>
      <c r="AA9" s="102">
        <f>SUM(AA10:AA14)</f>
        <v>2334000</v>
      </c>
    </row>
    <row r="10" spans="1:27" ht="12.75">
      <c r="A10" s="138" t="s">
        <v>79</v>
      </c>
      <c r="B10" s="136"/>
      <c r="C10" s="155">
        <v>383604</v>
      </c>
      <c r="D10" s="155"/>
      <c r="E10" s="156"/>
      <c r="F10" s="60"/>
      <c r="G10" s="60"/>
      <c r="H10" s="60">
        <v>70846</v>
      </c>
      <c r="I10" s="60"/>
      <c r="J10" s="60">
        <v>70846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70846</v>
      </c>
      <c r="X10" s="60"/>
      <c r="Y10" s="60">
        <v>70846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1802506</v>
      </c>
      <c r="D12" s="155"/>
      <c r="E12" s="156">
        <v>2334000</v>
      </c>
      <c r="F12" s="60">
        <v>2334000</v>
      </c>
      <c r="G12" s="60"/>
      <c r="H12" s="60"/>
      <c r="I12" s="60">
        <v>29680</v>
      </c>
      <c r="J12" s="60">
        <v>29680</v>
      </c>
      <c r="K12" s="60"/>
      <c r="L12" s="60"/>
      <c r="M12" s="60">
        <v>1150</v>
      </c>
      <c r="N12" s="60">
        <v>1150</v>
      </c>
      <c r="O12" s="60"/>
      <c r="P12" s="60">
        <v>-17259</v>
      </c>
      <c r="Q12" s="60"/>
      <c r="R12" s="60">
        <v>-17259</v>
      </c>
      <c r="S12" s="60"/>
      <c r="T12" s="60"/>
      <c r="U12" s="60"/>
      <c r="V12" s="60"/>
      <c r="W12" s="60">
        <v>13571</v>
      </c>
      <c r="X12" s="60"/>
      <c r="Y12" s="60">
        <v>13571</v>
      </c>
      <c r="Z12" s="140"/>
      <c r="AA12" s="62">
        <v>2334000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76932781</v>
      </c>
      <c r="D15" s="153">
        <f>SUM(D16:D18)</f>
        <v>0</v>
      </c>
      <c r="E15" s="154">
        <f t="shared" si="2"/>
        <v>117923000</v>
      </c>
      <c r="F15" s="100">
        <f t="shared" si="2"/>
        <v>117923000</v>
      </c>
      <c r="G15" s="100">
        <f t="shared" si="2"/>
        <v>4472079</v>
      </c>
      <c r="H15" s="100">
        <f t="shared" si="2"/>
        <v>4255250</v>
      </c>
      <c r="I15" s="100">
        <f t="shared" si="2"/>
        <v>13395699</v>
      </c>
      <c r="J15" s="100">
        <f t="shared" si="2"/>
        <v>22123028</v>
      </c>
      <c r="K15" s="100">
        <f t="shared" si="2"/>
        <v>24136127</v>
      </c>
      <c r="L15" s="100">
        <f t="shared" si="2"/>
        <v>8777280</v>
      </c>
      <c r="M15" s="100">
        <f t="shared" si="2"/>
        <v>8780341</v>
      </c>
      <c r="N15" s="100">
        <f t="shared" si="2"/>
        <v>41693748</v>
      </c>
      <c r="O15" s="100">
        <f t="shared" si="2"/>
        <v>193000</v>
      </c>
      <c r="P15" s="100">
        <f t="shared" si="2"/>
        <v>10863772</v>
      </c>
      <c r="Q15" s="100">
        <f t="shared" si="2"/>
        <v>9129922</v>
      </c>
      <c r="R15" s="100">
        <f t="shared" si="2"/>
        <v>20186694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84003470</v>
      </c>
      <c r="X15" s="100">
        <f t="shared" si="2"/>
        <v>0</v>
      </c>
      <c r="Y15" s="100">
        <f t="shared" si="2"/>
        <v>84003470</v>
      </c>
      <c r="Z15" s="137">
        <f>+IF(X15&lt;&gt;0,+(Y15/X15)*100,0)</f>
        <v>0</v>
      </c>
      <c r="AA15" s="102">
        <f>SUM(AA16:AA18)</f>
        <v>117923000</v>
      </c>
    </row>
    <row r="16" spans="1:27" ht="12.75">
      <c r="A16" s="138" t="s">
        <v>85</v>
      </c>
      <c r="B16" s="136"/>
      <c r="C16" s="155">
        <v>381081</v>
      </c>
      <c r="D16" s="155"/>
      <c r="E16" s="156">
        <v>1050000</v>
      </c>
      <c r="F16" s="60">
        <v>1050000</v>
      </c>
      <c r="G16" s="60">
        <v>725685</v>
      </c>
      <c r="H16" s="60"/>
      <c r="I16" s="60"/>
      <c r="J16" s="60">
        <v>725685</v>
      </c>
      <c r="K16" s="60"/>
      <c r="L16" s="60"/>
      <c r="M16" s="60"/>
      <c r="N16" s="60"/>
      <c r="O16" s="60">
        <v>193000</v>
      </c>
      <c r="P16" s="60">
        <v>-725685</v>
      </c>
      <c r="Q16" s="60"/>
      <c r="R16" s="60">
        <v>-532685</v>
      </c>
      <c r="S16" s="60"/>
      <c r="T16" s="60"/>
      <c r="U16" s="60"/>
      <c r="V16" s="60"/>
      <c r="W16" s="60">
        <v>193000</v>
      </c>
      <c r="X16" s="60"/>
      <c r="Y16" s="60">
        <v>193000</v>
      </c>
      <c r="Z16" s="140"/>
      <c r="AA16" s="62">
        <v>1050000</v>
      </c>
    </row>
    <row r="17" spans="1:27" ht="12.75">
      <c r="A17" s="138" t="s">
        <v>86</v>
      </c>
      <c r="B17" s="136"/>
      <c r="C17" s="155">
        <v>76551700</v>
      </c>
      <c r="D17" s="155"/>
      <c r="E17" s="156">
        <v>116873000</v>
      </c>
      <c r="F17" s="60">
        <v>116873000</v>
      </c>
      <c r="G17" s="60">
        <v>3746394</v>
      </c>
      <c r="H17" s="60">
        <v>4255250</v>
      </c>
      <c r="I17" s="60">
        <v>13395699</v>
      </c>
      <c r="J17" s="60">
        <v>21397343</v>
      </c>
      <c r="K17" s="60">
        <v>24136127</v>
      </c>
      <c r="L17" s="60">
        <v>8777280</v>
      </c>
      <c r="M17" s="60">
        <v>8780341</v>
      </c>
      <c r="N17" s="60">
        <v>41693748</v>
      </c>
      <c r="O17" s="60"/>
      <c r="P17" s="60">
        <v>11589457</v>
      </c>
      <c r="Q17" s="60">
        <v>9129922</v>
      </c>
      <c r="R17" s="60">
        <v>20719379</v>
      </c>
      <c r="S17" s="60"/>
      <c r="T17" s="60"/>
      <c r="U17" s="60"/>
      <c r="V17" s="60"/>
      <c r="W17" s="60">
        <v>83810470</v>
      </c>
      <c r="X17" s="60"/>
      <c r="Y17" s="60">
        <v>83810470</v>
      </c>
      <c r="Z17" s="140"/>
      <c r="AA17" s="62">
        <v>116873000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676560</v>
      </c>
      <c r="D19" s="153">
        <f>SUM(D20:D23)</f>
        <v>0</v>
      </c>
      <c r="E19" s="154">
        <f t="shared" si="3"/>
        <v>3127000</v>
      </c>
      <c r="F19" s="100">
        <f t="shared" si="3"/>
        <v>3127000</v>
      </c>
      <c r="G19" s="100">
        <f t="shared" si="3"/>
        <v>180090</v>
      </c>
      <c r="H19" s="100">
        <f t="shared" si="3"/>
        <v>203409</v>
      </c>
      <c r="I19" s="100">
        <f t="shared" si="3"/>
        <v>30250</v>
      </c>
      <c r="J19" s="100">
        <f t="shared" si="3"/>
        <v>413749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-346551</v>
      </c>
      <c r="Q19" s="100">
        <f t="shared" si="3"/>
        <v>0</v>
      </c>
      <c r="R19" s="100">
        <f t="shared" si="3"/>
        <v>-346551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67198</v>
      </c>
      <c r="X19" s="100">
        <f t="shared" si="3"/>
        <v>0</v>
      </c>
      <c r="Y19" s="100">
        <f t="shared" si="3"/>
        <v>67198</v>
      </c>
      <c r="Z19" s="137">
        <f>+IF(X19&lt;&gt;0,+(Y19/X19)*100,0)</f>
        <v>0</v>
      </c>
      <c r="AA19" s="102">
        <f>SUM(AA20:AA23)</f>
        <v>3127000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676560</v>
      </c>
      <c r="D23" s="155"/>
      <c r="E23" s="156">
        <v>3127000</v>
      </c>
      <c r="F23" s="60">
        <v>3127000</v>
      </c>
      <c r="G23" s="60">
        <v>180090</v>
      </c>
      <c r="H23" s="60">
        <v>203409</v>
      </c>
      <c r="I23" s="60">
        <v>30250</v>
      </c>
      <c r="J23" s="60">
        <v>413749</v>
      </c>
      <c r="K23" s="60"/>
      <c r="L23" s="60"/>
      <c r="M23" s="60"/>
      <c r="N23" s="60"/>
      <c r="O23" s="60"/>
      <c r="P23" s="60">
        <v>-346551</v>
      </c>
      <c r="Q23" s="60"/>
      <c r="R23" s="60">
        <v>-346551</v>
      </c>
      <c r="S23" s="60"/>
      <c r="T23" s="60"/>
      <c r="U23" s="60"/>
      <c r="V23" s="60"/>
      <c r="W23" s="60">
        <v>67198</v>
      </c>
      <c r="X23" s="60"/>
      <c r="Y23" s="60">
        <v>67198</v>
      </c>
      <c r="Z23" s="140"/>
      <c r="AA23" s="62">
        <v>3127000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84354203</v>
      </c>
      <c r="D25" s="217">
        <f>+D5+D9+D15+D19+D24</f>
        <v>0</v>
      </c>
      <c r="E25" s="230">
        <f t="shared" si="4"/>
        <v>130516578</v>
      </c>
      <c r="F25" s="219">
        <f t="shared" si="4"/>
        <v>130734000</v>
      </c>
      <c r="G25" s="219">
        <f t="shared" si="4"/>
        <v>4855921</v>
      </c>
      <c r="H25" s="219">
        <f t="shared" si="4"/>
        <v>4595305</v>
      </c>
      <c r="I25" s="219">
        <f t="shared" si="4"/>
        <v>14274783</v>
      </c>
      <c r="J25" s="219">
        <f t="shared" si="4"/>
        <v>23726009</v>
      </c>
      <c r="K25" s="219">
        <f t="shared" si="4"/>
        <v>24955281</v>
      </c>
      <c r="L25" s="219">
        <f t="shared" si="4"/>
        <v>8799509</v>
      </c>
      <c r="M25" s="219">
        <f t="shared" si="4"/>
        <v>10326240</v>
      </c>
      <c r="N25" s="219">
        <f t="shared" si="4"/>
        <v>44081030</v>
      </c>
      <c r="O25" s="219">
        <f t="shared" si="4"/>
        <v>621289</v>
      </c>
      <c r="P25" s="219">
        <f t="shared" si="4"/>
        <v>11201335</v>
      </c>
      <c r="Q25" s="219">
        <f t="shared" si="4"/>
        <v>9413295</v>
      </c>
      <c r="R25" s="219">
        <f t="shared" si="4"/>
        <v>21235919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89042958</v>
      </c>
      <c r="X25" s="219">
        <f t="shared" si="4"/>
        <v>0</v>
      </c>
      <c r="Y25" s="219">
        <f t="shared" si="4"/>
        <v>89042958</v>
      </c>
      <c r="Z25" s="231">
        <f>+IF(X25&lt;&gt;0,+(Y25/X25)*100,0)</f>
        <v>0</v>
      </c>
      <c r="AA25" s="232">
        <f>+AA5+AA9+AA15+AA19+AA24</f>
        <v>130734000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77864000</v>
      </c>
      <c r="D28" s="155"/>
      <c r="E28" s="156">
        <v>69261000</v>
      </c>
      <c r="F28" s="60">
        <v>69261000</v>
      </c>
      <c r="G28" s="60">
        <v>4855921</v>
      </c>
      <c r="H28" s="60">
        <v>4595305</v>
      </c>
      <c r="I28" s="60">
        <v>14274783</v>
      </c>
      <c r="J28" s="60">
        <v>23726009</v>
      </c>
      <c r="K28" s="60">
        <v>19955281</v>
      </c>
      <c r="L28" s="60">
        <v>6507348</v>
      </c>
      <c r="M28" s="60">
        <v>5129657</v>
      </c>
      <c r="N28" s="60">
        <v>31592286</v>
      </c>
      <c r="O28" s="60">
        <v>621289</v>
      </c>
      <c r="P28" s="60">
        <v>11201335</v>
      </c>
      <c r="Q28" s="60">
        <v>9413295</v>
      </c>
      <c r="R28" s="60">
        <v>21235919</v>
      </c>
      <c r="S28" s="60"/>
      <c r="T28" s="60"/>
      <c r="U28" s="60"/>
      <c r="V28" s="60"/>
      <c r="W28" s="60">
        <v>76554214</v>
      </c>
      <c r="X28" s="60"/>
      <c r="Y28" s="60">
        <v>76554214</v>
      </c>
      <c r="Z28" s="140"/>
      <c r="AA28" s="155">
        <v>69261000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77864000</v>
      </c>
      <c r="D32" s="210">
        <f>SUM(D28:D31)</f>
        <v>0</v>
      </c>
      <c r="E32" s="211">
        <f t="shared" si="5"/>
        <v>69261000</v>
      </c>
      <c r="F32" s="77">
        <f t="shared" si="5"/>
        <v>69261000</v>
      </c>
      <c r="G32" s="77">
        <f t="shared" si="5"/>
        <v>4855921</v>
      </c>
      <c r="H32" s="77">
        <f t="shared" si="5"/>
        <v>4595305</v>
      </c>
      <c r="I32" s="77">
        <f t="shared" si="5"/>
        <v>14274783</v>
      </c>
      <c r="J32" s="77">
        <f t="shared" si="5"/>
        <v>23726009</v>
      </c>
      <c r="K32" s="77">
        <f t="shared" si="5"/>
        <v>19955281</v>
      </c>
      <c r="L32" s="77">
        <f t="shared" si="5"/>
        <v>6507348</v>
      </c>
      <c r="M32" s="77">
        <f t="shared" si="5"/>
        <v>5129657</v>
      </c>
      <c r="N32" s="77">
        <f t="shared" si="5"/>
        <v>31592286</v>
      </c>
      <c r="O32" s="77">
        <f t="shared" si="5"/>
        <v>621289</v>
      </c>
      <c r="P32" s="77">
        <f t="shared" si="5"/>
        <v>11201335</v>
      </c>
      <c r="Q32" s="77">
        <f t="shared" si="5"/>
        <v>9413295</v>
      </c>
      <c r="R32" s="77">
        <f t="shared" si="5"/>
        <v>21235919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76554214</v>
      </c>
      <c r="X32" s="77">
        <f t="shared" si="5"/>
        <v>0</v>
      </c>
      <c r="Y32" s="77">
        <f t="shared" si="5"/>
        <v>76554214</v>
      </c>
      <c r="Z32" s="212">
        <f>+IF(X32&lt;&gt;0,+(Y32/X32)*100,0)</f>
        <v>0</v>
      </c>
      <c r="AA32" s="79">
        <f>SUM(AA28:AA31)</f>
        <v>69261000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6490203</v>
      </c>
      <c r="D35" s="155"/>
      <c r="E35" s="156">
        <v>61255578</v>
      </c>
      <c r="F35" s="60">
        <v>61473000</v>
      </c>
      <c r="G35" s="60"/>
      <c r="H35" s="60"/>
      <c r="I35" s="60"/>
      <c r="J35" s="60"/>
      <c r="K35" s="60">
        <v>5000000</v>
      </c>
      <c r="L35" s="60">
        <v>2292161</v>
      </c>
      <c r="M35" s="60">
        <v>5196583</v>
      </c>
      <c r="N35" s="60">
        <v>12488744</v>
      </c>
      <c r="O35" s="60"/>
      <c r="P35" s="60"/>
      <c r="Q35" s="60"/>
      <c r="R35" s="60"/>
      <c r="S35" s="60"/>
      <c r="T35" s="60"/>
      <c r="U35" s="60"/>
      <c r="V35" s="60"/>
      <c r="W35" s="60">
        <v>12488744</v>
      </c>
      <c r="X35" s="60"/>
      <c r="Y35" s="60">
        <v>12488744</v>
      </c>
      <c r="Z35" s="140"/>
      <c r="AA35" s="62">
        <v>61473000</v>
      </c>
    </row>
    <row r="36" spans="1:27" ht="12.75">
      <c r="A36" s="238" t="s">
        <v>139</v>
      </c>
      <c r="B36" s="149"/>
      <c r="C36" s="222">
        <f aca="true" t="shared" si="6" ref="C36:Y36">SUM(C32:C35)</f>
        <v>84354203</v>
      </c>
      <c r="D36" s="222">
        <f>SUM(D32:D35)</f>
        <v>0</v>
      </c>
      <c r="E36" s="218">
        <f t="shared" si="6"/>
        <v>130516578</v>
      </c>
      <c r="F36" s="220">
        <f t="shared" si="6"/>
        <v>130734000</v>
      </c>
      <c r="G36" s="220">
        <f t="shared" si="6"/>
        <v>4855921</v>
      </c>
      <c r="H36" s="220">
        <f t="shared" si="6"/>
        <v>4595305</v>
      </c>
      <c r="I36" s="220">
        <f t="shared" si="6"/>
        <v>14274783</v>
      </c>
      <c r="J36" s="220">
        <f t="shared" si="6"/>
        <v>23726009</v>
      </c>
      <c r="K36" s="220">
        <f t="shared" si="6"/>
        <v>24955281</v>
      </c>
      <c r="L36" s="220">
        <f t="shared" si="6"/>
        <v>8799509</v>
      </c>
      <c r="M36" s="220">
        <f t="shared" si="6"/>
        <v>10326240</v>
      </c>
      <c r="N36" s="220">
        <f t="shared" si="6"/>
        <v>44081030</v>
      </c>
      <c r="O36" s="220">
        <f t="shared" si="6"/>
        <v>621289</v>
      </c>
      <c r="P36" s="220">
        <f t="shared" si="6"/>
        <v>11201335</v>
      </c>
      <c r="Q36" s="220">
        <f t="shared" si="6"/>
        <v>9413295</v>
      </c>
      <c r="R36" s="220">
        <f t="shared" si="6"/>
        <v>21235919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89042958</v>
      </c>
      <c r="X36" s="220">
        <f t="shared" si="6"/>
        <v>0</v>
      </c>
      <c r="Y36" s="220">
        <f t="shared" si="6"/>
        <v>89042958</v>
      </c>
      <c r="Z36" s="221">
        <f>+IF(X36&lt;&gt;0,+(Y36/X36)*100,0)</f>
        <v>0</v>
      </c>
      <c r="AA36" s="239">
        <f>SUM(AA32:AA35)</f>
        <v>130734000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2936175</v>
      </c>
      <c r="D6" s="155"/>
      <c r="E6" s="59">
        <v>2614000</v>
      </c>
      <c r="F6" s="60">
        <v>2936175</v>
      </c>
      <c r="G6" s="60"/>
      <c r="H6" s="60"/>
      <c r="I6" s="60"/>
      <c r="J6" s="60"/>
      <c r="K6" s="60">
        <v>2867000</v>
      </c>
      <c r="L6" s="60">
        <v>2560748</v>
      </c>
      <c r="M6" s="60">
        <v>3132907</v>
      </c>
      <c r="N6" s="60">
        <v>3132907</v>
      </c>
      <c r="O6" s="60"/>
      <c r="P6" s="60"/>
      <c r="Q6" s="60"/>
      <c r="R6" s="60"/>
      <c r="S6" s="60"/>
      <c r="T6" s="60"/>
      <c r="U6" s="60"/>
      <c r="V6" s="60"/>
      <c r="W6" s="60"/>
      <c r="X6" s="60">
        <v>2202131</v>
      </c>
      <c r="Y6" s="60">
        <v>-2202131</v>
      </c>
      <c r="Z6" s="140">
        <v>-100</v>
      </c>
      <c r="AA6" s="62">
        <v>2936175</v>
      </c>
    </row>
    <row r="7" spans="1:27" ht="12.75">
      <c r="A7" s="249" t="s">
        <v>144</v>
      </c>
      <c r="B7" s="182"/>
      <c r="C7" s="155">
        <v>43283699</v>
      </c>
      <c r="D7" s="155"/>
      <c r="E7" s="59">
        <v>31471000</v>
      </c>
      <c r="F7" s="60">
        <v>43283699</v>
      </c>
      <c r="G7" s="60">
        <v>41050494</v>
      </c>
      <c r="H7" s="60">
        <v>112492780</v>
      </c>
      <c r="I7" s="60">
        <v>85486633</v>
      </c>
      <c r="J7" s="60">
        <v>85486633</v>
      </c>
      <c r="K7" s="60">
        <v>66486633</v>
      </c>
      <c r="L7" s="60">
        <v>54532809</v>
      </c>
      <c r="M7" s="60">
        <v>111666117</v>
      </c>
      <c r="N7" s="60">
        <v>111666117</v>
      </c>
      <c r="O7" s="60">
        <v>98714789</v>
      </c>
      <c r="P7" s="60">
        <v>70264143</v>
      </c>
      <c r="Q7" s="60">
        <v>115189194</v>
      </c>
      <c r="R7" s="60">
        <v>115189194</v>
      </c>
      <c r="S7" s="60"/>
      <c r="T7" s="60"/>
      <c r="U7" s="60"/>
      <c r="V7" s="60"/>
      <c r="W7" s="60">
        <v>115189194</v>
      </c>
      <c r="X7" s="60">
        <v>32462774</v>
      </c>
      <c r="Y7" s="60">
        <v>82726420</v>
      </c>
      <c r="Z7" s="140">
        <v>254.83</v>
      </c>
      <c r="AA7" s="62">
        <v>43283699</v>
      </c>
    </row>
    <row r="8" spans="1:27" ht="12.75">
      <c r="A8" s="249" t="s">
        <v>145</v>
      </c>
      <c r="B8" s="182"/>
      <c r="C8" s="155"/>
      <c r="D8" s="155"/>
      <c r="E8" s="59"/>
      <c r="F8" s="60"/>
      <c r="G8" s="60">
        <v>2246105</v>
      </c>
      <c r="H8" s="60">
        <v>2453406</v>
      </c>
      <c r="I8" s="60">
        <v>4854030</v>
      </c>
      <c r="J8" s="60">
        <v>4854030</v>
      </c>
      <c r="K8" s="60">
        <v>4854030</v>
      </c>
      <c r="L8" s="60">
        <v>13940400</v>
      </c>
      <c r="M8" s="60">
        <v>13940400</v>
      </c>
      <c r="N8" s="60">
        <v>13940400</v>
      </c>
      <c r="O8" s="60">
        <v>-2782985</v>
      </c>
      <c r="P8" s="60">
        <v>4577542</v>
      </c>
      <c r="Q8" s="60">
        <v>6136978</v>
      </c>
      <c r="R8" s="60">
        <v>6136978</v>
      </c>
      <c r="S8" s="60"/>
      <c r="T8" s="60"/>
      <c r="U8" s="60"/>
      <c r="V8" s="60"/>
      <c r="W8" s="60">
        <v>6136978</v>
      </c>
      <c r="X8" s="60"/>
      <c r="Y8" s="60">
        <v>6136978</v>
      </c>
      <c r="Z8" s="140"/>
      <c r="AA8" s="62"/>
    </row>
    <row r="9" spans="1:27" ht="12.75">
      <c r="A9" s="249" t="s">
        <v>146</v>
      </c>
      <c r="B9" s="182"/>
      <c r="C9" s="155">
        <v>16947837</v>
      </c>
      <c r="D9" s="155"/>
      <c r="E9" s="59">
        <v>11518000</v>
      </c>
      <c r="F9" s="60">
        <v>16947837</v>
      </c>
      <c r="G9" s="60">
        <v>27486446</v>
      </c>
      <c r="H9" s="60">
        <v>28137715</v>
      </c>
      <c r="I9" s="60">
        <v>19177599</v>
      </c>
      <c r="J9" s="60">
        <v>19177599</v>
      </c>
      <c r="K9" s="60">
        <v>19177599</v>
      </c>
      <c r="L9" s="60">
        <v>6606434</v>
      </c>
      <c r="M9" s="60">
        <v>6606434</v>
      </c>
      <c r="N9" s="60">
        <v>6606434</v>
      </c>
      <c r="O9" s="60">
        <v>20301127</v>
      </c>
      <c r="P9" s="60">
        <v>14341899</v>
      </c>
      <c r="Q9" s="60">
        <v>14541189</v>
      </c>
      <c r="R9" s="60">
        <v>14541189</v>
      </c>
      <c r="S9" s="60"/>
      <c r="T9" s="60"/>
      <c r="U9" s="60"/>
      <c r="V9" s="60"/>
      <c r="W9" s="60">
        <v>14541189</v>
      </c>
      <c r="X9" s="60">
        <v>12710878</v>
      </c>
      <c r="Y9" s="60">
        <v>1830311</v>
      </c>
      <c r="Z9" s="140">
        <v>14.4</v>
      </c>
      <c r="AA9" s="62">
        <v>16947837</v>
      </c>
    </row>
    <row r="10" spans="1:27" ht="12.75">
      <c r="A10" s="249" t="s">
        <v>147</v>
      </c>
      <c r="B10" s="182"/>
      <c r="C10" s="155">
        <v>85727</v>
      </c>
      <c r="D10" s="155"/>
      <c r="E10" s="59">
        <v>90000</v>
      </c>
      <c r="F10" s="60">
        <v>85946</v>
      </c>
      <c r="G10" s="159"/>
      <c r="H10" s="159"/>
      <c r="I10" s="159"/>
      <c r="J10" s="60"/>
      <c r="K10" s="159"/>
      <c r="L10" s="159">
        <v>85727</v>
      </c>
      <c r="M10" s="60">
        <v>85727</v>
      </c>
      <c r="N10" s="159">
        <v>85727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64460</v>
      </c>
      <c r="Y10" s="159">
        <v>-64460</v>
      </c>
      <c r="Z10" s="141">
        <v>-100</v>
      </c>
      <c r="AA10" s="225">
        <v>85946</v>
      </c>
    </row>
    <row r="11" spans="1:27" ht="12.75">
      <c r="A11" s="249" t="s">
        <v>148</v>
      </c>
      <c r="B11" s="182"/>
      <c r="C11" s="155">
        <v>745001</v>
      </c>
      <c r="D11" s="155"/>
      <c r="E11" s="59">
        <v>329000</v>
      </c>
      <c r="F11" s="60">
        <v>745001</v>
      </c>
      <c r="G11" s="60">
        <v>578922</v>
      </c>
      <c r="H11" s="60">
        <v>578922</v>
      </c>
      <c r="I11" s="60">
        <v>513514</v>
      </c>
      <c r="J11" s="60">
        <v>513514</v>
      </c>
      <c r="K11" s="60">
        <v>513514</v>
      </c>
      <c r="L11" s="60">
        <v>513514</v>
      </c>
      <c r="M11" s="60">
        <v>513514</v>
      </c>
      <c r="N11" s="60">
        <v>513514</v>
      </c>
      <c r="O11" s="60">
        <v>513514</v>
      </c>
      <c r="P11" s="60">
        <v>446474</v>
      </c>
      <c r="Q11" s="60">
        <v>446474</v>
      </c>
      <c r="R11" s="60">
        <v>446474</v>
      </c>
      <c r="S11" s="60"/>
      <c r="T11" s="60"/>
      <c r="U11" s="60"/>
      <c r="V11" s="60"/>
      <c r="W11" s="60">
        <v>446474</v>
      </c>
      <c r="X11" s="60">
        <v>558751</v>
      </c>
      <c r="Y11" s="60">
        <v>-112277</v>
      </c>
      <c r="Z11" s="140">
        <v>-20.09</v>
      </c>
      <c r="AA11" s="62">
        <v>745001</v>
      </c>
    </row>
    <row r="12" spans="1:27" ht="12.75">
      <c r="A12" s="250" t="s">
        <v>56</v>
      </c>
      <c r="B12" s="251"/>
      <c r="C12" s="168">
        <f aca="true" t="shared" si="0" ref="C12:Y12">SUM(C6:C11)</f>
        <v>63998439</v>
      </c>
      <c r="D12" s="168">
        <f>SUM(D6:D11)</f>
        <v>0</v>
      </c>
      <c r="E12" s="72">
        <f t="shared" si="0"/>
        <v>46022000</v>
      </c>
      <c r="F12" s="73">
        <f t="shared" si="0"/>
        <v>63998658</v>
      </c>
      <c r="G12" s="73">
        <f t="shared" si="0"/>
        <v>71361967</v>
      </c>
      <c r="H12" s="73">
        <f t="shared" si="0"/>
        <v>143662823</v>
      </c>
      <c r="I12" s="73">
        <f t="shared" si="0"/>
        <v>110031776</v>
      </c>
      <c r="J12" s="73">
        <f t="shared" si="0"/>
        <v>110031776</v>
      </c>
      <c r="K12" s="73">
        <f t="shared" si="0"/>
        <v>93898776</v>
      </c>
      <c r="L12" s="73">
        <f t="shared" si="0"/>
        <v>78239632</v>
      </c>
      <c r="M12" s="73">
        <f t="shared" si="0"/>
        <v>135945099</v>
      </c>
      <c r="N12" s="73">
        <f t="shared" si="0"/>
        <v>135945099</v>
      </c>
      <c r="O12" s="73">
        <f t="shared" si="0"/>
        <v>116746445</v>
      </c>
      <c r="P12" s="73">
        <f t="shared" si="0"/>
        <v>89630058</v>
      </c>
      <c r="Q12" s="73">
        <f t="shared" si="0"/>
        <v>136313835</v>
      </c>
      <c r="R12" s="73">
        <f t="shared" si="0"/>
        <v>136313835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136313835</v>
      </c>
      <c r="X12" s="73">
        <f t="shared" si="0"/>
        <v>47998994</v>
      </c>
      <c r="Y12" s="73">
        <f t="shared" si="0"/>
        <v>88314841</v>
      </c>
      <c r="Z12" s="170">
        <f>+IF(X12&lt;&gt;0,+(Y12/X12)*100,0)</f>
        <v>183.99310827222754</v>
      </c>
      <c r="AA12" s="74">
        <f>SUM(AA6:AA11)</f>
        <v>63998658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19961575</v>
      </c>
      <c r="D17" s="155"/>
      <c r="E17" s="59">
        <v>20412000</v>
      </c>
      <c r="F17" s="60">
        <v>19961575</v>
      </c>
      <c r="G17" s="60">
        <v>20411575</v>
      </c>
      <c r="H17" s="60">
        <v>20411575</v>
      </c>
      <c r="I17" s="60">
        <v>20411575</v>
      </c>
      <c r="J17" s="60">
        <v>20411575</v>
      </c>
      <c r="K17" s="60">
        <v>20411575</v>
      </c>
      <c r="L17" s="60">
        <v>20411575</v>
      </c>
      <c r="M17" s="60">
        <v>20411575</v>
      </c>
      <c r="N17" s="60">
        <v>20411575</v>
      </c>
      <c r="O17" s="60">
        <v>20411575</v>
      </c>
      <c r="P17" s="60">
        <v>19961575</v>
      </c>
      <c r="Q17" s="60">
        <v>19961575</v>
      </c>
      <c r="R17" s="60">
        <v>19961575</v>
      </c>
      <c r="S17" s="60"/>
      <c r="T17" s="60"/>
      <c r="U17" s="60"/>
      <c r="V17" s="60"/>
      <c r="W17" s="60">
        <v>19961575</v>
      </c>
      <c r="X17" s="60">
        <v>14971181</v>
      </c>
      <c r="Y17" s="60">
        <v>4990394</v>
      </c>
      <c r="Z17" s="140">
        <v>33.33</v>
      </c>
      <c r="AA17" s="62">
        <v>19961575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469077331</v>
      </c>
      <c r="D19" s="155"/>
      <c r="E19" s="59">
        <v>495121000</v>
      </c>
      <c r="F19" s="60">
        <v>469076751</v>
      </c>
      <c r="G19" s="60">
        <v>422478359</v>
      </c>
      <c r="H19" s="60">
        <v>427073664</v>
      </c>
      <c r="I19" s="60">
        <v>411668054</v>
      </c>
      <c r="J19" s="60">
        <v>411668054</v>
      </c>
      <c r="K19" s="60">
        <v>411668054</v>
      </c>
      <c r="L19" s="60">
        <v>387924325</v>
      </c>
      <c r="M19" s="60">
        <v>398250565</v>
      </c>
      <c r="N19" s="60">
        <v>398250565</v>
      </c>
      <c r="O19" s="60">
        <v>436721416</v>
      </c>
      <c r="P19" s="60">
        <v>513144002</v>
      </c>
      <c r="Q19" s="60">
        <v>522557296</v>
      </c>
      <c r="R19" s="60">
        <v>522557296</v>
      </c>
      <c r="S19" s="60"/>
      <c r="T19" s="60"/>
      <c r="U19" s="60"/>
      <c r="V19" s="60"/>
      <c r="W19" s="60">
        <v>522557296</v>
      </c>
      <c r="X19" s="60">
        <v>351807563</v>
      </c>
      <c r="Y19" s="60">
        <v>170749733</v>
      </c>
      <c r="Z19" s="140">
        <v>48.53</v>
      </c>
      <c r="AA19" s="62">
        <v>469076751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1723895</v>
      </c>
      <c r="D22" s="155"/>
      <c r="E22" s="59">
        <v>1152000</v>
      </c>
      <c r="F22" s="60">
        <v>1723895</v>
      </c>
      <c r="G22" s="60">
        <v>1152672</v>
      </c>
      <c r="H22" s="60">
        <v>1152672</v>
      </c>
      <c r="I22" s="60">
        <v>679496</v>
      </c>
      <c r="J22" s="60">
        <v>679496</v>
      </c>
      <c r="K22" s="60">
        <v>679496</v>
      </c>
      <c r="L22" s="60">
        <v>679496</v>
      </c>
      <c r="M22" s="60">
        <v>679496</v>
      </c>
      <c r="N22" s="60">
        <v>679496</v>
      </c>
      <c r="O22" s="60">
        <v>679496</v>
      </c>
      <c r="P22" s="60">
        <v>1723895</v>
      </c>
      <c r="Q22" s="60">
        <v>1723895</v>
      </c>
      <c r="R22" s="60">
        <v>1723895</v>
      </c>
      <c r="S22" s="60"/>
      <c r="T22" s="60"/>
      <c r="U22" s="60"/>
      <c r="V22" s="60"/>
      <c r="W22" s="60">
        <v>1723895</v>
      </c>
      <c r="X22" s="60">
        <v>1292921</v>
      </c>
      <c r="Y22" s="60">
        <v>430974</v>
      </c>
      <c r="Z22" s="140">
        <v>33.33</v>
      </c>
      <c r="AA22" s="62">
        <v>1723895</v>
      </c>
    </row>
    <row r="23" spans="1:27" ht="12.75">
      <c r="A23" s="249" t="s">
        <v>158</v>
      </c>
      <c r="B23" s="182"/>
      <c r="C23" s="155">
        <v>17719</v>
      </c>
      <c r="D23" s="155"/>
      <c r="E23" s="59">
        <v>18000</v>
      </c>
      <c r="F23" s="60">
        <v>17500</v>
      </c>
      <c r="G23" s="159"/>
      <c r="H23" s="159"/>
      <c r="I23" s="159"/>
      <c r="J23" s="60"/>
      <c r="K23" s="159"/>
      <c r="L23" s="159">
        <v>17720</v>
      </c>
      <c r="M23" s="60">
        <v>17720</v>
      </c>
      <c r="N23" s="159">
        <v>17720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13125</v>
      </c>
      <c r="Y23" s="159">
        <v>-13125</v>
      </c>
      <c r="Z23" s="141">
        <v>-100</v>
      </c>
      <c r="AA23" s="225">
        <v>17500</v>
      </c>
    </row>
    <row r="24" spans="1:27" ht="12.75">
      <c r="A24" s="250" t="s">
        <v>57</v>
      </c>
      <c r="B24" s="253"/>
      <c r="C24" s="168">
        <f aca="true" t="shared" si="1" ref="C24:Y24">SUM(C15:C23)</f>
        <v>490780520</v>
      </c>
      <c r="D24" s="168">
        <f>SUM(D15:D23)</f>
        <v>0</v>
      </c>
      <c r="E24" s="76">
        <f t="shared" si="1"/>
        <v>516703000</v>
      </c>
      <c r="F24" s="77">
        <f t="shared" si="1"/>
        <v>490779721</v>
      </c>
      <c r="G24" s="77">
        <f t="shared" si="1"/>
        <v>444042606</v>
      </c>
      <c r="H24" s="77">
        <f t="shared" si="1"/>
        <v>448637911</v>
      </c>
      <c r="I24" s="77">
        <f t="shared" si="1"/>
        <v>432759125</v>
      </c>
      <c r="J24" s="77">
        <f t="shared" si="1"/>
        <v>432759125</v>
      </c>
      <c r="K24" s="77">
        <f t="shared" si="1"/>
        <v>432759125</v>
      </c>
      <c r="L24" s="77">
        <f t="shared" si="1"/>
        <v>409033116</v>
      </c>
      <c r="M24" s="77">
        <f t="shared" si="1"/>
        <v>419359356</v>
      </c>
      <c r="N24" s="77">
        <f t="shared" si="1"/>
        <v>419359356</v>
      </c>
      <c r="O24" s="77">
        <f t="shared" si="1"/>
        <v>457812487</v>
      </c>
      <c r="P24" s="77">
        <f t="shared" si="1"/>
        <v>534829472</v>
      </c>
      <c r="Q24" s="77">
        <f t="shared" si="1"/>
        <v>544242766</v>
      </c>
      <c r="R24" s="77">
        <f t="shared" si="1"/>
        <v>544242766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544242766</v>
      </c>
      <c r="X24" s="77">
        <f t="shared" si="1"/>
        <v>368084790</v>
      </c>
      <c r="Y24" s="77">
        <f t="shared" si="1"/>
        <v>176157976</v>
      </c>
      <c r="Z24" s="212">
        <f>+IF(X24&lt;&gt;0,+(Y24/X24)*100,0)</f>
        <v>47.85798837273336</v>
      </c>
      <c r="AA24" s="79">
        <f>SUM(AA15:AA23)</f>
        <v>490779721</v>
      </c>
    </row>
    <row r="25" spans="1:27" ht="12.75">
      <c r="A25" s="250" t="s">
        <v>159</v>
      </c>
      <c r="B25" s="251"/>
      <c r="C25" s="168">
        <f aca="true" t="shared" si="2" ref="C25:Y25">+C12+C24</f>
        <v>554778959</v>
      </c>
      <c r="D25" s="168">
        <f>+D12+D24</f>
        <v>0</v>
      </c>
      <c r="E25" s="72">
        <f t="shared" si="2"/>
        <v>562725000</v>
      </c>
      <c r="F25" s="73">
        <f t="shared" si="2"/>
        <v>554778379</v>
      </c>
      <c r="G25" s="73">
        <f t="shared" si="2"/>
        <v>515404573</v>
      </c>
      <c r="H25" s="73">
        <f t="shared" si="2"/>
        <v>592300734</v>
      </c>
      <c r="I25" s="73">
        <f t="shared" si="2"/>
        <v>542790901</v>
      </c>
      <c r="J25" s="73">
        <f t="shared" si="2"/>
        <v>542790901</v>
      </c>
      <c r="K25" s="73">
        <f t="shared" si="2"/>
        <v>526657901</v>
      </c>
      <c r="L25" s="73">
        <f t="shared" si="2"/>
        <v>487272748</v>
      </c>
      <c r="M25" s="73">
        <f t="shared" si="2"/>
        <v>555304455</v>
      </c>
      <c r="N25" s="73">
        <f t="shared" si="2"/>
        <v>555304455</v>
      </c>
      <c r="O25" s="73">
        <f t="shared" si="2"/>
        <v>574558932</v>
      </c>
      <c r="P25" s="73">
        <f t="shared" si="2"/>
        <v>624459530</v>
      </c>
      <c r="Q25" s="73">
        <f t="shared" si="2"/>
        <v>680556601</v>
      </c>
      <c r="R25" s="73">
        <f t="shared" si="2"/>
        <v>680556601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680556601</v>
      </c>
      <c r="X25" s="73">
        <f t="shared" si="2"/>
        <v>416083784</v>
      </c>
      <c r="Y25" s="73">
        <f t="shared" si="2"/>
        <v>264472817</v>
      </c>
      <c r="Z25" s="170">
        <f>+IF(X25&lt;&gt;0,+(Y25/X25)*100,0)</f>
        <v>63.56239468347077</v>
      </c>
      <c r="AA25" s="74">
        <f>+AA12+AA24</f>
        <v>554778379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>
        <v>130984</v>
      </c>
      <c r="G30" s="60">
        <v>26720866</v>
      </c>
      <c r="H30" s="60">
        <v>26720866</v>
      </c>
      <c r="I30" s="60">
        <v>26720866</v>
      </c>
      <c r="J30" s="60">
        <v>26720866</v>
      </c>
      <c r="K30" s="60">
        <v>26720866</v>
      </c>
      <c r="L30" s="60">
        <v>20726</v>
      </c>
      <c r="M30" s="60">
        <v>20726</v>
      </c>
      <c r="N30" s="60">
        <v>20726</v>
      </c>
      <c r="O30" s="60">
        <v>26720866</v>
      </c>
      <c r="P30" s="60">
        <v>4118</v>
      </c>
      <c r="Q30" s="60">
        <v>4118</v>
      </c>
      <c r="R30" s="60">
        <v>4118</v>
      </c>
      <c r="S30" s="60"/>
      <c r="T30" s="60"/>
      <c r="U30" s="60"/>
      <c r="V30" s="60"/>
      <c r="W30" s="60">
        <v>4118</v>
      </c>
      <c r="X30" s="60">
        <v>98238</v>
      </c>
      <c r="Y30" s="60">
        <v>-94120</v>
      </c>
      <c r="Z30" s="140">
        <v>-95.81</v>
      </c>
      <c r="AA30" s="62">
        <v>130984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27303319</v>
      </c>
      <c r="M31" s="60">
        <v>27303319</v>
      </c>
      <c r="N31" s="60">
        <v>27303319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16487606</v>
      </c>
      <c r="D32" s="155"/>
      <c r="E32" s="59">
        <v>16387000</v>
      </c>
      <c r="F32" s="60">
        <v>16487606</v>
      </c>
      <c r="G32" s="60">
        <v>17383233</v>
      </c>
      <c r="H32" s="60">
        <v>38955883</v>
      </c>
      <c r="I32" s="60">
        <v>32146051</v>
      </c>
      <c r="J32" s="60">
        <v>32146051</v>
      </c>
      <c r="K32" s="60">
        <v>32146051</v>
      </c>
      <c r="L32" s="60">
        <v>37598410</v>
      </c>
      <c r="M32" s="60">
        <v>18576366</v>
      </c>
      <c r="N32" s="60">
        <v>18576366</v>
      </c>
      <c r="O32" s="60">
        <v>43561450</v>
      </c>
      <c r="P32" s="60">
        <v>20806686</v>
      </c>
      <c r="Q32" s="60">
        <v>84322241</v>
      </c>
      <c r="R32" s="60">
        <v>84322241</v>
      </c>
      <c r="S32" s="60"/>
      <c r="T32" s="60"/>
      <c r="U32" s="60"/>
      <c r="V32" s="60"/>
      <c r="W32" s="60">
        <v>84322241</v>
      </c>
      <c r="X32" s="60">
        <v>12365705</v>
      </c>
      <c r="Y32" s="60">
        <v>71956536</v>
      </c>
      <c r="Z32" s="140">
        <v>581.9</v>
      </c>
      <c r="AA32" s="62">
        <v>16487606</v>
      </c>
    </row>
    <row r="33" spans="1:27" ht="12.75">
      <c r="A33" s="249" t="s">
        <v>165</v>
      </c>
      <c r="B33" s="182"/>
      <c r="C33" s="155">
        <v>141472</v>
      </c>
      <c r="D33" s="155"/>
      <c r="E33" s="59">
        <v>10052000</v>
      </c>
      <c r="F33" s="60">
        <v>10488</v>
      </c>
      <c r="G33" s="60">
        <v>159898</v>
      </c>
      <c r="H33" s="60">
        <v>159898</v>
      </c>
      <c r="I33" s="60">
        <v>159898</v>
      </c>
      <c r="J33" s="60">
        <v>159898</v>
      </c>
      <c r="K33" s="60">
        <v>159898</v>
      </c>
      <c r="L33" s="60"/>
      <c r="M33" s="60"/>
      <c r="N33" s="60"/>
      <c r="O33" s="60">
        <v>159898</v>
      </c>
      <c r="P33" s="60">
        <v>86160</v>
      </c>
      <c r="Q33" s="60">
        <v>86160</v>
      </c>
      <c r="R33" s="60">
        <v>86160</v>
      </c>
      <c r="S33" s="60"/>
      <c r="T33" s="60"/>
      <c r="U33" s="60"/>
      <c r="V33" s="60"/>
      <c r="W33" s="60">
        <v>86160</v>
      </c>
      <c r="X33" s="60">
        <v>7866</v>
      </c>
      <c r="Y33" s="60">
        <v>78294</v>
      </c>
      <c r="Z33" s="140">
        <v>995.35</v>
      </c>
      <c r="AA33" s="62">
        <v>10488</v>
      </c>
    </row>
    <row r="34" spans="1:27" ht="12.75">
      <c r="A34" s="250" t="s">
        <v>58</v>
      </c>
      <c r="B34" s="251"/>
      <c r="C34" s="168">
        <f aca="true" t="shared" si="3" ref="C34:Y34">SUM(C29:C33)</f>
        <v>16629078</v>
      </c>
      <c r="D34" s="168">
        <f>SUM(D29:D33)</f>
        <v>0</v>
      </c>
      <c r="E34" s="72">
        <f t="shared" si="3"/>
        <v>26439000</v>
      </c>
      <c r="F34" s="73">
        <f t="shared" si="3"/>
        <v>16629078</v>
      </c>
      <c r="G34" s="73">
        <f t="shared" si="3"/>
        <v>44263997</v>
      </c>
      <c r="H34" s="73">
        <f t="shared" si="3"/>
        <v>65836647</v>
      </c>
      <c r="I34" s="73">
        <f t="shared" si="3"/>
        <v>59026815</v>
      </c>
      <c r="J34" s="73">
        <f t="shared" si="3"/>
        <v>59026815</v>
      </c>
      <c r="K34" s="73">
        <f t="shared" si="3"/>
        <v>59026815</v>
      </c>
      <c r="L34" s="73">
        <f t="shared" si="3"/>
        <v>64922455</v>
      </c>
      <c r="M34" s="73">
        <f t="shared" si="3"/>
        <v>45900411</v>
      </c>
      <c r="N34" s="73">
        <f t="shared" si="3"/>
        <v>45900411</v>
      </c>
      <c r="O34" s="73">
        <f t="shared" si="3"/>
        <v>70442214</v>
      </c>
      <c r="P34" s="73">
        <f t="shared" si="3"/>
        <v>20896964</v>
      </c>
      <c r="Q34" s="73">
        <f t="shared" si="3"/>
        <v>84412519</v>
      </c>
      <c r="R34" s="73">
        <f t="shared" si="3"/>
        <v>84412519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84412519</v>
      </c>
      <c r="X34" s="73">
        <f t="shared" si="3"/>
        <v>12471809</v>
      </c>
      <c r="Y34" s="73">
        <f t="shared" si="3"/>
        <v>71940710</v>
      </c>
      <c r="Z34" s="170">
        <f>+IF(X34&lt;&gt;0,+(Y34/X34)*100,0)</f>
        <v>576.82658546166</v>
      </c>
      <c r="AA34" s="74">
        <f>SUM(AA29:AA33)</f>
        <v>16629078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-26715764</v>
      </c>
      <c r="H37" s="60">
        <v>-26715764</v>
      </c>
      <c r="I37" s="60">
        <v>-26715764</v>
      </c>
      <c r="J37" s="60">
        <v>-26715764</v>
      </c>
      <c r="K37" s="60"/>
      <c r="L37" s="60"/>
      <c r="M37" s="60"/>
      <c r="N37" s="60"/>
      <c r="O37" s="60">
        <v>-26715764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11021394</v>
      </c>
      <c r="D38" s="155"/>
      <c r="E38" s="59">
        <v>10052000</v>
      </c>
      <c r="F38" s="60">
        <v>11021394</v>
      </c>
      <c r="G38" s="60">
        <v>9983684</v>
      </c>
      <c r="H38" s="60">
        <v>9983684</v>
      </c>
      <c r="I38" s="60">
        <v>9983684</v>
      </c>
      <c r="J38" s="60">
        <v>9983684</v>
      </c>
      <c r="K38" s="60">
        <v>9983684</v>
      </c>
      <c r="L38" s="60">
        <v>16525358</v>
      </c>
      <c r="M38" s="60">
        <v>16525358</v>
      </c>
      <c r="N38" s="60">
        <v>16525358</v>
      </c>
      <c r="O38" s="60">
        <v>9983684</v>
      </c>
      <c r="P38" s="60">
        <v>11021394</v>
      </c>
      <c r="Q38" s="60">
        <v>11021394</v>
      </c>
      <c r="R38" s="60">
        <v>11021394</v>
      </c>
      <c r="S38" s="60"/>
      <c r="T38" s="60"/>
      <c r="U38" s="60"/>
      <c r="V38" s="60"/>
      <c r="W38" s="60">
        <v>11021394</v>
      </c>
      <c r="X38" s="60">
        <v>8266046</v>
      </c>
      <c r="Y38" s="60">
        <v>2755348</v>
      </c>
      <c r="Z38" s="140">
        <v>33.33</v>
      </c>
      <c r="AA38" s="62">
        <v>11021394</v>
      </c>
    </row>
    <row r="39" spans="1:27" ht="12.75">
      <c r="A39" s="250" t="s">
        <v>59</v>
      </c>
      <c r="B39" s="253"/>
      <c r="C39" s="168">
        <f aca="true" t="shared" si="4" ref="C39:Y39">SUM(C37:C38)</f>
        <v>11021394</v>
      </c>
      <c r="D39" s="168">
        <f>SUM(D37:D38)</f>
        <v>0</v>
      </c>
      <c r="E39" s="76">
        <f t="shared" si="4"/>
        <v>10052000</v>
      </c>
      <c r="F39" s="77">
        <f t="shared" si="4"/>
        <v>11021394</v>
      </c>
      <c r="G39" s="77">
        <f t="shared" si="4"/>
        <v>-16732080</v>
      </c>
      <c r="H39" s="77">
        <f t="shared" si="4"/>
        <v>-16732080</v>
      </c>
      <c r="I39" s="77">
        <f t="shared" si="4"/>
        <v>-16732080</v>
      </c>
      <c r="J39" s="77">
        <f t="shared" si="4"/>
        <v>-16732080</v>
      </c>
      <c r="K39" s="77">
        <f t="shared" si="4"/>
        <v>9983684</v>
      </c>
      <c r="L39" s="77">
        <f t="shared" si="4"/>
        <v>16525358</v>
      </c>
      <c r="M39" s="77">
        <f t="shared" si="4"/>
        <v>16525358</v>
      </c>
      <c r="N39" s="77">
        <f t="shared" si="4"/>
        <v>16525358</v>
      </c>
      <c r="O39" s="77">
        <f t="shared" si="4"/>
        <v>-16732080</v>
      </c>
      <c r="P39" s="77">
        <f t="shared" si="4"/>
        <v>11021394</v>
      </c>
      <c r="Q39" s="77">
        <f t="shared" si="4"/>
        <v>11021394</v>
      </c>
      <c r="R39" s="77">
        <f t="shared" si="4"/>
        <v>11021394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11021394</v>
      </c>
      <c r="X39" s="77">
        <f t="shared" si="4"/>
        <v>8266046</v>
      </c>
      <c r="Y39" s="77">
        <f t="shared" si="4"/>
        <v>2755348</v>
      </c>
      <c r="Z39" s="212">
        <f>+IF(X39&lt;&gt;0,+(Y39/X39)*100,0)</f>
        <v>33.333325268211674</v>
      </c>
      <c r="AA39" s="79">
        <f>SUM(AA37:AA38)</f>
        <v>11021394</v>
      </c>
    </row>
    <row r="40" spans="1:27" ht="12.75">
      <c r="A40" s="250" t="s">
        <v>167</v>
      </c>
      <c r="B40" s="251"/>
      <c r="C40" s="168">
        <f aca="true" t="shared" si="5" ref="C40:Y40">+C34+C39</f>
        <v>27650472</v>
      </c>
      <c r="D40" s="168">
        <f>+D34+D39</f>
        <v>0</v>
      </c>
      <c r="E40" s="72">
        <f t="shared" si="5"/>
        <v>36491000</v>
      </c>
      <c r="F40" s="73">
        <f t="shared" si="5"/>
        <v>27650472</v>
      </c>
      <c r="G40" s="73">
        <f t="shared" si="5"/>
        <v>27531917</v>
      </c>
      <c r="H40" s="73">
        <f t="shared" si="5"/>
        <v>49104567</v>
      </c>
      <c r="I40" s="73">
        <f t="shared" si="5"/>
        <v>42294735</v>
      </c>
      <c r="J40" s="73">
        <f t="shared" si="5"/>
        <v>42294735</v>
      </c>
      <c r="K40" s="73">
        <f t="shared" si="5"/>
        <v>69010499</v>
      </c>
      <c r="L40" s="73">
        <f t="shared" si="5"/>
        <v>81447813</v>
      </c>
      <c r="M40" s="73">
        <f t="shared" si="5"/>
        <v>62425769</v>
      </c>
      <c r="N40" s="73">
        <f t="shared" si="5"/>
        <v>62425769</v>
      </c>
      <c r="O40" s="73">
        <f t="shared" si="5"/>
        <v>53710134</v>
      </c>
      <c r="P40" s="73">
        <f t="shared" si="5"/>
        <v>31918358</v>
      </c>
      <c r="Q40" s="73">
        <f t="shared" si="5"/>
        <v>95433913</v>
      </c>
      <c r="R40" s="73">
        <f t="shared" si="5"/>
        <v>95433913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95433913</v>
      </c>
      <c r="X40" s="73">
        <f t="shared" si="5"/>
        <v>20737855</v>
      </c>
      <c r="Y40" s="73">
        <f t="shared" si="5"/>
        <v>74696058</v>
      </c>
      <c r="Z40" s="170">
        <f>+IF(X40&lt;&gt;0,+(Y40/X40)*100,0)</f>
        <v>360.19182311767537</v>
      </c>
      <c r="AA40" s="74">
        <f>+AA34+AA39</f>
        <v>27650472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527128487</v>
      </c>
      <c r="D42" s="257">
        <f>+D25-D40</f>
        <v>0</v>
      </c>
      <c r="E42" s="258">
        <f t="shared" si="6"/>
        <v>526234000</v>
      </c>
      <c r="F42" s="259">
        <f t="shared" si="6"/>
        <v>527127907</v>
      </c>
      <c r="G42" s="259">
        <f t="shared" si="6"/>
        <v>487872656</v>
      </c>
      <c r="H42" s="259">
        <f t="shared" si="6"/>
        <v>543196167</v>
      </c>
      <c r="I42" s="259">
        <f t="shared" si="6"/>
        <v>500496166</v>
      </c>
      <c r="J42" s="259">
        <f t="shared" si="6"/>
        <v>500496166</v>
      </c>
      <c r="K42" s="259">
        <f t="shared" si="6"/>
        <v>457647402</v>
      </c>
      <c r="L42" s="259">
        <f t="shared" si="6"/>
        <v>405824935</v>
      </c>
      <c r="M42" s="259">
        <f t="shared" si="6"/>
        <v>492878686</v>
      </c>
      <c r="N42" s="259">
        <f t="shared" si="6"/>
        <v>492878686</v>
      </c>
      <c r="O42" s="259">
        <f t="shared" si="6"/>
        <v>520848798</v>
      </c>
      <c r="P42" s="259">
        <f t="shared" si="6"/>
        <v>592541172</v>
      </c>
      <c r="Q42" s="259">
        <f t="shared" si="6"/>
        <v>585122688</v>
      </c>
      <c r="R42" s="259">
        <f t="shared" si="6"/>
        <v>585122688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585122688</v>
      </c>
      <c r="X42" s="259">
        <f t="shared" si="6"/>
        <v>395345929</v>
      </c>
      <c r="Y42" s="259">
        <f t="shared" si="6"/>
        <v>189776759</v>
      </c>
      <c r="Z42" s="260">
        <f>+IF(X42&lt;&gt;0,+(Y42/X42)*100,0)</f>
        <v>48.002709798992264</v>
      </c>
      <c r="AA42" s="261">
        <f>+AA25-AA40</f>
        <v>527127907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527128487</v>
      </c>
      <c r="D45" s="155"/>
      <c r="E45" s="59">
        <v>77517000</v>
      </c>
      <c r="F45" s="60">
        <v>527127907</v>
      </c>
      <c r="G45" s="60">
        <v>487872656</v>
      </c>
      <c r="H45" s="60">
        <v>543196167</v>
      </c>
      <c r="I45" s="60">
        <v>500496166</v>
      </c>
      <c r="J45" s="60">
        <v>500496166</v>
      </c>
      <c r="K45" s="60">
        <v>457647402</v>
      </c>
      <c r="L45" s="60">
        <v>405824935</v>
      </c>
      <c r="M45" s="60">
        <v>492878686</v>
      </c>
      <c r="N45" s="60">
        <v>492878686</v>
      </c>
      <c r="O45" s="60">
        <v>520848798</v>
      </c>
      <c r="P45" s="60">
        <v>592541172</v>
      </c>
      <c r="Q45" s="60">
        <v>585122688</v>
      </c>
      <c r="R45" s="60">
        <v>585122688</v>
      </c>
      <c r="S45" s="60"/>
      <c r="T45" s="60"/>
      <c r="U45" s="60"/>
      <c r="V45" s="60"/>
      <c r="W45" s="60">
        <v>585122688</v>
      </c>
      <c r="X45" s="60">
        <v>395345930</v>
      </c>
      <c r="Y45" s="60">
        <v>189776758</v>
      </c>
      <c r="Z45" s="139">
        <v>48</v>
      </c>
      <c r="AA45" s="62">
        <v>527127907</v>
      </c>
    </row>
    <row r="46" spans="1:27" ht="12.75">
      <c r="A46" s="249" t="s">
        <v>171</v>
      </c>
      <c r="B46" s="182"/>
      <c r="C46" s="155"/>
      <c r="D46" s="155"/>
      <c r="E46" s="59">
        <v>448717000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527128487</v>
      </c>
      <c r="D48" s="217">
        <f>SUM(D45:D47)</f>
        <v>0</v>
      </c>
      <c r="E48" s="264">
        <f t="shared" si="7"/>
        <v>526234000</v>
      </c>
      <c r="F48" s="219">
        <f t="shared" si="7"/>
        <v>527127907</v>
      </c>
      <c r="G48" s="219">
        <f t="shared" si="7"/>
        <v>487872656</v>
      </c>
      <c r="H48" s="219">
        <f t="shared" si="7"/>
        <v>543196167</v>
      </c>
      <c r="I48" s="219">
        <f t="shared" si="7"/>
        <v>500496166</v>
      </c>
      <c r="J48" s="219">
        <f t="shared" si="7"/>
        <v>500496166</v>
      </c>
      <c r="K48" s="219">
        <f t="shared" si="7"/>
        <v>457647402</v>
      </c>
      <c r="L48" s="219">
        <f t="shared" si="7"/>
        <v>405824935</v>
      </c>
      <c r="M48" s="219">
        <f t="shared" si="7"/>
        <v>492878686</v>
      </c>
      <c r="N48" s="219">
        <f t="shared" si="7"/>
        <v>492878686</v>
      </c>
      <c r="O48" s="219">
        <f t="shared" si="7"/>
        <v>520848798</v>
      </c>
      <c r="P48" s="219">
        <f t="shared" si="7"/>
        <v>592541172</v>
      </c>
      <c r="Q48" s="219">
        <f t="shared" si="7"/>
        <v>585122688</v>
      </c>
      <c r="R48" s="219">
        <f t="shared" si="7"/>
        <v>585122688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585122688</v>
      </c>
      <c r="X48" s="219">
        <f t="shared" si="7"/>
        <v>395345930</v>
      </c>
      <c r="Y48" s="219">
        <f t="shared" si="7"/>
        <v>189776758</v>
      </c>
      <c r="Z48" s="265">
        <f>+IF(X48&lt;&gt;0,+(Y48/X48)*100,0)</f>
        <v>48.002709424629714</v>
      </c>
      <c r="AA48" s="232">
        <f>SUM(AA45:AA47)</f>
        <v>527127907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6926737</v>
      </c>
      <c r="D6" s="155"/>
      <c r="E6" s="59">
        <v>12720000</v>
      </c>
      <c r="F6" s="60">
        <v>11200000</v>
      </c>
      <c r="G6" s="60">
        <v>7954971</v>
      </c>
      <c r="H6" s="60">
        <v>651738</v>
      </c>
      <c r="I6" s="60">
        <v>611866</v>
      </c>
      <c r="J6" s="60">
        <v>9218575</v>
      </c>
      <c r="K6" s="60">
        <v>491667</v>
      </c>
      <c r="L6" s="60"/>
      <c r="M6" s="60">
        <v>312407</v>
      </c>
      <c r="N6" s="60">
        <v>804074</v>
      </c>
      <c r="O6" s="60">
        <v>652635</v>
      </c>
      <c r="P6" s="60">
        <v>652635</v>
      </c>
      <c r="Q6" s="60">
        <v>652635</v>
      </c>
      <c r="R6" s="60">
        <v>1957905</v>
      </c>
      <c r="S6" s="60"/>
      <c r="T6" s="60"/>
      <c r="U6" s="60"/>
      <c r="V6" s="60"/>
      <c r="W6" s="60">
        <v>11980554</v>
      </c>
      <c r="X6" s="60">
        <v>9922830</v>
      </c>
      <c r="Y6" s="60">
        <v>2057724</v>
      </c>
      <c r="Z6" s="140">
        <v>20.74</v>
      </c>
      <c r="AA6" s="62">
        <v>11200000</v>
      </c>
    </row>
    <row r="7" spans="1:27" ht="12.75">
      <c r="A7" s="249" t="s">
        <v>32</v>
      </c>
      <c r="B7" s="182"/>
      <c r="C7" s="155">
        <v>737898</v>
      </c>
      <c r="D7" s="155"/>
      <c r="E7" s="59">
        <v>1696004</v>
      </c>
      <c r="F7" s="60">
        <v>1234100</v>
      </c>
      <c r="G7" s="60">
        <v>151874</v>
      </c>
      <c r="H7" s="60">
        <v>151285</v>
      </c>
      <c r="I7" s="60">
        <v>151065</v>
      </c>
      <c r="J7" s="60">
        <v>454224</v>
      </c>
      <c r="K7" s="60">
        <v>151065</v>
      </c>
      <c r="L7" s="60"/>
      <c r="M7" s="60">
        <v>39660</v>
      </c>
      <c r="N7" s="60">
        <v>190725</v>
      </c>
      <c r="O7" s="60">
        <v>164095</v>
      </c>
      <c r="P7" s="60">
        <v>126818</v>
      </c>
      <c r="Q7" s="60">
        <v>99053</v>
      </c>
      <c r="R7" s="60">
        <v>389966</v>
      </c>
      <c r="S7" s="60"/>
      <c r="T7" s="60"/>
      <c r="U7" s="60"/>
      <c r="V7" s="60"/>
      <c r="W7" s="60">
        <v>1034915</v>
      </c>
      <c r="X7" s="60">
        <v>920682</v>
      </c>
      <c r="Y7" s="60">
        <v>114233</v>
      </c>
      <c r="Z7" s="140">
        <v>12.41</v>
      </c>
      <c r="AA7" s="62">
        <v>1234100</v>
      </c>
    </row>
    <row r="8" spans="1:27" ht="12.75">
      <c r="A8" s="249" t="s">
        <v>178</v>
      </c>
      <c r="B8" s="182"/>
      <c r="C8" s="155">
        <v>9094681</v>
      </c>
      <c r="D8" s="155"/>
      <c r="E8" s="59">
        <v>47839295</v>
      </c>
      <c r="F8" s="60">
        <v>46942121</v>
      </c>
      <c r="G8" s="60">
        <v>1196</v>
      </c>
      <c r="H8" s="60">
        <v>807346</v>
      </c>
      <c r="I8" s="60">
        <v>308089</v>
      </c>
      <c r="J8" s="60">
        <v>1116631</v>
      </c>
      <c r="K8" s="60">
        <v>619998</v>
      </c>
      <c r="L8" s="60">
        <v>428063</v>
      </c>
      <c r="M8" s="60">
        <v>378660</v>
      </c>
      <c r="N8" s="60">
        <v>1426721</v>
      </c>
      <c r="O8" s="60">
        <v>362100</v>
      </c>
      <c r="P8" s="60">
        <v>1050319</v>
      </c>
      <c r="Q8" s="60">
        <v>618600</v>
      </c>
      <c r="R8" s="60">
        <v>2031019</v>
      </c>
      <c r="S8" s="60"/>
      <c r="T8" s="60"/>
      <c r="U8" s="60"/>
      <c r="V8" s="60"/>
      <c r="W8" s="60">
        <v>4574371</v>
      </c>
      <c r="X8" s="60">
        <v>40083726</v>
      </c>
      <c r="Y8" s="60">
        <v>-35509355</v>
      </c>
      <c r="Z8" s="140">
        <v>-88.59</v>
      </c>
      <c r="AA8" s="62">
        <v>46942121</v>
      </c>
    </row>
    <row r="9" spans="1:27" ht="12.75">
      <c r="A9" s="249" t="s">
        <v>179</v>
      </c>
      <c r="B9" s="182"/>
      <c r="C9" s="155">
        <v>176563634</v>
      </c>
      <c r="D9" s="155"/>
      <c r="E9" s="59">
        <v>167977720</v>
      </c>
      <c r="F9" s="60">
        <v>167977720</v>
      </c>
      <c r="G9" s="60"/>
      <c r="H9" s="60">
        <v>69945000</v>
      </c>
      <c r="I9" s="60">
        <v>48280</v>
      </c>
      <c r="J9" s="60">
        <v>69993280</v>
      </c>
      <c r="K9" s="60"/>
      <c r="L9" s="60"/>
      <c r="M9" s="60">
        <v>54050000</v>
      </c>
      <c r="N9" s="60">
        <v>54050000</v>
      </c>
      <c r="O9" s="60">
        <v>28000</v>
      </c>
      <c r="P9" s="60">
        <v>67450</v>
      </c>
      <c r="Q9" s="60"/>
      <c r="R9" s="60">
        <v>95450</v>
      </c>
      <c r="S9" s="60"/>
      <c r="T9" s="60"/>
      <c r="U9" s="60"/>
      <c r="V9" s="60"/>
      <c r="W9" s="60">
        <v>124138730</v>
      </c>
      <c r="X9" s="60">
        <v>167977500</v>
      </c>
      <c r="Y9" s="60">
        <v>-43838770</v>
      </c>
      <c r="Z9" s="140">
        <v>-26.1</v>
      </c>
      <c r="AA9" s="62">
        <v>167977720</v>
      </c>
    </row>
    <row r="10" spans="1:27" ht="12.75">
      <c r="A10" s="249" t="s">
        <v>180</v>
      </c>
      <c r="B10" s="182"/>
      <c r="C10" s="155">
        <v>77584000</v>
      </c>
      <c r="D10" s="155"/>
      <c r="E10" s="59">
        <v>59260920</v>
      </c>
      <c r="F10" s="60">
        <v>59261000</v>
      </c>
      <c r="G10" s="60"/>
      <c r="H10" s="60">
        <v>12016000</v>
      </c>
      <c r="I10" s="60"/>
      <c r="J10" s="60">
        <v>12016000</v>
      </c>
      <c r="K10" s="60"/>
      <c r="L10" s="60"/>
      <c r="M10" s="60">
        <v>17095000</v>
      </c>
      <c r="N10" s="60">
        <v>17095000</v>
      </c>
      <c r="O10" s="60">
        <v>5851847</v>
      </c>
      <c r="P10" s="60">
        <v>17646144</v>
      </c>
      <c r="Q10" s="60">
        <v>3744418</v>
      </c>
      <c r="R10" s="60">
        <v>27242409</v>
      </c>
      <c r="S10" s="60"/>
      <c r="T10" s="60"/>
      <c r="U10" s="60"/>
      <c r="V10" s="60"/>
      <c r="W10" s="60">
        <v>56353409</v>
      </c>
      <c r="X10" s="60">
        <v>59261000</v>
      </c>
      <c r="Y10" s="60">
        <v>-2907591</v>
      </c>
      <c r="Z10" s="140">
        <v>-4.91</v>
      </c>
      <c r="AA10" s="62">
        <v>59261000</v>
      </c>
    </row>
    <row r="11" spans="1:27" ht="12.75">
      <c r="A11" s="249" t="s">
        <v>181</v>
      </c>
      <c r="B11" s="182"/>
      <c r="C11" s="155">
        <v>5412091</v>
      </c>
      <c r="D11" s="155"/>
      <c r="E11" s="59">
        <v>6572788</v>
      </c>
      <c r="F11" s="60">
        <v>6228312</v>
      </c>
      <c r="G11" s="60">
        <v>270033</v>
      </c>
      <c r="H11" s="60">
        <v>1155380</v>
      </c>
      <c r="I11" s="60">
        <v>201920</v>
      </c>
      <c r="J11" s="60">
        <v>1627333</v>
      </c>
      <c r="K11" s="60">
        <v>312008</v>
      </c>
      <c r="L11" s="60">
        <v>192036</v>
      </c>
      <c r="M11" s="60">
        <v>301919</v>
      </c>
      <c r="N11" s="60">
        <v>805963</v>
      </c>
      <c r="O11" s="60">
        <v>549660</v>
      </c>
      <c r="P11" s="60">
        <v>1094049</v>
      </c>
      <c r="Q11" s="60">
        <v>243869</v>
      </c>
      <c r="R11" s="60">
        <v>1887578</v>
      </c>
      <c r="S11" s="60"/>
      <c r="T11" s="60"/>
      <c r="U11" s="60"/>
      <c r="V11" s="60"/>
      <c r="W11" s="60">
        <v>4320874</v>
      </c>
      <c r="X11" s="60">
        <v>5315836</v>
      </c>
      <c r="Y11" s="60">
        <v>-994962</v>
      </c>
      <c r="Z11" s="140">
        <v>-18.72</v>
      </c>
      <c r="AA11" s="62">
        <v>6228312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-139255870</v>
      </c>
      <c r="D14" s="155"/>
      <c r="E14" s="59">
        <v>-168879248</v>
      </c>
      <c r="F14" s="60">
        <v>-168423238</v>
      </c>
      <c r="G14" s="60">
        <v>-5982999</v>
      </c>
      <c r="H14" s="60">
        <v>-11738653</v>
      </c>
      <c r="I14" s="60">
        <v>-6424839</v>
      </c>
      <c r="J14" s="60">
        <v>-24146491</v>
      </c>
      <c r="K14" s="60">
        <v>-11969559</v>
      </c>
      <c r="L14" s="60">
        <v>-14737944</v>
      </c>
      <c r="M14" s="60">
        <v>-14728858</v>
      </c>
      <c r="N14" s="60">
        <v>-41436361</v>
      </c>
      <c r="O14" s="60">
        <v>-12417990</v>
      </c>
      <c r="P14" s="60">
        <v>-39972865</v>
      </c>
      <c r="Q14" s="60">
        <v>51165358</v>
      </c>
      <c r="R14" s="60">
        <v>-1225497</v>
      </c>
      <c r="S14" s="60"/>
      <c r="T14" s="60"/>
      <c r="U14" s="60"/>
      <c r="V14" s="60"/>
      <c r="W14" s="60">
        <v>-66808349</v>
      </c>
      <c r="X14" s="60">
        <v>-120978375</v>
      </c>
      <c r="Y14" s="60">
        <v>54170026</v>
      </c>
      <c r="Z14" s="140">
        <v>-44.78</v>
      </c>
      <c r="AA14" s="62">
        <v>-168423238</v>
      </c>
    </row>
    <row r="15" spans="1:27" ht="12.75">
      <c r="A15" s="249" t="s">
        <v>40</v>
      </c>
      <c r="B15" s="182"/>
      <c r="C15" s="155">
        <v>-1094231</v>
      </c>
      <c r="D15" s="155"/>
      <c r="E15" s="59">
        <v>-50000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-3930273</v>
      </c>
      <c r="D16" s="155"/>
      <c r="E16" s="59">
        <v>-4600001</v>
      </c>
      <c r="F16" s="60">
        <v>-4600000</v>
      </c>
      <c r="G16" s="60">
        <v>-44006</v>
      </c>
      <c r="H16" s="60">
        <v>-54789</v>
      </c>
      <c r="I16" s="60">
        <v>-225653</v>
      </c>
      <c r="J16" s="60">
        <v>-324448</v>
      </c>
      <c r="K16" s="60">
        <v>-225653</v>
      </c>
      <c r="L16" s="60">
        <v>-446304</v>
      </c>
      <c r="M16" s="60"/>
      <c r="N16" s="60">
        <v>-671957</v>
      </c>
      <c r="O16" s="60"/>
      <c r="P16" s="60">
        <v>-580995</v>
      </c>
      <c r="Q16" s="60">
        <v>-2185588</v>
      </c>
      <c r="R16" s="60">
        <v>-2766583</v>
      </c>
      <c r="S16" s="60"/>
      <c r="T16" s="60"/>
      <c r="U16" s="60"/>
      <c r="V16" s="60"/>
      <c r="W16" s="60">
        <v>-3762988</v>
      </c>
      <c r="X16" s="60">
        <v>-3025447</v>
      </c>
      <c r="Y16" s="60">
        <v>-737541</v>
      </c>
      <c r="Z16" s="140">
        <v>24.38</v>
      </c>
      <c r="AA16" s="62">
        <v>-4600000</v>
      </c>
    </row>
    <row r="17" spans="1:27" ht="12.75">
      <c r="A17" s="250" t="s">
        <v>185</v>
      </c>
      <c r="B17" s="251"/>
      <c r="C17" s="168">
        <f aca="true" t="shared" si="0" ref="C17:Y17">SUM(C6:C16)</f>
        <v>132038667</v>
      </c>
      <c r="D17" s="168">
        <f t="shared" si="0"/>
        <v>0</v>
      </c>
      <c r="E17" s="72">
        <f t="shared" si="0"/>
        <v>122537478</v>
      </c>
      <c r="F17" s="73">
        <f t="shared" si="0"/>
        <v>119820015</v>
      </c>
      <c r="G17" s="73">
        <f t="shared" si="0"/>
        <v>2351069</v>
      </c>
      <c r="H17" s="73">
        <f t="shared" si="0"/>
        <v>72933307</v>
      </c>
      <c r="I17" s="73">
        <f t="shared" si="0"/>
        <v>-5329272</v>
      </c>
      <c r="J17" s="73">
        <f t="shared" si="0"/>
        <v>69955104</v>
      </c>
      <c r="K17" s="73">
        <f t="shared" si="0"/>
        <v>-10620474</v>
      </c>
      <c r="L17" s="73">
        <f t="shared" si="0"/>
        <v>-14564149</v>
      </c>
      <c r="M17" s="73">
        <f t="shared" si="0"/>
        <v>57448788</v>
      </c>
      <c r="N17" s="73">
        <f t="shared" si="0"/>
        <v>32264165</v>
      </c>
      <c r="O17" s="73">
        <f t="shared" si="0"/>
        <v>-4809653</v>
      </c>
      <c r="P17" s="73">
        <f t="shared" si="0"/>
        <v>-19916445</v>
      </c>
      <c r="Q17" s="73">
        <f t="shared" si="0"/>
        <v>54338345</v>
      </c>
      <c r="R17" s="73">
        <f t="shared" si="0"/>
        <v>29612247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131831516</v>
      </c>
      <c r="X17" s="73">
        <f t="shared" si="0"/>
        <v>159477752</v>
      </c>
      <c r="Y17" s="73">
        <f t="shared" si="0"/>
        <v>-27646236</v>
      </c>
      <c r="Z17" s="170">
        <f>+IF(X17&lt;&gt;0,+(Y17/X17)*100,0)</f>
        <v>-17.335481377991833</v>
      </c>
      <c r="AA17" s="74">
        <f>SUM(AA6:AA16)</f>
        <v>119820015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1339179</v>
      </c>
      <c r="F21" s="60">
        <v>1339179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848000</v>
      </c>
      <c r="Y21" s="159">
        <v>-848000</v>
      </c>
      <c r="Z21" s="141">
        <v>-100</v>
      </c>
      <c r="AA21" s="225">
        <v>1339179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21500000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-84354203</v>
      </c>
      <c r="D26" s="155"/>
      <c r="E26" s="59">
        <v>-130516579</v>
      </c>
      <c r="F26" s="60">
        <v>-124478360</v>
      </c>
      <c r="G26" s="60">
        <v>-4855922</v>
      </c>
      <c r="H26" s="60">
        <v>-4595305</v>
      </c>
      <c r="I26" s="60">
        <v>-14274783</v>
      </c>
      <c r="J26" s="60">
        <v>-23726010</v>
      </c>
      <c r="K26" s="60">
        <v>-24136127</v>
      </c>
      <c r="L26" s="60">
        <v>-9242397</v>
      </c>
      <c r="M26" s="60">
        <v>-10326240</v>
      </c>
      <c r="N26" s="60">
        <v>-43704764</v>
      </c>
      <c r="O26" s="60">
        <v>-621289</v>
      </c>
      <c r="P26" s="60">
        <v>-11201335</v>
      </c>
      <c r="Q26" s="60">
        <v>-9413294</v>
      </c>
      <c r="R26" s="60">
        <v>-21235918</v>
      </c>
      <c r="S26" s="60"/>
      <c r="T26" s="60"/>
      <c r="U26" s="60"/>
      <c r="V26" s="60"/>
      <c r="W26" s="60">
        <v>-88666692</v>
      </c>
      <c r="X26" s="60">
        <v>-101346774</v>
      </c>
      <c r="Y26" s="60">
        <v>12680082</v>
      </c>
      <c r="Z26" s="140">
        <v>-12.51</v>
      </c>
      <c r="AA26" s="62">
        <v>-124478360</v>
      </c>
    </row>
    <row r="27" spans="1:27" ht="12.75">
      <c r="A27" s="250" t="s">
        <v>192</v>
      </c>
      <c r="B27" s="251"/>
      <c r="C27" s="168">
        <f aca="true" t="shared" si="1" ref="C27:Y27">SUM(C21:C26)</f>
        <v>-84354203</v>
      </c>
      <c r="D27" s="168">
        <f>SUM(D21:D26)</f>
        <v>0</v>
      </c>
      <c r="E27" s="72">
        <f t="shared" si="1"/>
        <v>-107677400</v>
      </c>
      <c r="F27" s="73">
        <f t="shared" si="1"/>
        <v>-123139181</v>
      </c>
      <c r="G27" s="73">
        <f t="shared" si="1"/>
        <v>-4855922</v>
      </c>
      <c r="H27" s="73">
        <f t="shared" si="1"/>
        <v>-4595305</v>
      </c>
      <c r="I27" s="73">
        <f t="shared" si="1"/>
        <v>-14274783</v>
      </c>
      <c r="J27" s="73">
        <f t="shared" si="1"/>
        <v>-23726010</v>
      </c>
      <c r="K27" s="73">
        <f t="shared" si="1"/>
        <v>-24136127</v>
      </c>
      <c r="L27" s="73">
        <f t="shared" si="1"/>
        <v>-9242397</v>
      </c>
      <c r="M27" s="73">
        <f t="shared" si="1"/>
        <v>-10326240</v>
      </c>
      <c r="N27" s="73">
        <f t="shared" si="1"/>
        <v>-43704764</v>
      </c>
      <c r="O27" s="73">
        <f t="shared" si="1"/>
        <v>-621289</v>
      </c>
      <c r="P27" s="73">
        <f t="shared" si="1"/>
        <v>-11201335</v>
      </c>
      <c r="Q27" s="73">
        <f t="shared" si="1"/>
        <v>-9413294</v>
      </c>
      <c r="R27" s="73">
        <f t="shared" si="1"/>
        <v>-21235918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-88666692</v>
      </c>
      <c r="X27" s="73">
        <f t="shared" si="1"/>
        <v>-100498774</v>
      </c>
      <c r="Y27" s="73">
        <f t="shared" si="1"/>
        <v>11832082</v>
      </c>
      <c r="Z27" s="170">
        <f>+IF(X27&lt;&gt;0,+(Y27/X27)*100,0)</f>
        <v>-11.773359543669656</v>
      </c>
      <c r="AA27" s="74">
        <f>SUM(AA21:AA26)</f>
        <v>-123139181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-26715765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-26715765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20968699</v>
      </c>
      <c r="D38" s="153">
        <f>+D17+D27+D36</f>
        <v>0</v>
      </c>
      <c r="E38" s="99">
        <f t="shared" si="3"/>
        <v>14860078</v>
      </c>
      <c r="F38" s="100">
        <f t="shared" si="3"/>
        <v>-3319166</v>
      </c>
      <c r="G38" s="100">
        <f t="shared" si="3"/>
        <v>-2504853</v>
      </c>
      <c r="H38" s="100">
        <f t="shared" si="3"/>
        <v>68338002</v>
      </c>
      <c r="I38" s="100">
        <f t="shared" si="3"/>
        <v>-19604055</v>
      </c>
      <c r="J38" s="100">
        <f t="shared" si="3"/>
        <v>46229094</v>
      </c>
      <c r="K38" s="100">
        <f t="shared" si="3"/>
        <v>-34756601</v>
      </c>
      <c r="L38" s="100">
        <f t="shared" si="3"/>
        <v>-23806546</v>
      </c>
      <c r="M38" s="100">
        <f t="shared" si="3"/>
        <v>47122548</v>
      </c>
      <c r="N38" s="100">
        <f t="shared" si="3"/>
        <v>-11440599</v>
      </c>
      <c r="O38" s="100">
        <f t="shared" si="3"/>
        <v>-5430942</v>
      </c>
      <c r="P38" s="100">
        <f t="shared" si="3"/>
        <v>-31117780</v>
      </c>
      <c r="Q38" s="100">
        <f t="shared" si="3"/>
        <v>44925051</v>
      </c>
      <c r="R38" s="100">
        <f t="shared" si="3"/>
        <v>8376329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43164824</v>
      </c>
      <c r="X38" s="100">
        <f t="shared" si="3"/>
        <v>58978978</v>
      </c>
      <c r="Y38" s="100">
        <f t="shared" si="3"/>
        <v>-15814154</v>
      </c>
      <c r="Z38" s="137">
        <f>+IF(X38&lt;&gt;0,+(Y38/X38)*100,0)</f>
        <v>-26.813204528569486</v>
      </c>
      <c r="AA38" s="102">
        <f>+AA17+AA27+AA36</f>
        <v>-3319166</v>
      </c>
    </row>
    <row r="39" spans="1:27" ht="12.75">
      <c r="A39" s="249" t="s">
        <v>200</v>
      </c>
      <c r="B39" s="182"/>
      <c r="C39" s="153">
        <v>25251175</v>
      </c>
      <c r="D39" s="153"/>
      <c r="E39" s="99">
        <v>25251000</v>
      </c>
      <c r="F39" s="100">
        <v>46219874</v>
      </c>
      <c r="G39" s="100">
        <v>46222478</v>
      </c>
      <c r="H39" s="100">
        <v>43717625</v>
      </c>
      <c r="I39" s="100">
        <v>112055627</v>
      </c>
      <c r="J39" s="100">
        <v>46222478</v>
      </c>
      <c r="K39" s="100">
        <v>92451572</v>
      </c>
      <c r="L39" s="100">
        <v>57694971</v>
      </c>
      <c r="M39" s="100">
        <v>33888425</v>
      </c>
      <c r="N39" s="100">
        <v>92451572</v>
      </c>
      <c r="O39" s="100">
        <v>81010973</v>
      </c>
      <c r="P39" s="100">
        <v>75580031</v>
      </c>
      <c r="Q39" s="100">
        <v>44462251</v>
      </c>
      <c r="R39" s="100">
        <v>81010973</v>
      </c>
      <c r="S39" s="100"/>
      <c r="T39" s="100"/>
      <c r="U39" s="100"/>
      <c r="V39" s="100"/>
      <c r="W39" s="100">
        <v>46222478</v>
      </c>
      <c r="X39" s="100">
        <v>46219874</v>
      </c>
      <c r="Y39" s="100">
        <v>2604</v>
      </c>
      <c r="Z39" s="137">
        <v>0.01</v>
      </c>
      <c r="AA39" s="102">
        <v>46219874</v>
      </c>
    </row>
    <row r="40" spans="1:27" ht="12.75">
      <c r="A40" s="269" t="s">
        <v>201</v>
      </c>
      <c r="B40" s="256"/>
      <c r="C40" s="257">
        <v>46219874</v>
      </c>
      <c r="D40" s="257"/>
      <c r="E40" s="258">
        <v>40111078</v>
      </c>
      <c r="F40" s="259">
        <v>42900708</v>
      </c>
      <c r="G40" s="259">
        <v>43717625</v>
      </c>
      <c r="H40" s="259">
        <v>112055627</v>
      </c>
      <c r="I40" s="259">
        <v>92451572</v>
      </c>
      <c r="J40" s="259">
        <v>92451572</v>
      </c>
      <c r="K40" s="259">
        <v>57694971</v>
      </c>
      <c r="L40" s="259">
        <v>33888425</v>
      </c>
      <c r="M40" s="259">
        <v>81010973</v>
      </c>
      <c r="N40" s="259">
        <v>81010973</v>
      </c>
      <c r="O40" s="259">
        <v>75580031</v>
      </c>
      <c r="P40" s="259">
        <v>44462251</v>
      </c>
      <c r="Q40" s="259">
        <v>89387302</v>
      </c>
      <c r="R40" s="259">
        <v>89387302</v>
      </c>
      <c r="S40" s="259"/>
      <c r="T40" s="259"/>
      <c r="U40" s="259"/>
      <c r="V40" s="259"/>
      <c r="W40" s="259">
        <v>89387302</v>
      </c>
      <c r="X40" s="259">
        <v>105198852</v>
      </c>
      <c r="Y40" s="259">
        <v>-15811550</v>
      </c>
      <c r="Z40" s="260">
        <v>-15.03</v>
      </c>
      <c r="AA40" s="261">
        <v>42900708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84354203</v>
      </c>
      <c r="D5" s="200">
        <f t="shared" si="0"/>
        <v>0</v>
      </c>
      <c r="E5" s="106">
        <f t="shared" si="0"/>
        <v>38643578</v>
      </c>
      <c r="F5" s="106">
        <f t="shared" si="0"/>
        <v>38861000</v>
      </c>
      <c r="G5" s="106">
        <f t="shared" si="0"/>
        <v>4855921</v>
      </c>
      <c r="H5" s="106">
        <f t="shared" si="0"/>
        <v>4595305</v>
      </c>
      <c r="I5" s="106">
        <f t="shared" si="0"/>
        <v>14274783</v>
      </c>
      <c r="J5" s="106">
        <f t="shared" si="0"/>
        <v>23726009</v>
      </c>
      <c r="K5" s="106">
        <f t="shared" si="0"/>
        <v>24955281</v>
      </c>
      <c r="L5" s="106">
        <f t="shared" si="0"/>
        <v>8799509</v>
      </c>
      <c r="M5" s="106">
        <f t="shared" si="0"/>
        <v>10326240</v>
      </c>
      <c r="N5" s="106">
        <f t="shared" si="0"/>
        <v>44081030</v>
      </c>
      <c r="O5" s="106">
        <f t="shared" si="0"/>
        <v>621289</v>
      </c>
      <c r="P5" s="106">
        <f t="shared" si="0"/>
        <v>11201335</v>
      </c>
      <c r="Q5" s="106">
        <f t="shared" si="0"/>
        <v>9413295</v>
      </c>
      <c r="R5" s="106">
        <f t="shared" si="0"/>
        <v>21235919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89042958</v>
      </c>
      <c r="X5" s="106">
        <f t="shared" si="0"/>
        <v>29145750</v>
      </c>
      <c r="Y5" s="106">
        <f t="shared" si="0"/>
        <v>59897208</v>
      </c>
      <c r="Z5" s="201">
        <f>+IF(X5&lt;&gt;0,+(Y5/X5)*100,0)</f>
        <v>205.5092354803016</v>
      </c>
      <c r="AA5" s="199">
        <f>SUM(AA11:AA18)</f>
        <v>38861000</v>
      </c>
    </row>
    <row r="6" spans="1:27" ht="12.75">
      <c r="A6" s="291" t="s">
        <v>205</v>
      </c>
      <c r="B6" s="142"/>
      <c r="C6" s="62">
        <v>76551700</v>
      </c>
      <c r="D6" s="156"/>
      <c r="E6" s="60">
        <v>25000000</v>
      </c>
      <c r="F6" s="60">
        <v>25000000</v>
      </c>
      <c r="G6" s="60">
        <v>3746394</v>
      </c>
      <c r="H6" s="60">
        <v>4255250</v>
      </c>
      <c r="I6" s="60">
        <v>4498046</v>
      </c>
      <c r="J6" s="60">
        <v>12499690</v>
      </c>
      <c r="K6" s="60">
        <v>14136127</v>
      </c>
      <c r="L6" s="60">
        <v>3093595</v>
      </c>
      <c r="M6" s="60">
        <v>8164643</v>
      </c>
      <c r="N6" s="60">
        <v>25394365</v>
      </c>
      <c r="O6" s="60"/>
      <c r="P6" s="60">
        <v>3694720</v>
      </c>
      <c r="Q6" s="60">
        <v>8185527</v>
      </c>
      <c r="R6" s="60">
        <v>11880247</v>
      </c>
      <c r="S6" s="60"/>
      <c r="T6" s="60"/>
      <c r="U6" s="60"/>
      <c r="V6" s="60"/>
      <c r="W6" s="60">
        <v>49774302</v>
      </c>
      <c r="X6" s="60">
        <v>18750000</v>
      </c>
      <c r="Y6" s="60">
        <v>31024302</v>
      </c>
      <c r="Z6" s="140">
        <v>165.46</v>
      </c>
      <c r="AA6" s="155">
        <v>25000000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>
        <v>8771930</v>
      </c>
      <c r="J7" s="60">
        <v>8771930</v>
      </c>
      <c r="K7" s="60">
        <v>10000000</v>
      </c>
      <c r="L7" s="60">
        <v>4912281</v>
      </c>
      <c r="M7" s="60"/>
      <c r="N7" s="60">
        <v>14912281</v>
      </c>
      <c r="O7" s="60"/>
      <c r="P7" s="60">
        <v>7894737</v>
      </c>
      <c r="Q7" s="60">
        <v>944395</v>
      </c>
      <c r="R7" s="60">
        <v>8839132</v>
      </c>
      <c r="S7" s="60"/>
      <c r="T7" s="60"/>
      <c r="U7" s="60"/>
      <c r="V7" s="60"/>
      <c r="W7" s="60">
        <v>32523343</v>
      </c>
      <c r="X7" s="60"/>
      <c r="Y7" s="60">
        <v>32523343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1050000</v>
      </c>
      <c r="F10" s="60">
        <v>1050000</v>
      </c>
      <c r="G10" s="60"/>
      <c r="H10" s="60"/>
      <c r="I10" s="60">
        <v>103823</v>
      </c>
      <c r="J10" s="60">
        <v>103823</v>
      </c>
      <c r="K10" s="60"/>
      <c r="L10" s="60">
        <v>771404</v>
      </c>
      <c r="M10" s="60">
        <v>615698</v>
      </c>
      <c r="N10" s="60">
        <v>1387102</v>
      </c>
      <c r="O10" s="60"/>
      <c r="P10" s="60"/>
      <c r="Q10" s="60"/>
      <c r="R10" s="60"/>
      <c r="S10" s="60"/>
      <c r="T10" s="60"/>
      <c r="U10" s="60"/>
      <c r="V10" s="60"/>
      <c r="W10" s="60">
        <v>1490925</v>
      </c>
      <c r="X10" s="60">
        <v>787500</v>
      </c>
      <c r="Y10" s="60">
        <v>703425</v>
      </c>
      <c r="Z10" s="140">
        <v>89.32</v>
      </c>
      <c r="AA10" s="155">
        <v>1050000</v>
      </c>
    </row>
    <row r="11" spans="1:27" ht="12.75">
      <c r="A11" s="292" t="s">
        <v>210</v>
      </c>
      <c r="B11" s="142"/>
      <c r="C11" s="293">
        <f aca="true" t="shared" si="1" ref="C11:Y11">SUM(C6:C10)</f>
        <v>76551700</v>
      </c>
      <c r="D11" s="294">
        <f t="shared" si="1"/>
        <v>0</v>
      </c>
      <c r="E11" s="295">
        <f t="shared" si="1"/>
        <v>26050000</v>
      </c>
      <c r="F11" s="295">
        <f t="shared" si="1"/>
        <v>26050000</v>
      </c>
      <c r="G11" s="295">
        <f t="shared" si="1"/>
        <v>3746394</v>
      </c>
      <c r="H11" s="295">
        <f t="shared" si="1"/>
        <v>4255250</v>
      </c>
      <c r="I11" s="295">
        <f t="shared" si="1"/>
        <v>13373799</v>
      </c>
      <c r="J11" s="295">
        <f t="shared" si="1"/>
        <v>21375443</v>
      </c>
      <c r="K11" s="295">
        <f t="shared" si="1"/>
        <v>24136127</v>
      </c>
      <c r="L11" s="295">
        <f t="shared" si="1"/>
        <v>8777280</v>
      </c>
      <c r="M11" s="295">
        <f t="shared" si="1"/>
        <v>8780341</v>
      </c>
      <c r="N11" s="295">
        <f t="shared" si="1"/>
        <v>41693748</v>
      </c>
      <c r="O11" s="295">
        <f t="shared" si="1"/>
        <v>0</v>
      </c>
      <c r="P11" s="295">
        <f t="shared" si="1"/>
        <v>11589457</v>
      </c>
      <c r="Q11" s="295">
        <f t="shared" si="1"/>
        <v>9129922</v>
      </c>
      <c r="R11" s="295">
        <f t="shared" si="1"/>
        <v>20719379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83788570</v>
      </c>
      <c r="X11" s="295">
        <f t="shared" si="1"/>
        <v>19537500</v>
      </c>
      <c r="Y11" s="295">
        <f t="shared" si="1"/>
        <v>64251070</v>
      </c>
      <c r="Z11" s="296">
        <f>+IF(X11&lt;&gt;0,+(Y11/X11)*100,0)</f>
        <v>328.86024312220087</v>
      </c>
      <c r="AA11" s="297">
        <f>SUM(AA6:AA10)</f>
        <v>26050000</v>
      </c>
    </row>
    <row r="12" spans="1:27" ht="12.75">
      <c r="A12" s="298" t="s">
        <v>211</v>
      </c>
      <c r="B12" s="136"/>
      <c r="C12" s="62">
        <v>2862670</v>
      </c>
      <c r="D12" s="156"/>
      <c r="E12" s="60">
        <v>5461000</v>
      </c>
      <c r="F12" s="60">
        <v>5461000</v>
      </c>
      <c r="G12" s="60">
        <v>180090</v>
      </c>
      <c r="H12" s="60">
        <v>133636</v>
      </c>
      <c r="I12" s="60">
        <v>30250</v>
      </c>
      <c r="J12" s="60">
        <v>343976</v>
      </c>
      <c r="K12" s="60"/>
      <c r="L12" s="60"/>
      <c r="M12" s="60"/>
      <c r="N12" s="60"/>
      <c r="O12" s="60"/>
      <c r="P12" s="60">
        <v>-75590</v>
      </c>
      <c r="Q12" s="60"/>
      <c r="R12" s="60">
        <v>-75590</v>
      </c>
      <c r="S12" s="60"/>
      <c r="T12" s="60"/>
      <c r="U12" s="60"/>
      <c r="V12" s="60"/>
      <c r="W12" s="60">
        <v>268386</v>
      </c>
      <c r="X12" s="60">
        <v>4095750</v>
      </c>
      <c r="Y12" s="60">
        <v>-3827364</v>
      </c>
      <c r="Z12" s="140">
        <v>-93.45</v>
      </c>
      <c r="AA12" s="155">
        <v>5461000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4466658</v>
      </c>
      <c r="D15" s="156"/>
      <c r="E15" s="60">
        <v>7132578</v>
      </c>
      <c r="F15" s="60">
        <v>7350000</v>
      </c>
      <c r="G15" s="60">
        <v>929437</v>
      </c>
      <c r="H15" s="60">
        <v>206419</v>
      </c>
      <c r="I15" s="60">
        <v>870734</v>
      </c>
      <c r="J15" s="60">
        <v>2006590</v>
      </c>
      <c r="K15" s="60">
        <v>819154</v>
      </c>
      <c r="L15" s="60">
        <v>22229</v>
      </c>
      <c r="M15" s="60">
        <v>1545899</v>
      </c>
      <c r="N15" s="60">
        <v>2387282</v>
      </c>
      <c r="O15" s="60">
        <v>621289</v>
      </c>
      <c r="P15" s="60">
        <v>-312532</v>
      </c>
      <c r="Q15" s="60">
        <v>283373</v>
      </c>
      <c r="R15" s="60">
        <v>592130</v>
      </c>
      <c r="S15" s="60"/>
      <c r="T15" s="60"/>
      <c r="U15" s="60"/>
      <c r="V15" s="60"/>
      <c r="W15" s="60">
        <v>4986002</v>
      </c>
      <c r="X15" s="60">
        <v>5512500</v>
      </c>
      <c r="Y15" s="60">
        <v>-526498</v>
      </c>
      <c r="Z15" s="140">
        <v>-9.55</v>
      </c>
      <c r="AA15" s="155">
        <v>7350000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473175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91873000</v>
      </c>
      <c r="F20" s="100">
        <f t="shared" si="2"/>
        <v>91873000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68904750</v>
      </c>
      <c r="Y20" s="100">
        <f t="shared" si="2"/>
        <v>-68904750</v>
      </c>
      <c r="Z20" s="137">
        <f>+IF(X20&lt;&gt;0,+(Y20/X20)*100,0)</f>
        <v>-100</v>
      </c>
      <c r="AA20" s="153">
        <f>SUM(AA26:AA33)</f>
        <v>91873000</v>
      </c>
    </row>
    <row r="21" spans="1:27" ht="12.75">
      <c r="A21" s="291" t="s">
        <v>205</v>
      </c>
      <c r="B21" s="142"/>
      <c r="C21" s="62"/>
      <c r="D21" s="156"/>
      <c r="E21" s="60">
        <v>91873000</v>
      </c>
      <c r="F21" s="60">
        <v>91873000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68904750</v>
      </c>
      <c r="Y21" s="60">
        <v>-68904750</v>
      </c>
      <c r="Z21" s="140">
        <v>-100</v>
      </c>
      <c r="AA21" s="155">
        <v>91873000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91873000</v>
      </c>
      <c r="F26" s="295">
        <f t="shared" si="3"/>
        <v>91873000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68904750</v>
      </c>
      <c r="Y26" s="295">
        <f t="shared" si="3"/>
        <v>-68904750</v>
      </c>
      <c r="Z26" s="296">
        <f>+IF(X26&lt;&gt;0,+(Y26/X26)*100,0)</f>
        <v>-100</v>
      </c>
      <c r="AA26" s="297">
        <f>SUM(AA21:AA25)</f>
        <v>91873000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76551700</v>
      </c>
      <c r="D36" s="156">
        <f t="shared" si="4"/>
        <v>0</v>
      </c>
      <c r="E36" s="60">
        <f t="shared" si="4"/>
        <v>116873000</v>
      </c>
      <c r="F36" s="60">
        <f t="shared" si="4"/>
        <v>116873000</v>
      </c>
      <c r="G36" s="60">
        <f t="shared" si="4"/>
        <v>3746394</v>
      </c>
      <c r="H36" s="60">
        <f t="shared" si="4"/>
        <v>4255250</v>
      </c>
      <c r="I36" s="60">
        <f t="shared" si="4"/>
        <v>4498046</v>
      </c>
      <c r="J36" s="60">
        <f t="shared" si="4"/>
        <v>12499690</v>
      </c>
      <c r="K36" s="60">
        <f t="shared" si="4"/>
        <v>14136127</v>
      </c>
      <c r="L36" s="60">
        <f t="shared" si="4"/>
        <v>3093595</v>
      </c>
      <c r="M36" s="60">
        <f t="shared" si="4"/>
        <v>8164643</v>
      </c>
      <c r="N36" s="60">
        <f t="shared" si="4"/>
        <v>25394365</v>
      </c>
      <c r="O36" s="60">
        <f t="shared" si="4"/>
        <v>0</v>
      </c>
      <c r="P36" s="60">
        <f t="shared" si="4"/>
        <v>3694720</v>
      </c>
      <c r="Q36" s="60">
        <f t="shared" si="4"/>
        <v>8185527</v>
      </c>
      <c r="R36" s="60">
        <f t="shared" si="4"/>
        <v>11880247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49774302</v>
      </c>
      <c r="X36" s="60">
        <f t="shared" si="4"/>
        <v>87654750</v>
      </c>
      <c r="Y36" s="60">
        <f t="shared" si="4"/>
        <v>-37880448</v>
      </c>
      <c r="Z36" s="140">
        <f aca="true" t="shared" si="5" ref="Z36:Z49">+IF(X36&lt;&gt;0,+(Y36/X36)*100,0)</f>
        <v>-43.21551085366166</v>
      </c>
      <c r="AA36" s="155">
        <f>AA6+AA21</f>
        <v>116873000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8771930</v>
      </c>
      <c r="J37" s="60">
        <f t="shared" si="4"/>
        <v>8771930</v>
      </c>
      <c r="K37" s="60">
        <f t="shared" si="4"/>
        <v>10000000</v>
      </c>
      <c r="L37" s="60">
        <f t="shared" si="4"/>
        <v>4912281</v>
      </c>
      <c r="M37" s="60">
        <f t="shared" si="4"/>
        <v>0</v>
      </c>
      <c r="N37" s="60">
        <f t="shared" si="4"/>
        <v>14912281</v>
      </c>
      <c r="O37" s="60">
        <f t="shared" si="4"/>
        <v>0</v>
      </c>
      <c r="P37" s="60">
        <f t="shared" si="4"/>
        <v>7894737</v>
      </c>
      <c r="Q37" s="60">
        <f t="shared" si="4"/>
        <v>944395</v>
      </c>
      <c r="R37" s="60">
        <f t="shared" si="4"/>
        <v>8839132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32523343</v>
      </c>
      <c r="X37" s="60">
        <f t="shared" si="4"/>
        <v>0</v>
      </c>
      <c r="Y37" s="60">
        <f t="shared" si="4"/>
        <v>32523343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1050000</v>
      </c>
      <c r="F40" s="60">
        <f t="shared" si="4"/>
        <v>1050000</v>
      </c>
      <c r="G40" s="60">
        <f t="shared" si="4"/>
        <v>0</v>
      </c>
      <c r="H40" s="60">
        <f t="shared" si="4"/>
        <v>0</v>
      </c>
      <c r="I40" s="60">
        <f t="shared" si="4"/>
        <v>103823</v>
      </c>
      <c r="J40" s="60">
        <f t="shared" si="4"/>
        <v>103823</v>
      </c>
      <c r="K40" s="60">
        <f t="shared" si="4"/>
        <v>0</v>
      </c>
      <c r="L40" s="60">
        <f t="shared" si="4"/>
        <v>771404</v>
      </c>
      <c r="M40" s="60">
        <f t="shared" si="4"/>
        <v>615698</v>
      </c>
      <c r="N40" s="60">
        <f t="shared" si="4"/>
        <v>1387102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1490925</v>
      </c>
      <c r="X40" s="60">
        <f t="shared" si="4"/>
        <v>787500</v>
      </c>
      <c r="Y40" s="60">
        <f t="shared" si="4"/>
        <v>703425</v>
      </c>
      <c r="Z40" s="140">
        <f t="shared" si="5"/>
        <v>89.32380952380953</v>
      </c>
      <c r="AA40" s="155">
        <f>AA10+AA25</f>
        <v>1050000</v>
      </c>
    </row>
    <row r="41" spans="1:27" ht="12.75">
      <c r="A41" s="292" t="s">
        <v>210</v>
      </c>
      <c r="B41" s="142"/>
      <c r="C41" s="293">
        <f aca="true" t="shared" si="6" ref="C41:Y41">SUM(C36:C40)</f>
        <v>76551700</v>
      </c>
      <c r="D41" s="294">
        <f t="shared" si="6"/>
        <v>0</v>
      </c>
      <c r="E41" s="295">
        <f t="shared" si="6"/>
        <v>117923000</v>
      </c>
      <c r="F41" s="295">
        <f t="shared" si="6"/>
        <v>117923000</v>
      </c>
      <c r="G41" s="295">
        <f t="shared" si="6"/>
        <v>3746394</v>
      </c>
      <c r="H41" s="295">
        <f t="shared" si="6"/>
        <v>4255250</v>
      </c>
      <c r="I41" s="295">
        <f t="shared" si="6"/>
        <v>13373799</v>
      </c>
      <c r="J41" s="295">
        <f t="shared" si="6"/>
        <v>21375443</v>
      </c>
      <c r="K41" s="295">
        <f t="shared" si="6"/>
        <v>24136127</v>
      </c>
      <c r="L41" s="295">
        <f t="shared" si="6"/>
        <v>8777280</v>
      </c>
      <c r="M41" s="295">
        <f t="shared" si="6"/>
        <v>8780341</v>
      </c>
      <c r="N41" s="295">
        <f t="shared" si="6"/>
        <v>41693748</v>
      </c>
      <c r="O41" s="295">
        <f t="shared" si="6"/>
        <v>0</v>
      </c>
      <c r="P41" s="295">
        <f t="shared" si="6"/>
        <v>11589457</v>
      </c>
      <c r="Q41" s="295">
        <f t="shared" si="6"/>
        <v>9129922</v>
      </c>
      <c r="R41" s="295">
        <f t="shared" si="6"/>
        <v>20719379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83788570</v>
      </c>
      <c r="X41" s="295">
        <f t="shared" si="6"/>
        <v>88442250</v>
      </c>
      <c r="Y41" s="295">
        <f t="shared" si="6"/>
        <v>-4653680</v>
      </c>
      <c r="Z41" s="296">
        <f t="shared" si="5"/>
        <v>-5.261829046637778</v>
      </c>
      <c r="AA41" s="297">
        <f>SUM(AA36:AA40)</f>
        <v>117923000</v>
      </c>
    </row>
    <row r="42" spans="1:27" ht="12.75">
      <c r="A42" s="298" t="s">
        <v>211</v>
      </c>
      <c r="B42" s="136"/>
      <c r="C42" s="95">
        <f aca="true" t="shared" si="7" ref="C42:Y48">C12+C27</f>
        <v>2862670</v>
      </c>
      <c r="D42" s="129">
        <f t="shared" si="7"/>
        <v>0</v>
      </c>
      <c r="E42" s="54">
        <f t="shared" si="7"/>
        <v>5461000</v>
      </c>
      <c r="F42" s="54">
        <f t="shared" si="7"/>
        <v>5461000</v>
      </c>
      <c r="G42" s="54">
        <f t="shared" si="7"/>
        <v>180090</v>
      </c>
      <c r="H42" s="54">
        <f t="shared" si="7"/>
        <v>133636</v>
      </c>
      <c r="I42" s="54">
        <f t="shared" si="7"/>
        <v>30250</v>
      </c>
      <c r="J42" s="54">
        <f t="shared" si="7"/>
        <v>343976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-75590</v>
      </c>
      <c r="Q42" s="54">
        <f t="shared" si="7"/>
        <v>0</v>
      </c>
      <c r="R42" s="54">
        <f t="shared" si="7"/>
        <v>-75590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268386</v>
      </c>
      <c r="X42" s="54">
        <f t="shared" si="7"/>
        <v>4095750</v>
      </c>
      <c r="Y42" s="54">
        <f t="shared" si="7"/>
        <v>-3827364</v>
      </c>
      <c r="Z42" s="184">
        <f t="shared" si="5"/>
        <v>-93.44720747115913</v>
      </c>
      <c r="AA42" s="130">
        <f aca="true" t="shared" si="8" ref="AA42:AA48">AA12+AA27</f>
        <v>5461000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4466658</v>
      </c>
      <c r="D45" s="129">
        <f t="shared" si="7"/>
        <v>0</v>
      </c>
      <c r="E45" s="54">
        <f t="shared" si="7"/>
        <v>7132578</v>
      </c>
      <c r="F45" s="54">
        <f t="shared" si="7"/>
        <v>7350000</v>
      </c>
      <c r="G45" s="54">
        <f t="shared" si="7"/>
        <v>929437</v>
      </c>
      <c r="H45" s="54">
        <f t="shared" si="7"/>
        <v>206419</v>
      </c>
      <c r="I45" s="54">
        <f t="shared" si="7"/>
        <v>870734</v>
      </c>
      <c r="J45" s="54">
        <f t="shared" si="7"/>
        <v>2006590</v>
      </c>
      <c r="K45" s="54">
        <f t="shared" si="7"/>
        <v>819154</v>
      </c>
      <c r="L45" s="54">
        <f t="shared" si="7"/>
        <v>22229</v>
      </c>
      <c r="M45" s="54">
        <f t="shared" si="7"/>
        <v>1545899</v>
      </c>
      <c r="N45" s="54">
        <f t="shared" si="7"/>
        <v>2387282</v>
      </c>
      <c r="O45" s="54">
        <f t="shared" si="7"/>
        <v>621289</v>
      </c>
      <c r="P45" s="54">
        <f t="shared" si="7"/>
        <v>-312532</v>
      </c>
      <c r="Q45" s="54">
        <f t="shared" si="7"/>
        <v>283373</v>
      </c>
      <c r="R45" s="54">
        <f t="shared" si="7"/>
        <v>592130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4986002</v>
      </c>
      <c r="X45" s="54">
        <f t="shared" si="7"/>
        <v>5512500</v>
      </c>
      <c r="Y45" s="54">
        <f t="shared" si="7"/>
        <v>-526498</v>
      </c>
      <c r="Z45" s="184">
        <f t="shared" si="5"/>
        <v>-9.550984126984128</v>
      </c>
      <c r="AA45" s="130">
        <f t="shared" si="8"/>
        <v>7350000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473175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84354203</v>
      </c>
      <c r="D49" s="218">
        <f t="shared" si="9"/>
        <v>0</v>
      </c>
      <c r="E49" s="220">
        <f t="shared" si="9"/>
        <v>130516578</v>
      </c>
      <c r="F49" s="220">
        <f t="shared" si="9"/>
        <v>130734000</v>
      </c>
      <c r="G49" s="220">
        <f t="shared" si="9"/>
        <v>4855921</v>
      </c>
      <c r="H49" s="220">
        <f t="shared" si="9"/>
        <v>4595305</v>
      </c>
      <c r="I49" s="220">
        <f t="shared" si="9"/>
        <v>14274783</v>
      </c>
      <c r="J49" s="220">
        <f t="shared" si="9"/>
        <v>23726009</v>
      </c>
      <c r="K49" s="220">
        <f t="shared" si="9"/>
        <v>24955281</v>
      </c>
      <c r="L49" s="220">
        <f t="shared" si="9"/>
        <v>8799509</v>
      </c>
      <c r="M49" s="220">
        <f t="shared" si="9"/>
        <v>10326240</v>
      </c>
      <c r="N49" s="220">
        <f t="shared" si="9"/>
        <v>44081030</v>
      </c>
      <c r="O49" s="220">
        <f t="shared" si="9"/>
        <v>621289</v>
      </c>
      <c r="P49" s="220">
        <f t="shared" si="9"/>
        <v>11201335</v>
      </c>
      <c r="Q49" s="220">
        <f t="shared" si="9"/>
        <v>9413295</v>
      </c>
      <c r="R49" s="220">
        <f t="shared" si="9"/>
        <v>21235919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89042958</v>
      </c>
      <c r="X49" s="220">
        <f t="shared" si="9"/>
        <v>98050500</v>
      </c>
      <c r="Y49" s="220">
        <f t="shared" si="9"/>
        <v>-9007542</v>
      </c>
      <c r="Z49" s="221">
        <f t="shared" si="5"/>
        <v>-9.186635458258754</v>
      </c>
      <c r="AA49" s="222">
        <f>SUM(AA41:AA48)</f>
        <v>130734000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2074088</v>
      </c>
      <c r="D51" s="129">
        <f t="shared" si="10"/>
        <v>0</v>
      </c>
      <c r="E51" s="54">
        <f t="shared" si="10"/>
        <v>4171840</v>
      </c>
      <c r="F51" s="54">
        <f t="shared" si="10"/>
        <v>3464840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442888</v>
      </c>
      <c r="M51" s="54">
        <f t="shared" si="10"/>
        <v>429593</v>
      </c>
      <c r="N51" s="54">
        <f t="shared" si="10"/>
        <v>872481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872481</v>
      </c>
      <c r="X51" s="54">
        <f t="shared" si="10"/>
        <v>2598631</v>
      </c>
      <c r="Y51" s="54">
        <f t="shared" si="10"/>
        <v>-1726150</v>
      </c>
      <c r="Z51" s="184">
        <f>+IF(X51&lt;&gt;0,+(Y51/X51)*100,0)</f>
        <v>-66.42536012231055</v>
      </c>
      <c r="AA51" s="130">
        <f>SUM(AA57:AA61)</f>
        <v>3464840</v>
      </c>
    </row>
    <row r="52" spans="1:27" ht="12.75">
      <c r="A52" s="310" t="s">
        <v>205</v>
      </c>
      <c r="B52" s="142"/>
      <c r="C52" s="62">
        <v>163712</v>
      </c>
      <c r="D52" s="156"/>
      <c r="E52" s="60">
        <v>637800</v>
      </c>
      <c r="F52" s="60">
        <v>637800</v>
      </c>
      <c r="G52" s="60"/>
      <c r="H52" s="60"/>
      <c r="I52" s="60"/>
      <c r="J52" s="60"/>
      <c r="K52" s="60"/>
      <c r="L52" s="60"/>
      <c r="M52" s="60">
        <v>102473</v>
      </c>
      <c r="N52" s="60">
        <v>102473</v>
      </c>
      <c r="O52" s="60"/>
      <c r="P52" s="60"/>
      <c r="Q52" s="60"/>
      <c r="R52" s="60"/>
      <c r="S52" s="60"/>
      <c r="T52" s="60"/>
      <c r="U52" s="60"/>
      <c r="V52" s="60"/>
      <c r="W52" s="60">
        <v>102473</v>
      </c>
      <c r="X52" s="60">
        <v>478350</v>
      </c>
      <c r="Y52" s="60">
        <v>-375877</v>
      </c>
      <c r="Z52" s="140">
        <v>-78.58</v>
      </c>
      <c r="AA52" s="155">
        <v>637800</v>
      </c>
    </row>
    <row r="53" spans="1:27" ht="12.75">
      <c r="A53" s="310" t="s">
        <v>206</v>
      </c>
      <c r="B53" s="142"/>
      <c r="C53" s="62">
        <v>551890</v>
      </c>
      <c r="D53" s="156"/>
      <c r="E53" s="60">
        <v>597406</v>
      </c>
      <c r="F53" s="60">
        <v>597406</v>
      </c>
      <c r="G53" s="60"/>
      <c r="H53" s="60"/>
      <c r="I53" s="60"/>
      <c r="J53" s="60"/>
      <c r="K53" s="60"/>
      <c r="L53" s="60"/>
      <c r="M53" s="60">
        <v>80125</v>
      </c>
      <c r="N53" s="60">
        <v>80125</v>
      </c>
      <c r="O53" s="60"/>
      <c r="P53" s="60"/>
      <c r="Q53" s="60"/>
      <c r="R53" s="60"/>
      <c r="S53" s="60"/>
      <c r="T53" s="60"/>
      <c r="U53" s="60"/>
      <c r="V53" s="60"/>
      <c r="W53" s="60">
        <v>80125</v>
      </c>
      <c r="X53" s="60">
        <v>448055</v>
      </c>
      <c r="Y53" s="60">
        <v>-367930</v>
      </c>
      <c r="Z53" s="140">
        <v>-82.12</v>
      </c>
      <c r="AA53" s="155">
        <v>597406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715602</v>
      </c>
      <c r="D57" s="294">
        <f t="shared" si="11"/>
        <v>0</v>
      </c>
      <c r="E57" s="295">
        <f t="shared" si="11"/>
        <v>1235206</v>
      </c>
      <c r="F57" s="295">
        <f t="shared" si="11"/>
        <v>1235206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182598</v>
      </c>
      <c r="N57" s="295">
        <f t="shared" si="11"/>
        <v>182598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182598</v>
      </c>
      <c r="X57" s="295">
        <f t="shared" si="11"/>
        <v>926405</v>
      </c>
      <c r="Y57" s="295">
        <f t="shared" si="11"/>
        <v>-743807</v>
      </c>
      <c r="Z57" s="296">
        <f>+IF(X57&lt;&gt;0,+(Y57/X57)*100,0)</f>
        <v>-80.28961415363692</v>
      </c>
      <c r="AA57" s="297">
        <f>SUM(AA52:AA56)</f>
        <v>1235206</v>
      </c>
    </row>
    <row r="58" spans="1:27" ht="12.75">
      <c r="A58" s="311" t="s">
        <v>211</v>
      </c>
      <c r="B58" s="136"/>
      <c r="C58" s="62">
        <v>10700</v>
      </c>
      <c r="D58" s="156"/>
      <c r="E58" s="60">
        <v>873634</v>
      </c>
      <c r="F58" s="60">
        <v>354634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265976</v>
      </c>
      <c r="Y58" s="60">
        <v>-265976</v>
      </c>
      <c r="Z58" s="140">
        <v>-100</v>
      </c>
      <c r="AA58" s="155">
        <v>354634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1347786</v>
      </c>
      <c r="D61" s="156"/>
      <c r="E61" s="60">
        <v>2063000</v>
      </c>
      <c r="F61" s="60">
        <v>1875000</v>
      </c>
      <c r="G61" s="60"/>
      <c r="H61" s="60"/>
      <c r="I61" s="60"/>
      <c r="J61" s="60"/>
      <c r="K61" s="60"/>
      <c r="L61" s="60">
        <v>442888</v>
      </c>
      <c r="M61" s="60">
        <v>246995</v>
      </c>
      <c r="N61" s="60">
        <v>689883</v>
      </c>
      <c r="O61" s="60"/>
      <c r="P61" s="60"/>
      <c r="Q61" s="60"/>
      <c r="R61" s="60"/>
      <c r="S61" s="60"/>
      <c r="T61" s="60"/>
      <c r="U61" s="60"/>
      <c r="V61" s="60"/>
      <c r="W61" s="60">
        <v>689883</v>
      </c>
      <c r="X61" s="60">
        <v>1406250</v>
      </c>
      <c r="Y61" s="60">
        <v>-716367</v>
      </c>
      <c r="Z61" s="140">
        <v>-50.94</v>
      </c>
      <c r="AA61" s="155">
        <v>1875000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283888</v>
      </c>
      <c r="M67" s="60"/>
      <c r="N67" s="60">
        <v>283888</v>
      </c>
      <c r="O67" s="60"/>
      <c r="P67" s="60"/>
      <c r="Q67" s="60"/>
      <c r="R67" s="60"/>
      <c r="S67" s="60"/>
      <c r="T67" s="60"/>
      <c r="U67" s="60"/>
      <c r="V67" s="60"/>
      <c r="W67" s="60">
        <v>283888</v>
      </c>
      <c r="X67" s="60"/>
      <c r="Y67" s="60">
        <v>283888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4171748</v>
      </c>
      <c r="F68" s="60"/>
      <c r="G68" s="60">
        <v>27807</v>
      </c>
      <c r="H68" s="60">
        <v>27807</v>
      </c>
      <c r="I68" s="60">
        <v>32504</v>
      </c>
      <c r="J68" s="60">
        <v>88118</v>
      </c>
      <c r="K68" s="60">
        <v>27807</v>
      </c>
      <c r="L68" s="60">
        <v>159000</v>
      </c>
      <c r="M68" s="60">
        <v>27807</v>
      </c>
      <c r="N68" s="60">
        <v>214614</v>
      </c>
      <c r="O68" s="60">
        <v>27807</v>
      </c>
      <c r="P68" s="60">
        <v>27807</v>
      </c>
      <c r="Q68" s="60">
        <v>27807</v>
      </c>
      <c r="R68" s="60">
        <v>83421</v>
      </c>
      <c r="S68" s="60"/>
      <c r="T68" s="60"/>
      <c r="U68" s="60"/>
      <c r="V68" s="60"/>
      <c r="W68" s="60">
        <v>386153</v>
      </c>
      <c r="X68" s="60"/>
      <c r="Y68" s="60">
        <v>386153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4171748</v>
      </c>
      <c r="F69" s="220">
        <f t="shared" si="12"/>
        <v>0</v>
      </c>
      <c r="G69" s="220">
        <f t="shared" si="12"/>
        <v>27807</v>
      </c>
      <c r="H69" s="220">
        <f t="shared" si="12"/>
        <v>27807</v>
      </c>
      <c r="I69" s="220">
        <f t="shared" si="12"/>
        <v>32504</v>
      </c>
      <c r="J69" s="220">
        <f t="shared" si="12"/>
        <v>88118</v>
      </c>
      <c r="K69" s="220">
        <f t="shared" si="12"/>
        <v>27807</v>
      </c>
      <c r="L69" s="220">
        <f t="shared" si="12"/>
        <v>442888</v>
      </c>
      <c r="M69" s="220">
        <f t="shared" si="12"/>
        <v>27807</v>
      </c>
      <c r="N69" s="220">
        <f t="shared" si="12"/>
        <v>498502</v>
      </c>
      <c r="O69" s="220">
        <f t="shared" si="12"/>
        <v>27807</v>
      </c>
      <c r="P69" s="220">
        <f t="shared" si="12"/>
        <v>27807</v>
      </c>
      <c r="Q69" s="220">
        <f t="shared" si="12"/>
        <v>27807</v>
      </c>
      <c r="R69" s="220">
        <f t="shared" si="12"/>
        <v>83421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670041</v>
      </c>
      <c r="X69" s="220">
        <f t="shared" si="12"/>
        <v>0</v>
      </c>
      <c r="Y69" s="220">
        <f t="shared" si="12"/>
        <v>670041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76551700</v>
      </c>
      <c r="D5" s="357">
        <f t="shared" si="0"/>
        <v>0</v>
      </c>
      <c r="E5" s="356">
        <f t="shared" si="0"/>
        <v>26050000</v>
      </c>
      <c r="F5" s="358">
        <f t="shared" si="0"/>
        <v>26050000</v>
      </c>
      <c r="G5" s="358">
        <f t="shared" si="0"/>
        <v>3746394</v>
      </c>
      <c r="H5" s="356">
        <f t="shared" si="0"/>
        <v>4255250</v>
      </c>
      <c r="I5" s="356">
        <f t="shared" si="0"/>
        <v>13373799</v>
      </c>
      <c r="J5" s="358">
        <f t="shared" si="0"/>
        <v>21375443</v>
      </c>
      <c r="K5" s="358">
        <f t="shared" si="0"/>
        <v>24136127</v>
      </c>
      <c r="L5" s="356">
        <f t="shared" si="0"/>
        <v>8777280</v>
      </c>
      <c r="M5" s="356">
        <f t="shared" si="0"/>
        <v>8780341</v>
      </c>
      <c r="N5" s="358">
        <f t="shared" si="0"/>
        <v>41693748</v>
      </c>
      <c r="O5" s="358">
        <f t="shared" si="0"/>
        <v>0</v>
      </c>
      <c r="P5" s="356">
        <f t="shared" si="0"/>
        <v>11589457</v>
      </c>
      <c r="Q5" s="356">
        <f t="shared" si="0"/>
        <v>9129922</v>
      </c>
      <c r="R5" s="358">
        <f t="shared" si="0"/>
        <v>20719379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83788570</v>
      </c>
      <c r="X5" s="356">
        <f t="shared" si="0"/>
        <v>19537500</v>
      </c>
      <c r="Y5" s="358">
        <f t="shared" si="0"/>
        <v>64251070</v>
      </c>
      <c r="Z5" s="359">
        <f>+IF(X5&lt;&gt;0,+(Y5/X5)*100,0)</f>
        <v>328.86024312220087</v>
      </c>
      <c r="AA5" s="360">
        <f>+AA6+AA8+AA11+AA13+AA15</f>
        <v>26050000</v>
      </c>
    </row>
    <row r="6" spans="1:27" ht="12.75">
      <c r="A6" s="361" t="s">
        <v>205</v>
      </c>
      <c r="B6" s="142"/>
      <c r="C6" s="60">
        <f>+C7</f>
        <v>76551700</v>
      </c>
      <c r="D6" s="340">
        <f aca="true" t="shared" si="1" ref="D6:AA6">+D7</f>
        <v>0</v>
      </c>
      <c r="E6" s="60">
        <f t="shared" si="1"/>
        <v>25000000</v>
      </c>
      <c r="F6" s="59">
        <f t="shared" si="1"/>
        <v>25000000</v>
      </c>
      <c r="G6" s="59">
        <f t="shared" si="1"/>
        <v>3746394</v>
      </c>
      <c r="H6" s="60">
        <f t="shared" si="1"/>
        <v>4255250</v>
      </c>
      <c r="I6" s="60">
        <f t="shared" si="1"/>
        <v>4498046</v>
      </c>
      <c r="J6" s="59">
        <f t="shared" si="1"/>
        <v>12499690</v>
      </c>
      <c r="K6" s="59">
        <f t="shared" si="1"/>
        <v>14136127</v>
      </c>
      <c r="L6" s="60">
        <f t="shared" si="1"/>
        <v>3093595</v>
      </c>
      <c r="M6" s="60">
        <f t="shared" si="1"/>
        <v>8164643</v>
      </c>
      <c r="N6" s="59">
        <f t="shared" si="1"/>
        <v>25394365</v>
      </c>
      <c r="O6" s="59">
        <f t="shared" si="1"/>
        <v>0</v>
      </c>
      <c r="P6" s="60">
        <f t="shared" si="1"/>
        <v>3694720</v>
      </c>
      <c r="Q6" s="60">
        <f t="shared" si="1"/>
        <v>8185527</v>
      </c>
      <c r="R6" s="59">
        <f t="shared" si="1"/>
        <v>11880247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49774302</v>
      </c>
      <c r="X6" s="60">
        <f t="shared" si="1"/>
        <v>18750000</v>
      </c>
      <c r="Y6" s="59">
        <f t="shared" si="1"/>
        <v>31024302</v>
      </c>
      <c r="Z6" s="61">
        <f>+IF(X6&lt;&gt;0,+(Y6/X6)*100,0)</f>
        <v>165.462944</v>
      </c>
      <c r="AA6" s="62">
        <f t="shared" si="1"/>
        <v>25000000</v>
      </c>
    </row>
    <row r="7" spans="1:27" ht="12.75">
      <c r="A7" s="291" t="s">
        <v>229</v>
      </c>
      <c r="B7" s="142"/>
      <c r="C7" s="60">
        <v>76551700</v>
      </c>
      <c r="D7" s="340"/>
      <c r="E7" s="60">
        <v>25000000</v>
      </c>
      <c r="F7" s="59">
        <v>25000000</v>
      </c>
      <c r="G7" s="59">
        <v>3746394</v>
      </c>
      <c r="H7" s="60">
        <v>4255250</v>
      </c>
      <c r="I7" s="60">
        <v>4498046</v>
      </c>
      <c r="J7" s="59">
        <v>12499690</v>
      </c>
      <c r="K7" s="59">
        <v>14136127</v>
      </c>
      <c r="L7" s="60">
        <v>3093595</v>
      </c>
      <c r="M7" s="60">
        <v>8164643</v>
      </c>
      <c r="N7" s="59">
        <v>25394365</v>
      </c>
      <c r="O7" s="59"/>
      <c r="P7" s="60">
        <v>3694720</v>
      </c>
      <c r="Q7" s="60">
        <v>8185527</v>
      </c>
      <c r="R7" s="59">
        <v>11880247</v>
      </c>
      <c r="S7" s="59"/>
      <c r="T7" s="60"/>
      <c r="U7" s="60"/>
      <c r="V7" s="59"/>
      <c r="W7" s="59">
        <v>49774302</v>
      </c>
      <c r="X7" s="60">
        <v>18750000</v>
      </c>
      <c r="Y7" s="59">
        <v>31024302</v>
      </c>
      <c r="Z7" s="61">
        <v>165.46</v>
      </c>
      <c r="AA7" s="62">
        <v>25000000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8771930</v>
      </c>
      <c r="J8" s="59">
        <f t="shared" si="2"/>
        <v>8771930</v>
      </c>
      <c r="K8" s="59">
        <f t="shared" si="2"/>
        <v>10000000</v>
      </c>
      <c r="L8" s="60">
        <f t="shared" si="2"/>
        <v>4912281</v>
      </c>
      <c r="M8" s="60">
        <f t="shared" si="2"/>
        <v>0</v>
      </c>
      <c r="N8" s="59">
        <f t="shared" si="2"/>
        <v>14912281</v>
      </c>
      <c r="O8" s="59">
        <f t="shared" si="2"/>
        <v>0</v>
      </c>
      <c r="P8" s="60">
        <f t="shared" si="2"/>
        <v>7894737</v>
      </c>
      <c r="Q8" s="60">
        <f t="shared" si="2"/>
        <v>944395</v>
      </c>
      <c r="R8" s="59">
        <f t="shared" si="2"/>
        <v>8839132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32523343</v>
      </c>
      <c r="X8" s="60">
        <f t="shared" si="2"/>
        <v>0</v>
      </c>
      <c r="Y8" s="59">
        <f t="shared" si="2"/>
        <v>32523343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>
        <v>8771930</v>
      </c>
      <c r="J9" s="59">
        <v>8771930</v>
      </c>
      <c r="K9" s="59">
        <v>10000000</v>
      </c>
      <c r="L9" s="60">
        <v>4912281</v>
      </c>
      <c r="M9" s="60"/>
      <c r="N9" s="59">
        <v>14912281</v>
      </c>
      <c r="O9" s="59"/>
      <c r="P9" s="60">
        <v>7894737</v>
      </c>
      <c r="Q9" s="60">
        <v>944395</v>
      </c>
      <c r="R9" s="59">
        <v>8839132</v>
      </c>
      <c r="S9" s="59"/>
      <c r="T9" s="60"/>
      <c r="U9" s="60"/>
      <c r="V9" s="59"/>
      <c r="W9" s="59">
        <v>32523343</v>
      </c>
      <c r="X9" s="60"/>
      <c r="Y9" s="59">
        <v>32523343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1050000</v>
      </c>
      <c r="F15" s="59">
        <f t="shared" si="5"/>
        <v>1050000</v>
      </c>
      <c r="G15" s="59">
        <f t="shared" si="5"/>
        <v>0</v>
      </c>
      <c r="H15" s="60">
        <f t="shared" si="5"/>
        <v>0</v>
      </c>
      <c r="I15" s="60">
        <f t="shared" si="5"/>
        <v>103823</v>
      </c>
      <c r="J15" s="59">
        <f t="shared" si="5"/>
        <v>103823</v>
      </c>
      <c r="K15" s="59">
        <f t="shared" si="5"/>
        <v>0</v>
      </c>
      <c r="L15" s="60">
        <f t="shared" si="5"/>
        <v>771404</v>
      </c>
      <c r="M15" s="60">
        <f t="shared" si="5"/>
        <v>615698</v>
      </c>
      <c r="N15" s="59">
        <f t="shared" si="5"/>
        <v>1387102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1490925</v>
      </c>
      <c r="X15" s="60">
        <f t="shared" si="5"/>
        <v>787500</v>
      </c>
      <c r="Y15" s="59">
        <f t="shared" si="5"/>
        <v>703425</v>
      </c>
      <c r="Z15" s="61">
        <f>+IF(X15&lt;&gt;0,+(Y15/X15)*100,0)</f>
        <v>89.32380952380953</v>
      </c>
      <c r="AA15" s="62">
        <f>SUM(AA16:AA20)</f>
        <v>1050000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1050000</v>
      </c>
      <c r="F20" s="59">
        <v>1050000</v>
      </c>
      <c r="G20" s="59"/>
      <c r="H20" s="60"/>
      <c r="I20" s="60">
        <v>103823</v>
      </c>
      <c r="J20" s="59">
        <v>103823</v>
      </c>
      <c r="K20" s="59"/>
      <c r="L20" s="60">
        <v>771404</v>
      </c>
      <c r="M20" s="60">
        <v>615698</v>
      </c>
      <c r="N20" s="59">
        <v>1387102</v>
      </c>
      <c r="O20" s="59"/>
      <c r="P20" s="60"/>
      <c r="Q20" s="60"/>
      <c r="R20" s="59"/>
      <c r="S20" s="59"/>
      <c r="T20" s="60"/>
      <c r="U20" s="60"/>
      <c r="V20" s="59"/>
      <c r="W20" s="59">
        <v>1490925</v>
      </c>
      <c r="X20" s="60">
        <v>787500</v>
      </c>
      <c r="Y20" s="59">
        <v>703425</v>
      </c>
      <c r="Z20" s="61">
        <v>89.32</v>
      </c>
      <c r="AA20" s="62">
        <v>1050000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2862670</v>
      </c>
      <c r="D22" s="344">
        <f t="shared" si="6"/>
        <v>0</v>
      </c>
      <c r="E22" s="343">
        <f t="shared" si="6"/>
        <v>5461000</v>
      </c>
      <c r="F22" s="345">
        <f t="shared" si="6"/>
        <v>5461000</v>
      </c>
      <c r="G22" s="345">
        <f t="shared" si="6"/>
        <v>180090</v>
      </c>
      <c r="H22" s="343">
        <f t="shared" si="6"/>
        <v>133636</v>
      </c>
      <c r="I22" s="343">
        <f t="shared" si="6"/>
        <v>30250</v>
      </c>
      <c r="J22" s="345">
        <f t="shared" si="6"/>
        <v>343976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-75590</v>
      </c>
      <c r="Q22" s="343">
        <f t="shared" si="6"/>
        <v>0</v>
      </c>
      <c r="R22" s="345">
        <f t="shared" si="6"/>
        <v>-75590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268386</v>
      </c>
      <c r="X22" s="343">
        <f t="shared" si="6"/>
        <v>4095750</v>
      </c>
      <c r="Y22" s="345">
        <f t="shared" si="6"/>
        <v>-3827364</v>
      </c>
      <c r="Z22" s="336">
        <f>+IF(X22&lt;&gt;0,+(Y22/X22)*100,0)</f>
        <v>-93.44720747115913</v>
      </c>
      <c r="AA22" s="350">
        <f>SUM(AA23:AA32)</f>
        <v>5461000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>
        <v>62790</v>
      </c>
      <c r="I23" s="60"/>
      <c r="J23" s="59">
        <v>62790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62790</v>
      </c>
      <c r="X23" s="60"/>
      <c r="Y23" s="59">
        <v>62790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1802506</v>
      </c>
      <c r="D28" s="341"/>
      <c r="E28" s="275">
        <v>2334000</v>
      </c>
      <c r="F28" s="342">
        <v>2334000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1750500</v>
      </c>
      <c r="Y28" s="342">
        <v>-1750500</v>
      </c>
      <c r="Z28" s="335">
        <v>-100</v>
      </c>
      <c r="AA28" s="273">
        <v>2334000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1060164</v>
      </c>
      <c r="D32" s="340"/>
      <c r="E32" s="60">
        <v>3127000</v>
      </c>
      <c r="F32" s="59">
        <v>3127000</v>
      </c>
      <c r="G32" s="59">
        <v>180090</v>
      </c>
      <c r="H32" s="60">
        <v>70846</v>
      </c>
      <c r="I32" s="60">
        <v>30250</v>
      </c>
      <c r="J32" s="59">
        <v>281186</v>
      </c>
      <c r="K32" s="59"/>
      <c r="L32" s="60"/>
      <c r="M32" s="60"/>
      <c r="N32" s="59"/>
      <c r="O32" s="59"/>
      <c r="P32" s="60">
        <v>-75590</v>
      </c>
      <c r="Q32" s="60"/>
      <c r="R32" s="59">
        <v>-75590</v>
      </c>
      <c r="S32" s="59"/>
      <c r="T32" s="60"/>
      <c r="U32" s="60"/>
      <c r="V32" s="59"/>
      <c r="W32" s="59">
        <v>205596</v>
      </c>
      <c r="X32" s="60">
        <v>2345250</v>
      </c>
      <c r="Y32" s="59">
        <v>-2139654</v>
      </c>
      <c r="Z32" s="61">
        <v>-91.23</v>
      </c>
      <c r="AA32" s="62">
        <v>3127000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4466658</v>
      </c>
      <c r="D40" s="344">
        <f t="shared" si="9"/>
        <v>0</v>
      </c>
      <c r="E40" s="343">
        <f t="shared" si="9"/>
        <v>7132578</v>
      </c>
      <c r="F40" s="345">
        <f t="shared" si="9"/>
        <v>7350000</v>
      </c>
      <c r="G40" s="345">
        <f t="shared" si="9"/>
        <v>929437</v>
      </c>
      <c r="H40" s="343">
        <f t="shared" si="9"/>
        <v>206419</v>
      </c>
      <c r="I40" s="343">
        <f t="shared" si="9"/>
        <v>870734</v>
      </c>
      <c r="J40" s="345">
        <f t="shared" si="9"/>
        <v>2006590</v>
      </c>
      <c r="K40" s="345">
        <f t="shared" si="9"/>
        <v>819154</v>
      </c>
      <c r="L40" s="343">
        <f t="shared" si="9"/>
        <v>22229</v>
      </c>
      <c r="M40" s="343">
        <f t="shared" si="9"/>
        <v>1545899</v>
      </c>
      <c r="N40" s="345">
        <f t="shared" si="9"/>
        <v>2387282</v>
      </c>
      <c r="O40" s="345">
        <f t="shared" si="9"/>
        <v>621289</v>
      </c>
      <c r="P40" s="343">
        <f t="shared" si="9"/>
        <v>-312532</v>
      </c>
      <c r="Q40" s="343">
        <f t="shared" si="9"/>
        <v>283373</v>
      </c>
      <c r="R40" s="345">
        <f t="shared" si="9"/>
        <v>592130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4986002</v>
      </c>
      <c r="X40" s="343">
        <f t="shared" si="9"/>
        <v>5512500</v>
      </c>
      <c r="Y40" s="345">
        <f t="shared" si="9"/>
        <v>-526498</v>
      </c>
      <c r="Z40" s="336">
        <f>+IF(X40&lt;&gt;0,+(Y40/X40)*100,0)</f>
        <v>-9.550984126984128</v>
      </c>
      <c r="AA40" s="350">
        <f>SUM(AA41:AA49)</f>
        <v>7350000</v>
      </c>
    </row>
    <row r="41" spans="1:27" ht="12.75">
      <c r="A41" s="361" t="s">
        <v>248</v>
      </c>
      <c r="B41" s="142"/>
      <c r="C41" s="362">
        <v>1890000</v>
      </c>
      <c r="D41" s="363"/>
      <c r="E41" s="362">
        <v>2500000</v>
      </c>
      <c r="F41" s="364">
        <v>3000000</v>
      </c>
      <c r="G41" s="364"/>
      <c r="H41" s="362"/>
      <c r="I41" s="362"/>
      <c r="J41" s="364"/>
      <c r="K41" s="364"/>
      <c r="L41" s="362"/>
      <c r="M41" s="362">
        <v>1441004</v>
      </c>
      <c r="N41" s="364">
        <v>1441004</v>
      </c>
      <c r="O41" s="364"/>
      <c r="P41" s="362"/>
      <c r="Q41" s="362"/>
      <c r="R41" s="364"/>
      <c r="S41" s="364"/>
      <c r="T41" s="362"/>
      <c r="U41" s="362"/>
      <c r="V41" s="364"/>
      <c r="W41" s="364">
        <v>1441004</v>
      </c>
      <c r="X41" s="362">
        <v>2250000</v>
      </c>
      <c r="Y41" s="364">
        <v>-808996</v>
      </c>
      <c r="Z41" s="365">
        <v>-35.96</v>
      </c>
      <c r="AA41" s="366">
        <v>3000000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725685</v>
      </c>
      <c r="H43" s="305">
        <v>140619</v>
      </c>
      <c r="I43" s="305">
        <v>29680</v>
      </c>
      <c r="J43" s="370">
        <v>895984</v>
      </c>
      <c r="K43" s="370"/>
      <c r="L43" s="305"/>
      <c r="M43" s="305"/>
      <c r="N43" s="370"/>
      <c r="O43" s="370">
        <v>193000</v>
      </c>
      <c r="P43" s="305">
        <v>-1013905</v>
      </c>
      <c r="Q43" s="305"/>
      <c r="R43" s="370">
        <v>-820905</v>
      </c>
      <c r="S43" s="370"/>
      <c r="T43" s="305"/>
      <c r="U43" s="305"/>
      <c r="V43" s="370"/>
      <c r="W43" s="370">
        <v>75079</v>
      </c>
      <c r="X43" s="305"/>
      <c r="Y43" s="370">
        <v>75079</v>
      </c>
      <c r="Z43" s="371"/>
      <c r="AA43" s="303"/>
    </row>
    <row r="44" spans="1:27" ht="12.75">
      <c r="A44" s="361" t="s">
        <v>251</v>
      </c>
      <c r="B44" s="136"/>
      <c r="C44" s="60">
        <v>2195577</v>
      </c>
      <c r="D44" s="368"/>
      <c r="E44" s="54">
        <v>4632578</v>
      </c>
      <c r="F44" s="53">
        <v>4350000</v>
      </c>
      <c r="G44" s="53">
        <v>203752</v>
      </c>
      <c r="H44" s="54">
        <v>65800</v>
      </c>
      <c r="I44" s="54">
        <v>841054</v>
      </c>
      <c r="J44" s="53">
        <v>1110606</v>
      </c>
      <c r="K44" s="53">
        <v>819154</v>
      </c>
      <c r="L44" s="54">
        <v>22229</v>
      </c>
      <c r="M44" s="54">
        <v>104895</v>
      </c>
      <c r="N44" s="53">
        <v>946278</v>
      </c>
      <c r="O44" s="53">
        <v>428289</v>
      </c>
      <c r="P44" s="54">
        <v>701373</v>
      </c>
      <c r="Q44" s="54">
        <v>283373</v>
      </c>
      <c r="R44" s="53">
        <v>1413035</v>
      </c>
      <c r="S44" s="53"/>
      <c r="T44" s="54"/>
      <c r="U44" s="54"/>
      <c r="V44" s="53"/>
      <c r="W44" s="53">
        <v>3469919</v>
      </c>
      <c r="X44" s="54">
        <v>3262500</v>
      </c>
      <c r="Y44" s="53">
        <v>207419</v>
      </c>
      <c r="Z44" s="94">
        <v>6.36</v>
      </c>
      <c r="AA44" s="95">
        <v>4350000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381081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473175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473175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84354203</v>
      </c>
      <c r="D60" s="346">
        <f t="shared" si="14"/>
        <v>0</v>
      </c>
      <c r="E60" s="219">
        <f t="shared" si="14"/>
        <v>38643578</v>
      </c>
      <c r="F60" s="264">
        <f t="shared" si="14"/>
        <v>38861000</v>
      </c>
      <c r="G60" s="264">
        <f t="shared" si="14"/>
        <v>4855921</v>
      </c>
      <c r="H60" s="219">
        <f t="shared" si="14"/>
        <v>4595305</v>
      </c>
      <c r="I60" s="219">
        <f t="shared" si="14"/>
        <v>14274783</v>
      </c>
      <c r="J60" s="264">
        <f t="shared" si="14"/>
        <v>23726009</v>
      </c>
      <c r="K60" s="264">
        <f t="shared" si="14"/>
        <v>24955281</v>
      </c>
      <c r="L60" s="219">
        <f t="shared" si="14"/>
        <v>8799509</v>
      </c>
      <c r="M60" s="219">
        <f t="shared" si="14"/>
        <v>10326240</v>
      </c>
      <c r="N60" s="264">
        <f t="shared" si="14"/>
        <v>44081030</v>
      </c>
      <c r="O60" s="264">
        <f t="shared" si="14"/>
        <v>621289</v>
      </c>
      <c r="P60" s="219">
        <f t="shared" si="14"/>
        <v>11201335</v>
      </c>
      <c r="Q60" s="219">
        <f t="shared" si="14"/>
        <v>9413295</v>
      </c>
      <c r="R60" s="264">
        <f t="shared" si="14"/>
        <v>21235919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89042958</v>
      </c>
      <c r="X60" s="219">
        <f t="shared" si="14"/>
        <v>29145750</v>
      </c>
      <c r="Y60" s="264">
        <f t="shared" si="14"/>
        <v>59897208</v>
      </c>
      <c r="Z60" s="337">
        <f>+IF(X60&lt;&gt;0,+(Y60/X60)*100,0)</f>
        <v>205.5092354803016</v>
      </c>
      <c r="AA60" s="232">
        <f>+AA57+AA54+AA51+AA40+AA37+AA34+AA22+AA5</f>
        <v>38861000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91873000</v>
      </c>
      <c r="F5" s="358">
        <f t="shared" si="0"/>
        <v>91873000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68904750</v>
      </c>
      <c r="Y5" s="358">
        <f t="shared" si="0"/>
        <v>-68904750</v>
      </c>
      <c r="Z5" s="359">
        <f>+IF(X5&lt;&gt;0,+(Y5/X5)*100,0)</f>
        <v>-100</v>
      </c>
      <c r="AA5" s="360">
        <f>+AA6+AA8+AA11+AA13+AA15</f>
        <v>91873000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91873000</v>
      </c>
      <c r="F6" s="59">
        <f t="shared" si="1"/>
        <v>91873000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68904750</v>
      </c>
      <c r="Y6" s="59">
        <f t="shared" si="1"/>
        <v>-68904750</v>
      </c>
      <c r="Z6" s="61">
        <f>+IF(X6&lt;&gt;0,+(Y6/X6)*100,0)</f>
        <v>-100</v>
      </c>
      <c r="AA6" s="62">
        <f t="shared" si="1"/>
        <v>91873000</v>
      </c>
    </row>
    <row r="7" spans="1:27" ht="12.75">
      <c r="A7" s="291" t="s">
        <v>229</v>
      </c>
      <c r="B7" s="142"/>
      <c r="C7" s="60"/>
      <c r="D7" s="340"/>
      <c r="E7" s="60">
        <v>91873000</v>
      </c>
      <c r="F7" s="59">
        <v>91873000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68904750</v>
      </c>
      <c r="Y7" s="59">
        <v>-68904750</v>
      </c>
      <c r="Z7" s="61">
        <v>-100</v>
      </c>
      <c r="AA7" s="62">
        <v>91873000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91873000</v>
      </c>
      <c r="F60" s="264">
        <f t="shared" si="14"/>
        <v>91873000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68904750</v>
      </c>
      <c r="Y60" s="264">
        <f t="shared" si="14"/>
        <v>-68904750</v>
      </c>
      <c r="Z60" s="337">
        <f>+IF(X60&lt;&gt;0,+(Y60/X60)*100,0)</f>
        <v>-100</v>
      </c>
      <c r="AA60" s="232">
        <f>+AA57+AA54+AA51+AA40+AA37+AA34+AA22+AA5</f>
        <v>91873000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2017-05-05T12:08:42Z</dcterms:created>
  <dcterms:modified xsi:type="dcterms:W3CDTF">2017-05-05T12:08:45Z</dcterms:modified>
  <cp:category/>
  <cp:version/>
  <cp:contentType/>
  <cp:contentStatus/>
</cp:coreProperties>
</file>