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<sst xmlns="http://schemas.openxmlformats.org/spreadsheetml/2006/main" count="857" uniqueCount="303">
  <si>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Ntabankulu(EC444)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</si>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</sst>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4707812</v>
      </c>
      <c r="C5" s="19">
        <v>0</v>
      </c>
      <c r="D5" s="59">
        <v>6500000</v>
      </c>
      <c r="E5" s="60">
        <v>6500000</v>
      </c>
      <c r="F5" s="60">
        <v>418313</v>
      </c>
      <c r="G5" s="60">
        <v>418313</v>
      </c>
      <c r="H5" s="60">
        <v>418313</v>
      </c>
      <c r="I5" s="60">
        <v>1254939</v>
      </c>
      <c r="J5" s="60">
        <v>418313</v>
      </c>
      <c r="K5" s="60">
        <v>418313</v>
      </c>
      <c r="L5" s="60">
        <v>418313</v>
      </c>
      <c r="M5" s="60">
        <v>1254939</v>
      </c>
      <c r="N5" s="60">
        <v>418313</v>
      </c>
      <c r="O5" s="60">
        <v>418313</v>
      </c>
      <c r="P5" s="60">
        <v>418313</v>
      </c>
      <c r="Q5" s="60">
        <v>1254939</v>
      </c>
      <c r="R5" s="60">
        <v>0</v>
      </c>
      <c r="S5" s="60">
        <v>0</v>
      </c>
      <c r="T5" s="60">
        <v>0</v>
      </c>
      <c r="U5" s="60">
        <v>0</v>
      </c>
      <c r="V5" s="60">
        <v>3764817</v>
      </c>
      <c r="W5" s="60">
        <v>4875003</v>
      </c>
      <c r="X5" s="60">
        <v>-1110186</v>
      </c>
      <c r="Y5" s="61">
        <v>-22.77</v>
      </c>
      <c r="Z5" s="62">
        <v>6500000</v>
      </c>
    </row>
    <row r="6" spans="1:26" ht="12.75">
      <c r="A6" s="58" t="s">
        <v>32</v>
      </c>
      <c r="B6" s="19">
        <v>302885</v>
      </c>
      <c r="C6" s="19">
        <v>0</v>
      </c>
      <c r="D6" s="59">
        <v>445000</v>
      </c>
      <c r="E6" s="60">
        <v>445000</v>
      </c>
      <c r="F6" s="60">
        <v>33694</v>
      </c>
      <c r="G6" s="60">
        <v>33694</v>
      </c>
      <c r="H6" s="60">
        <v>33694</v>
      </c>
      <c r="I6" s="60">
        <v>101082</v>
      </c>
      <c r="J6" s="60">
        <v>33694</v>
      </c>
      <c r="K6" s="60">
        <v>33694</v>
      </c>
      <c r="L6" s="60">
        <v>33694</v>
      </c>
      <c r="M6" s="60">
        <v>101082</v>
      </c>
      <c r="N6" s="60">
        <v>33694</v>
      </c>
      <c r="O6" s="60">
        <v>33694</v>
      </c>
      <c r="P6" s="60">
        <v>33694</v>
      </c>
      <c r="Q6" s="60">
        <v>101082</v>
      </c>
      <c r="R6" s="60">
        <v>0</v>
      </c>
      <c r="S6" s="60">
        <v>0</v>
      </c>
      <c r="T6" s="60">
        <v>0</v>
      </c>
      <c r="U6" s="60">
        <v>0</v>
      </c>
      <c r="V6" s="60">
        <v>303246</v>
      </c>
      <c r="W6" s="60">
        <v>333747</v>
      </c>
      <c r="X6" s="60">
        <v>-30501</v>
      </c>
      <c r="Y6" s="61">
        <v>-9.14</v>
      </c>
      <c r="Z6" s="62">
        <v>445000</v>
      </c>
    </row>
    <row r="7" spans="1:26" ht="12.75">
      <c r="A7" s="58" t="s">
        <v>33</v>
      </c>
      <c r="B7" s="19">
        <v>1954644</v>
      </c>
      <c r="C7" s="19">
        <v>0</v>
      </c>
      <c r="D7" s="59">
        <v>2300000</v>
      </c>
      <c r="E7" s="60">
        <v>2300000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1725003</v>
      </c>
      <c r="X7" s="60">
        <v>-1725003</v>
      </c>
      <c r="Y7" s="61">
        <v>-100</v>
      </c>
      <c r="Z7" s="62">
        <v>2300000</v>
      </c>
    </row>
    <row r="8" spans="1:26" ht="12.75">
      <c r="A8" s="58" t="s">
        <v>34</v>
      </c>
      <c r="B8" s="19">
        <v>103742858</v>
      </c>
      <c r="C8" s="19">
        <v>0</v>
      </c>
      <c r="D8" s="59">
        <v>97400760</v>
      </c>
      <c r="E8" s="60">
        <v>98869114</v>
      </c>
      <c r="F8" s="60">
        <v>38886000</v>
      </c>
      <c r="G8" s="60">
        <v>0</v>
      </c>
      <c r="H8" s="60">
        <v>0</v>
      </c>
      <c r="I8" s="60">
        <v>38886000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4280549</v>
      </c>
      <c r="P8" s="60">
        <v>23682000</v>
      </c>
      <c r="Q8" s="60">
        <v>27962549</v>
      </c>
      <c r="R8" s="60">
        <v>0</v>
      </c>
      <c r="S8" s="60">
        <v>0</v>
      </c>
      <c r="T8" s="60">
        <v>0</v>
      </c>
      <c r="U8" s="60">
        <v>0</v>
      </c>
      <c r="V8" s="60">
        <v>66848549</v>
      </c>
      <c r="W8" s="60">
        <v>73050570</v>
      </c>
      <c r="X8" s="60">
        <v>-6202021</v>
      </c>
      <c r="Y8" s="61">
        <v>-8.49</v>
      </c>
      <c r="Z8" s="62">
        <v>98869114</v>
      </c>
    </row>
    <row r="9" spans="1:26" ht="12.75">
      <c r="A9" s="58" t="s">
        <v>35</v>
      </c>
      <c r="B9" s="19">
        <v>5196907</v>
      </c>
      <c r="C9" s="19">
        <v>0</v>
      </c>
      <c r="D9" s="59">
        <v>26020466</v>
      </c>
      <c r="E9" s="60">
        <v>25470467</v>
      </c>
      <c r="F9" s="60">
        <v>3476047</v>
      </c>
      <c r="G9" s="60">
        <v>238191</v>
      </c>
      <c r="H9" s="60">
        <v>231737</v>
      </c>
      <c r="I9" s="60">
        <v>3945975</v>
      </c>
      <c r="J9" s="60">
        <v>305727</v>
      </c>
      <c r="K9" s="60">
        <v>245348</v>
      </c>
      <c r="L9" s="60">
        <v>246782</v>
      </c>
      <c r="M9" s="60">
        <v>797857</v>
      </c>
      <c r="N9" s="60">
        <v>242782</v>
      </c>
      <c r="O9" s="60">
        <v>259964</v>
      </c>
      <c r="P9" s="60">
        <v>247449</v>
      </c>
      <c r="Q9" s="60">
        <v>750195</v>
      </c>
      <c r="R9" s="60">
        <v>0</v>
      </c>
      <c r="S9" s="60">
        <v>0</v>
      </c>
      <c r="T9" s="60">
        <v>0</v>
      </c>
      <c r="U9" s="60">
        <v>0</v>
      </c>
      <c r="V9" s="60">
        <v>5494027</v>
      </c>
      <c r="W9" s="60">
        <v>19515348</v>
      </c>
      <c r="X9" s="60">
        <v>-14021321</v>
      </c>
      <c r="Y9" s="61">
        <v>-71.85</v>
      </c>
      <c r="Z9" s="62">
        <v>25470467</v>
      </c>
    </row>
    <row r="10" spans="1:26" ht="22.5">
      <c r="A10" s="63" t="s">
        <v>278</v>
      </c>
      <c r="B10" s="64">
        <f>SUM(B5:B9)</f>
        <v>115905106</v>
      </c>
      <c r="C10" s="64">
        <f>SUM(C5:C9)</f>
        <v>0</v>
      </c>
      <c r="D10" s="65">
        <f aca="true" t="shared" si="0" ref="D10:Z10">SUM(D5:D9)</f>
        <v>132666226</v>
      </c>
      <c r="E10" s="66">
        <f t="shared" si="0"/>
        <v>133584581</v>
      </c>
      <c r="F10" s="66">
        <f t="shared" si="0"/>
        <v>42814054</v>
      </c>
      <c r="G10" s="66">
        <f t="shared" si="0"/>
        <v>690198</v>
      </c>
      <c r="H10" s="66">
        <f t="shared" si="0"/>
        <v>683744</v>
      </c>
      <c r="I10" s="66">
        <f t="shared" si="0"/>
        <v>44187996</v>
      </c>
      <c r="J10" s="66">
        <f t="shared" si="0"/>
        <v>757734</v>
      </c>
      <c r="K10" s="66">
        <f t="shared" si="0"/>
        <v>697355</v>
      </c>
      <c r="L10" s="66">
        <f t="shared" si="0"/>
        <v>698789</v>
      </c>
      <c r="M10" s="66">
        <f t="shared" si="0"/>
        <v>2153878</v>
      </c>
      <c r="N10" s="66">
        <f t="shared" si="0"/>
        <v>694789</v>
      </c>
      <c r="O10" s="66">
        <f t="shared" si="0"/>
        <v>4992520</v>
      </c>
      <c r="P10" s="66">
        <f t="shared" si="0"/>
        <v>24381456</v>
      </c>
      <c r="Q10" s="66">
        <f t="shared" si="0"/>
        <v>30068765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76410639</v>
      </c>
      <c r="W10" s="66">
        <f t="shared" si="0"/>
        <v>99499671</v>
      </c>
      <c r="X10" s="66">
        <f t="shared" si="0"/>
        <v>-23089032</v>
      </c>
      <c r="Y10" s="67">
        <f>+IF(W10&lt;&gt;0,(X10/W10)*100,0)</f>
        <v>-23.20513401496574</v>
      </c>
      <c r="Z10" s="68">
        <f t="shared" si="0"/>
        <v>133584581</v>
      </c>
    </row>
    <row r="11" spans="1:26" ht="12.75">
      <c r="A11" s="58" t="s">
        <v>37</v>
      </c>
      <c r="B11" s="19">
        <v>53577118</v>
      </c>
      <c r="C11" s="19">
        <v>0</v>
      </c>
      <c r="D11" s="59">
        <v>49677901</v>
      </c>
      <c r="E11" s="60">
        <v>49677901</v>
      </c>
      <c r="F11" s="60">
        <v>4263993</v>
      </c>
      <c r="G11" s="60">
        <v>4491412</v>
      </c>
      <c r="H11" s="60">
        <v>5753964</v>
      </c>
      <c r="I11" s="60">
        <v>14509369</v>
      </c>
      <c r="J11" s="60">
        <v>4764101</v>
      </c>
      <c r="K11" s="60">
        <v>4396430</v>
      </c>
      <c r="L11" s="60">
        <v>5118055</v>
      </c>
      <c r="M11" s="60">
        <v>14278586</v>
      </c>
      <c r="N11" s="60">
        <v>4238594</v>
      </c>
      <c r="O11" s="60">
        <v>4513850</v>
      </c>
      <c r="P11" s="60">
        <v>4373052</v>
      </c>
      <c r="Q11" s="60">
        <v>13125496</v>
      </c>
      <c r="R11" s="60">
        <v>0</v>
      </c>
      <c r="S11" s="60">
        <v>0</v>
      </c>
      <c r="T11" s="60">
        <v>0</v>
      </c>
      <c r="U11" s="60">
        <v>0</v>
      </c>
      <c r="V11" s="60">
        <v>41913451</v>
      </c>
      <c r="W11" s="60">
        <v>37258416</v>
      </c>
      <c r="X11" s="60">
        <v>4655035</v>
      </c>
      <c r="Y11" s="61">
        <v>12.49</v>
      </c>
      <c r="Z11" s="62">
        <v>49677901</v>
      </c>
    </row>
    <row r="12" spans="1:26" ht="12.75">
      <c r="A12" s="58" t="s">
        <v>38</v>
      </c>
      <c r="B12" s="19">
        <v>0</v>
      </c>
      <c r="C12" s="19">
        <v>0</v>
      </c>
      <c r="D12" s="59">
        <v>10689844</v>
      </c>
      <c r="E12" s="60">
        <v>10689844</v>
      </c>
      <c r="F12" s="60">
        <v>390002</v>
      </c>
      <c r="G12" s="60">
        <v>510720</v>
      </c>
      <c r="H12" s="60">
        <v>496295</v>
      </c>
      <c r="I12" s="60">
        <v>1397017</v>
      </c>
      <c r="J12" s="60">
        <v>489768</v>
      </c>
      <c r="K12" s="60">
        <v>471416</v>
      </c>
      <c r="L12" s="60">
        <v>483465</v>
      </c>
      <c r="M12" s="60">
        <v>1444649</v>
      </c>
      <c r="N12" s="60">
        <v>469226</v>
      </c>
      <c r="O12" s="60">
        <v>485785</v>
      </c>
      <c r="P12" s="60">
        <v>467361</v>
      </c>
      <c r="Q12" s="60">
        <v>1422372</v>
      </c>
      <c r="R12" s="60">
        <v>0</v>
      </c>
      <c r="S12" s="60">
        <v>0</v>
      </c>
      <c r="T12" s="60">
        <v>0</v>
      </c>
      <c r="U12" s="60">
        <v>0</v>
      </c>
      <c r="V12" s="60">
        <v>4264038</v>
      </c>
      <c r="W12" s="60">
        <v>8017380</v>
      </c>
      <c r="X12" s="60">
        <v>-3753342</v>
      </c>
      <c r="Y12" s="61">
        <v>-46.82</v>
      </c>
      <c r="Z12" s="62">
        <v>10689844</v>
      </c>
    </row>
    <row r="13" spans="1:26" ht="12.75">
      <c r="A13" s="58" t="s">
        <v>279</v>
      </c>
      <c r="B13" s="19">
        <v>15448980</v>
      </c>
      <c r="C13" s="19">
        <v>0</v>
      </c>
      <c r="D13" s="59">
        <v>5698496</v>
      </c>
      <c r="E13" s="60">
        <v>3498497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4273875</v>
      </c>
      <c r="X13" s="60">
        <v>-4273875</v>
      </c>
      <c r="Y13" s="61">
        <v>-100</v>
      </c>
      <c r="Z13" s="62">
        <v>3498497</v>
      </c>
    </row>
    <row r="14" spans="1:26" ht="12.75">
      <c r="A14" s="58" t="s">
        <v>40</v>
      </c>
      <c r="B14" s="19">
        <v>2145027</v>
      </c>
      <c r="C14" s="19">
        <v>0</v>
      </c>
      <c r="D14" s="59">
        <v>10000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7497</v>
      </c>
      <c r="X14" s="60">
        <v>-7497</v>
      </c>
      <c r="Y14" s="61">
        <v>-100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3800000</v>
      </c>
      <c r="E15" s="60">
        <v>3850000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2850003</v>
      </c>
      <c r="X15" s="60">
        <v>-2850003</v>
      </c>
      <c r="Y15" s="61">
        <v>-100</v>
      </c>
      <c r="Z15" s="62">
        <v>3850000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98493014</v>
      </c>
      <c r="C17" s="19">
        <v>0</v>
      </c>
      <c r="D17" s="59">
        <v>51987995</v>
      </c>
      <c r="E17" s="60">
        <v>54676350</v>
      </c>
      <c r="F17" s="60">
        <v>378848</v>
      </c>
      <c r="G17" s="60">
        <v>1624033</v>
      </c>
      <c r="H17" s="60">
        <v>3053222</v>
      </c>
      <c r="I17" s="60">
        <v>5056103</v>
      </c>
      <c r="J17" s="60">
        <v>5635716</v>
      </c>
      <c r="K17" s="60">
        <v>4107407</v>
      </c>
      <c r="L17" s="60">
        <v>5566020</v>
      </c>
      <c r="M17" s="60">
        <v>15309143</v>
      </c>
      <c r="N17" s="60">
        <v>5890513</v>
      </c>
      <c r="O17" s="60">
        <v>3480691</v>
      </c>
      <c r="P17" s="60">
        <v>7387129</v>
      </c>
      <c r="Q17" s="60">
        <v>16758333</v>
      </c>
      <c r="R17" s="60">
        <v>0</v>
      </c>
      <c r="S17" s="60">
        <v>0</v>
      </c>
      <c r="T17" s="60">
        <v>0</v>
      </c>
      <c r="U17" s="60">
        <v>0</v>
      </c>
      <c r="V17" s="60">
        <v>37123579</v>
      </c>
      <c r="W17" s="60">
        <v>37955997</v>
      </c>
      <c r="X17" s="60">
        <v>-832418</v>
      </c>
      <c r="Y17" s="61">
        <v>-2.19</v>
      </c>
      <c r="Z17" s="62">
        <v>54676350</v>
      </c>
    </row>
    <row r="18" spans="1:26" ht="12.75">
      <c r="A18" s="70" t="s">
        <v>44</v>
      </c>
      <c r="B18" s="71">
        <f>SUM(B11:B17)</f>
        <v>169664139</v>
      </c>
      <c r="C18" s="71">
        <f>SUM(C11:C17)</f>
        <v>0</v>
      </c>
      <c r="D18" s="72">
        <f aca="true" t="shared" si="1" ref="D18:Z18">SUM(D11:D17)</f>
        <v>121864236</v>
      </c>
      <c r="E18" s="73">
        <f t="shared" si="1"/>
        <v>122392592</v>
      </c>
      <c r="F18" s="73">
        <f t="shared" si="1"/>
        <v>5032843</v>
      </c>
      <c r="G18" s="73">
        <f t="shared" si="1"/>
        <v>6626165</v>
      </c>
      <c r="H18" s="73">
        <f t="shared" si="1"/>
        <v>9303481</v>
      </c>
      <c r="I18" s="73">
        <f t="shared" si="1"/>
        <v>20962489</v>
      </c>
      <c r="J18" s="73">
        <f t="shared" si="1"/>
        <v>10889585</v>
      </c>
      <c r="K18" s="73">
        <f t="shared" si="1"/>
        <v>8975253</v>
      </c>
      <c r="L18" s="73">
        <f t="shared" si="1"/>
        <v>11167540</v>
      </c>
      <c r="M18" s="73">
        <f t="shared" si="1"/>
        <v>31032378</v>
      </c>
      <c r="N18" s="73">
        <f t="shared" si="1"/>
        <v>10598333</v>
      </c>
      <c r="O18" s="73">
        <f t="shared" si="1"/>
        <v>8480326</v>
      </c>
      <c r="P18" s="73">
        <f t="shared" si="1"/>
        <v>12227542</v>
      </c>
      <c r="Q18" s="73">
        <f t="shared" si="1"/>
        <v>31306201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83301068</v>
      </c>
      <c r="W18" s="73">
        <f t="shared" si="1"/>
        <v>90363168</v>
      </c>
      <c r="X18" s="73">
        <f t="shared" si="1"/>
        <v>-7062100</v>
      </c>
      <c r="Y18" s="67">
        <f>+IF(W18&lt;&gt;0,(X18/W18)*100,0)</f>
        <v>-7.815241714411783</v>
      </c>
      <c r="Z18" s="74">
        <f t="shared" si="1"/>
        <v>122392592</v>
      </c>
    </row>
    <row r="19" spans="1:26" ht="12.75">
      <c r="A19" s="70" t="s">
        <v>45</v>
      </c>
      <c r="B19" s="75">
        <f>+B10-B18</f>
        <v>-53759033</v>
      </c>
      <c r="C19" s="75">
        <f>+C10-C18</f>
        <v>0</v>
      </c>
      <c r="D19" s="76">
        <f aca="true" t="shared" si="2" ref="D19:Z19">+D10-D18</f>
        <v>10801990</v>
      </c>
      <c r="E19" s="77">
        <f t="shared" si="2"/>
        <v>11191989</v>
      </c>
      <c r="F19" s="77">
        <f t="shared" si="2"/>
        <v>37781211</v>
      </c>
      <c r="G19" s="77">
        <f t="shared" si="2"/>
        <v>-5935967</v>
      </c>
      <c r="H19" s="77">
        <f t="shared" si="2"/>
        <v>-8619737</v>
      </c>
      <c r="I19" s="77">
        <f t="shared" si="2"/>
        <v>23225507</v>
      </c>
      <c r="J19" s="77">
        <f t="shared" si="2"/>
        <v>-10131851</v>
      </c>
      <c r="K19" s="77">
        <f t="shared" si="2"/>
        <v>-8277898</v>
      </c>
      <c r="L19" s="77">
        <f t="shared" si="2"/>
        <v>-10468751</v>
      </c>
      <c r="M19" s="77">
        <f t="shared" si="2"/>
        <v>-28878500</v>
      </c>
      <c r="N19" s="77">
        <f t="shared" si="2"/>
        <v>-9903544</v>
      </c>
      <c r="O19" s="77">
        <f t="shared" si="2"/>
        <v>-3487806</v>
      </c>
      <c r="P19" s="77">
        <f t="shared" si="2"/>
        <v>12153914</v>
      </c>
      <c r="Q19" s="77">
        <f t="shared" si="2"/>
        <v>-1237436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-6890429</v>
      </c>
      <c r="W19" s="77">
        <f>IF(E10=E18,0,W10-W18)</f>
        <v>9136503</v>
      </c>
      <c r="X19" s="77">
        <f t="shared" si="2"/>
        <v>-16026932</v>
      </c>
      <c r="Y19" s="78">
        <f>+IF(W19&lt;&gt;0,(X19/W19)*100,0)</f>
        <v>-175.4164804630393</v>
      </c>
      <c r="Z19" s="79">
        <f t="shared" si="2"/>
        <v>11191989</v>
      </c>
    </row>
    <row r="20" spans="1:26" ht="12.75">
      <c r="A20" s="58" t="s">
        <v>46</v>
      </c>
      <c r="B20" s="19">
        <v>92293074</v>
      </c>
      <c r="C20" s="19">
        <v>0</v>
      </c>
      <c r="D20" s="59">
        <v>95960000</v>
      </c>
      <c r="E20" s="60">
        <v>108960000</v>
      </c>
      <c r="F20" s="60">
        <v>51448640</v>
      </c>
      <c r="G20" s="60">
        <v>0</v>
      </c>
      <c r="H20" s="60">
        <v>1421918</v>
      </c>
      <c r="I20" s="60">
        <v>52870558</v>
      </c>
      <c r="J20" s="60">
        <v>2249584</v>
      </c>
      <c r="K20" s="60">
        <v>0</v>
      </c>
      <c r="L20" s="60">
        <v>0</v>
      </c>
      <c r="M20" s="60">
        <v>2249584</v>
      </c>
      <c r="N20" s="60">
        <v>0</v>
      </c>
      <c r="O20" s="60">
        <v>14203539</v>
      </c>
      <c r="P20" s="60">
        <v>19265000</v>
      </c>
      <c r="Q20" s="60">
        <v>33468539</v>
      </c>
      <c r="R20" s="60">
        <v>0</v>
      </c>
      <c r="S20" s="60">
        <v>0</v>
      </c>
      <c r="T20" s="60">
        <v>0</v>
      </c>
      <c r="U20" s="60">
        <v>0</v>
      </c>
      <c r="V20" s="60">
        <v>88588681</v>
      </c>
      <c r="W20" s="60">
        <v>71970003</v>
      </c>
      <c r="X20" s="60">
        <v>16618678</v>
      </c>
      <c r="Y20" s="61">
        <v>23.09</v>
      </c>
      <c r="Z20" s="62">
        <v>108960000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38534041</v>
      </c>
      <c r="C22" s="86">
        <f>SUM(C19:C21)</f>
        <v>0</v>
      </c>
      <c r="D22" s="87">
        <f aca="true" t="shared" si="3" ref="D22:Z22">SUM(D19:D21)</f>
        <v>106761990</v>
      </c>
      <c r="E22" s="88">
        <f t="shared" si="3"/>
        <v>120151989</v>
      </c>
      <c r="F22" s="88">
        <f t="shared" si="3"/>
        <v>89229851</v>
      </c>
      <c r="G22" s="88">
        <f t="shared" si="3"/>
        <v>-5935967</v>
      </c>
      <c r="H22" s="88">
        <f t="shared" si="3"/>
        <v>-7197819</v>
      </c>
      <c r="I22" s="88">
        <f t="shared" si="3"/>
        <v>76096065</v>
      </c>
      <c r="J22" s="88">
        <f t="shared" si="3"/>
        <v>-7882267</v>
      </c>
      <c r="K22" s="88">
        <f t="shared" si="3"/>
        <v>-8277898</v>
      </c>
      <c r="L22" s="88">
        <f t="shared" si="3"/>
        <v>-10468751</v>
      </c>
      <c r="M22" s="88">
        <f t="shared" si="3"/>
        <v>-26628916</v>
      </c>
      <c r="N22" s="88">
        <f t="shared" si="3"/>
        <v>-9903544</v>
      </c>
      <c r="O22" s="88">
        <f t="shared" si="3"/>
        <v>10715733</v>
      </c>
      <c r="P22" s="88">
        <f t="shared" si="3"/>
        <v>31418914</v>
      </c>
      <c r="Q22" s="88">
        <f t="shared" si="3"/>
        <v>32231103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81698252</v>
      </c>
      <c r="W22" s="88">
        <f t="shared" si="3"/>
        <v>81106506</v>
      </c>
      <c r="X22" s="88">
        <f t="shared" si="3"/>
        <v>591746</v>
      </c>
      <c r="Y22" s="89">
        <f>+IF(W22&lt;&gt;0,(X22/W22)*100,0)</f>
        <v>0.7295912858088105</v>
      </c>
      <c r="Z22" s="90">
        <f t="shared" si="3"/>
        <v>120151989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38534041</v>
      </c>
      <c r="C24" s="75">
        <f>SUM(C22:C23)</f>
        <v>0</v>
      </c>
      <c r="D24" s="76">
        <f aca="true" t="shared" si="4" ref="D24:Z24">SUM(D22:D23)</f>
        <v>106761990</v>
      </c>
      <c r="E24" s="77">
        <f t="shared" si="4"/>
        <v>120151989</v>
      </c>
      <c r="F24" s="77">
        <f t="shared" si="4"/>
        <v>89229851</v>
      </c>
      <c r="G24" s="77">
        <f t="shared" si="4"/>
        <v>-5935967</v>
      </c>
      <c r="H24" s="77">
        <f t="shared" si="4"/>
        <v>-7197819</v>
      </c>
      <c r="I24" s="77">
        <f t="shared" si="4"/>
        <v>76096065</v>
      </c>
      <c r="J24" s="77">
        <f t="shared" si="4"/>
        <v>-7882267</v>
      </c>
      <c r="K24" s="77">
        <f t="shared" si="4"/>
        <v>-8277898</v>
      </c>
      <c r="L24" s="77">
        <f t="shared" si="4"/>
        <v>-10468751</v>
      </c>
      <c r="M24" s="77">
        <f t="shared" si="4"/>
        <v>-26628916</v>
      </c>
      <c r="N24" s="77">
        <f t="shared" si="4"/>
        <v>-9903544</v>
      </c>
      <c r="O24" s="77">
        <f t="shared" si="4"/>
        <v>10715733</v>
      </c>
      <c r="P24" s="77">
        <f t="shared" si="4"/>
        <v>31418914</v>
      </c>
      <c r="Q24" s="77">
        <f t="shared" si="4"/>
        <v>32231103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81698252</v>
      </c>
      <c r="W24" s="77">
        <f t="shared" si="4"/>
        <v>81106506</v>
      </c>
      <c r="X24" s="77">
        <f t="shared" si="4"/>
        <v>591746</v>
      </c>
      <c r="Y24" s="78">
        <f>+IF(W24&lt;&gt;0,(X24/W24)*100,0)</f>
        <v>0.7295912858088105</v>
      </c>
      <c r="Z24" s="79">
        <f t="shared" si="4"/>
        <v>120151989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90514845</v>
      </c>
      <c r="C27" s="22">
        <v>0</v>
      </c>
      <c r="D27" s="99">
        <v>108142000</v>
      </c>
      <c r="E27" s="100">
        <v>120152000</v>
      </c>
      <c r="F27" s="100">
        <v>0</v>
      </c>
      <c r="G27" s="100">
        <v>16812279</v>
      </c>
      <c r="H27" s="100">
        <v>6194913</v>
      </c>
      <c r="I27" s="100">
        <v>23007192</v>
      </c>
      <c r="J27" s="100">
        <v>8539322</v>
      </c>
      <c r="K27" s="100">
        <v>5309879</v>
      </c>
      <c r="L27" s="100">
        <v>12177360</v>
      </c>
      <c r="M27" s="100">
        <v>26026561</v>
      </c>
      <c r="N27" s="100">
        <v>2109472</v>
      </c>
      <c r="O27" s="100">
        <v>9980053</v>
      </c>
      <c r="P27" s="100">
        <v>5035949</v>
      </c>
      <c r="Q27" s="100">
        <v>17125474</v>
      </c>
      <c r="R27" s="100">
        <v>0</v>
      </c>
      <c r="S27" s="100">
        <v>0</v>
      </c>
      <c r="T27" s="100">
        <v>0</v>
      </c>
      <c r="U27" s="100">
        <v>0</v>
      </c>
      <c r="V27" s="100">
        <v>66159227</v>
      </c>
      <c r="W27" s="100">
        <v>90114000</v>
      </c>
      <c r="X27" s="100">
        <v>-23954773</v>
      </c>
      <c r="Y27" s="101">
        <v>-26.58</v>
      </c>
      <c r="Z27" s="102">
        <v>120152000</v>
      </c>
    </row>
    <row r="28" spans="1:26" ht="12.75">
      <c r="A28" s="103" t="s">
        <v>46</v>
      </c>
      <c r="B28" s="19">
        <v>78984615</v>
      </c>
      <c r="C28" s="19">
        <v>0</v>
      </c>
      <c r="D28" s="59">
        <v>106762000</v>
      </c>
      <c r="E28" s="60">
        <v>109162000</v>
      </c>
      <c r="F28" s="60">
        <v>0</v>
      </c>
      <c r="G28" s="60">
        <v>16812279</v>
      </c>
      <c r="H28" s="60">
        <v>6194913</v>
      </c>
      <c r="I28" s="60">
        <v>23007192</v>
      </c>
      <c r="J28" s="60">
        <v>8448219</v>
      </c>
      <c r="K28" s="60">
        <v>5309879</v>
      </c>
      <c r="L28" s="60">
        <v>12177360</v>
      </c>
      <c r="M28" s="60">
        <v>25935458</v>
      </c>
      <c r="N28" s="60">
        <v>2109472</v>
      </c>
      <c r="O28" s="60">
        <v>1559202</v>
      </c>
      <c r="P28" s="60">
        <v>5035949</v>
      </c>
      <c r="Q28" s="60">
        <v>8704623</v>
      </c>
      <c r="R28" s="60">
        <v>0</v>
      </c>
      <c r="S28" s="60">
        <v>0</v>
      </c>
      <c r="T28" s="60">
        <v>0</v>
      </c>
      <c r="U28" s="60">
        <v>0</v>
      </c>
      <c r="V28" s="60">
        <v>57647273</v>
      </c>
      <c r="W28" s="60">
        <v>81871500</v>
      </c>
      <c r="X28" s="60">
        <v>-24224227</v>
      </c>
      <c r="Y28" s="61">
        <v>-29.59</v>
      </c>
      <c r="Z28" s="62">
        <v>109162000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10990000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8420851</v>
      </c>
      <c r="P29" s="60">
        <v>0</v>
      </c>
      <c r="Q29" s="60">
        <v>8420851</v>
      </c>
      <c r="R29" s="60">
        <v>0</v>
      </c>
      <c r="S29" s="60">
        <v>0</v>
      </c>
      <c r="T29" s="60">
        <v>0</v>
      </c>
      <c r="U29" s="60">
        <v>0</v>
      </c>
      <c r="V29" s="60">
        <v>8420851</v>
      </c>
      <c r="W29" s="60">
        <v>8242500</v>
      </c>
      <c r="X29" s="60">
        <v>178351</v>
      </c>
      <c r="Y29" s="61">
        <v>2.16</v>
      </c>
      <c r="Z29" s="62">
        <v>10990000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11530230</v>
      </c>
      <c r="C31" s="19">
        <v>0</v>
      </c>
      <c r="D31" s="59">
        <v>1380000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91103</v>
      </c>
      <c r="K31" s="60">
        <v>0</v>
      </c>
      <c r="L31" s="60">
        <v>0</v>
      </c>
      <c r="M31" s="60">
        <v>91103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91103</v>
      </c>
      <c r="W31" s="60"/>
      <c r="X31" s="60">
        <v>91103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90514845</v>
      </c>
      <c r="C32" s="22">
        <f>SUM(C28:C31)</f>
        <v>0</v>
      </c>
      <c r="D32" s="99">
        <f aca="true" t="shared" si="5" ref="D32:Z32">SUM(D28:D31)</f>
        <v>108142000</v>
      </c>
      <c r="E32" s="100">
        <f t="shared" si="5"/>
        <v>120152000</v>
      </c>
      <c r="F32" s="100">
        <f t="shared" si="5"/>
        <v>0</v>
      </c>
      <c r="G32" s="100">
        <f t="shared" si="5"/>
        <v>16812279</v>
      </c>
      <c r="H32" s="100">
        <f t="shared" si="5"/>
        <v>6194913</v>
      </c>
      <c r="I32" s="100">
        <f t="shared" si="5"/>
        <v>23007192</v>
      </c>
      <c r="J32" s="100">
        <f t="shared" si="5"/>
        <v>8539322</v>
      </c>
      <c r="K32" s="100">
        <f t="shared" si="5"/>
        <v>5309879</v>
      </c>
      <c r="L32" s="100">
        <f t="shared" si="5"/>
        <v>12177360</v>
      </c>
      <c r="M32" s="100">
        <f t="shared" si="5"/>
        <v>26026561</v>
      </c>
      <c r="N32" s="100">
        <f t="shared" si="5"/>
        <v>2109472</v>
      </c>
      <c r="O32" s="100">
        <f t="shared" si="5"/>
        <v>9980053</v>
      </c>
      <c r="P32" s="100">
        <f t="shared" si="5"/>
        <v>5035949</v>
      </c>
      <c r="Q32" s="100">
        <f t="shared" si="5"/>
        <v>17125474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66159227</v>
      </c>
      <c r="W32" s="100">
        <f t="shared" si="5"/>
        <v>90114000</v>
      </c>
      <c r="X32" s="100">
        <f t="shared" si="5"/>
        <v>-23954773</v>
      </c>
      <c r="Y32" s="101">
        <f>+IF(W32&lt;&gt;0,(X32/W32)*100,0)</f>
        <v>-26.58274297001576</v>
      </c>
      <c r="Z32" s="102">
        <f t="shared" si="5"/>
        <v>120152000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21999251</v>
      </c>
      <c r="C35" s="19">
        <v>0</v>
      </c>
      <c r="D35" s="59">
        <v>32580815</v>
      </c>
      <c r="E35" s="60">
        <v>108975625</v>
      </c>
      <c r="F35" s="60">
        <v>117184885</v>
      </c>
      <c r="G35" s="60">
        <v>65849232</v>
      </c>
      <c r="H35" s="60">
        <v>48828301</v>
      </c>
      <c r="I35" s="60">
        <v>48828301</v>
      </c>
      <c r="J35" s="60">
        <v>34409574</v>
      </c>
      <c r="K35" s="60">
        <v>25680816</v>
      </c>
      <c r="L35" s="60">
        <v>43327986</v>
      </c>
      <c r="M35" s="60">
        <v>43327986</v>
      </c>
      <c r="N35" s="60">
        <v>34388688</v>
      </c>
      <c r="O35" s="60">
        <v>26898851</v>
      </c>
      <c r="P35" s="60">
        <v>36970713</v>
      </c>
      <c r="Q35" s="60">
        <v>36970713</v>
      </c>
      <c r="R35" s="60">
        <v>0</v>
      </c>
      <c r="S35" s="60">
        <v>0</v>
      </c>
      <c r="T35" s="60">
        <v>0</v>
      </c>
      <c r="U35" s="60">
        <v>0</v>
      </c>
      <c r="V35" s="60">
        <v>36970713</v>
      </c>
      <c r="W35" s="60">
        <v>81731719</v>
      </c>
      <c r="X35" s="60">
        <v>-44761006</v>
      </c>
      <c r="Y35" s="61">
        <v>-54.77</v>
      </c>
      <c r="Z35" s="62">
        <v>108975625</v>
      </c>
    </row>
    <row r="36" spans="1:26" ht="12.75">
      <c r="A36" s="58" t="s">
        <v>57</v>
      </c>
      <c r="B36" s="19">
        <v>319569723</v>
      </c>
      <c r="C36" s="19">
        <v>0</v>
      </c>
      <c r="D36" s="59">
        <v>332772713</v>
      </c>
      <c r="E36" s="60">
        <v>332772713</v>
      </c>
      <c r="F36" s="60">
        <v>129493001</v>
      </c>
      <c r="G36" s="60">
        <v>255345120</v>
      </c>
      <c r="H36" s="60">
        <v>259858574</v>
      </c>
      <c r="I36" s="60">
        <v>259858574</v>
      </c>
      <c r="J36" s="60">
        <v>259858574</v>
      </c>
      <c r="K36" s="60">
        <v>260396510</v>
      </c>
      <c r="L36" s="60">
        <v>259858574</v>
      </c>
      <c r="M36" s="60">
        <v>259858574</v>
      </c>
      <c r="N36" s="60">
        <v>268450468</v>
      </c>
      <c r="O36" s="60">
        <v>268450468</v>
      </c>
      <c r="P36" s="60">
        <v>277841832</v>
      </c>
      <c r="Q36" s="60">
        <v>277841832</v>
      </c>
      <c r="R36" s="60">
        <v>0</v>
      </c>
      <c r="S36" s="60">
        <v>0</v>
      </c>
      <c r="T36" s="60">
        <v>0</v>
      </c>
      <c r="U36" s="60">
        <v>0</v>
      </c>
      <c r="V36" s="60">
        <v>277841832</v>
      </c>
      <c r="W36" s="60">
        <v>249579535</v>
      </c>
      <c r="X36" s="60">
        <v>28262297</v>
      </c>
      <c r="Y36" s="61">
        <v>11.32</v>
      </c>
      <c r="Z36" s="62">
        <v>332772713</v>
      </c>
    </row>
    <row r="37" spans="1:26" ht="12.75">
      <c r="A37" s="58" t="s">
        <v>58</v>
      </c>
      <c r="B37" s="19">
        <v>43128365</v>
      </c>
      <c r="C37" s="19">
        <v>0</v>
      </c>
      <c r="D37" s="59">
        <v>0</v>
      </c>
      <c r="E37" s="60">
        <v>219965944</v>
      </c>
      <c r="F37" s="60">
        <v>92018420</v>
      </c>
      <c r="G37" s="60">
        <v>44203797</v>
      </c>
      <c r="H37" s="60">
        <v>31696320</v>
      </c>
      <c r="I37" s="60">
        <v>31696320</v>
      </c>
      <c r="J37" s="60">
        <v>15845180</v>
      </c>
      <c r="K37" s="60">
        <v>7654358</v>
      </c>
      <c r="L37" s="60">
        <v>24763592</v>
      </c>
      <c r="M37" s="60">
        <v>24763592</v>
      </c>
      <c r="N37" s="60">
        <v>24416188</v>
      </c>
      <c r="O37" s="60">
        <v>16926351</v>
      </c>
      <c r="P37" s="60">
        <v>36389577</v>
      </c>
      <c r="Q37" s="60">
        <v>36389577</v>
      </c>
      <c r="R37" s="60">
        <v>0</v>
      </c>
      <c r="S37" s="60">
        <v>0</v>
      </c>
      <c r="T37" s="60">
        <v>0</v>
      </c>
      <c r="U37" s="60">
        <v>0</v>
      </c>
      <c r="V37" s="60">
        <v>36389577</v>
      </c>
      <c r="W37" s="60">
        <v>164974458</v>
      </c>
      <c r="X37" s="60">
        <v>-128584881</v>
      </c>
      <c r="Y37" s="61">
        <v>-77.94</v>
      </c>
      <c r="Z37" s="62">
        <v>219965944</v>
      </c>
    </row>
    <row r="38" spans="1:26" ht="12.75">
      <c r="A38" s="58" t="s">
        <v>59</v>
      </c>
      <c r="B38" s="19">
        <v>5074206</v>
      </c>
      <c r="C38" s="19">
        <v>0</v>
      </c>
      <c r="D38" s="59">
        <v>2046236</v>
      </c>
      <c r="E38" s="60">
        <v>0</v>
      </c>
      <c r="F38" s="60">
        <v>0</v>
      </c>
      <c r="G38" s="60">
        <v>122331090</v>
      </c>
      <c r="H38" s="60">
        <v>122331090</v>
      </c>
      <c r="I38" s="60">
        <v>122331090</v>
      </c>
      <c r="J38" s="60">
        <v>122331090</v>
      </c>
      <c r="K38" s="60">
        <v>122331090</v>
      </c>
      <c r="L38" s="60">
        <v>122331090</v>
      </c>
      <c r="M38" s="60">
        <v>122331090</v>
      </c>
      <c r="N38" s="60">
        <v>122331090</v>
      </c>
      <c r="O38" s="60">
        <v>122331090</v>
      </c>
      <c r="P38" s="60">
        <v>122331090</v>
      </c>
      <c r="Q38" s="60">
        <v>122331090</v>
      </c>
      <c r="R38" s="60">
        <v>0</v>
      </c>
      <c r="S38" s="60">
        <v>0</v>
      </c>
      <c r="T38" s="60">
        <v>0</v>
      </c>
      <c r="U38" s="60">
        <v>0</v>
      </c>
      <c r="V38" s="60">
        <v>122331090</v>
      </c>
      <c r="W38" s="60"/>
      <c r="X38" s="60">
        <v>122331090</v>
      </c>
      <c r="Y38" s="61">
        <v>0</v>
      </c>
      <c r="Z38" s="62">
        <v>0</v>
      </c>
    </row>
    <row r="39" spans="1:26" ht="12.75">
      <c r="A39" s="58" t="s">
        <v>60</v>
      </c>
      <c r="B39" s="19">
        <v>293366403</v>
      </c>
      <c r="C39" s="19">
        <v>0</v>
      </c>
      <c r="D39" s="59">
        <v>363307292</v>
      </c>
      <c r="E39" s="60">
        <v>221782394</v>
      </c>
      <c r="F39" s="60">
        <v>154659466</v>
      </c>
      <c r="G39" s="60">
        <v>154659466</v>
      </c>
      <c r="H39" s="60">
        <v>154659466</v>
      </c>
      <c r="I39" s="60">
        <v>154659466</v>
      </c>
      <c r="J39" s="60">
        <v>156091879</v>
      </c>
      <c r="K39" s="60">
        <v>156091879</v>
      </c>
      <c r="L39" s="60">
        <v>156091879</v>
      </c>
      <c r="M39" s="60">
        <v>156091879</v>
      </c>
      <c r="N39" s="60">
        <v>156091879</v>
      </c>
      <c r="O39" s="60">
        <v>156091879</v>
      </c>
      <c r="P39" s="60">
        <v>156091879</v>
      </c>
      <c r="Q39" s="60">
        <v>156091879</v>
      </c>
      <c r="R39" s="60">
        <v>0</v>
      </c>
      <c r="S39" s="60">
        <v>0</v>
      </c>
      <c r="T39" s="60">
        <v>0</v>
      </c>
      <c r="U39" s="60">
        <v>0</v>
      </c>
      <c r="V39" s="60">
        <v>156091879</v>
      </c>
      <c r="W39" s="60">
        <v>166336796</v>
      </c>
      <c r="X39" s="60">
        <v>-10244917</v>
      </c>
      <c r="Y39" s="61">
        <v>-6.16</v>
      </c>
      <c r="Z39" s="62">
        <v>221782394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102683220</v>
      </c>
      <c r="C42" s="19">
        <v>0</v>
      </c>
      <c r="D42" s="59">
        <v>115886736</v>
      </c>
      <c r="E42" s="60">
        <v>120152016</v>
      </c>
      <c r="F42" s="60">
        <v>89276929</v>
      </c>
      <c r="G42" s="60">
        <v>13921667</v>
      </c>
      <c r="H42" s="60">
        <v>-7720445</v>
      </c>
      <c r="I42" s="60">
        <v>95478151</v>
      </c>
      <c r="J42" s="60">
        <v>-8306137</v>
      </c>
      <c r="K42" s="60">
        <v>-8659152</v>
      </c>
      <c r="L42" s="60">
        <v>-10979890</v>
      </c>
      <c r="M42" s="60">
        <v>-27945179</v>
      </c>
      <c r="N42" s="60">
        <v>-10442371</v>
      </c>
      <c r="O42" s="60">
        <v>10187918</v>
      </c>
      <c r="P42" s="60">
        <v>31104238</v>
      </c>
      <c r="Q42" s="60">
        <v>30849785</v>
      </c>
      <c r="R42" s="60">
        <v>0</v>
      </c>
      <c r="S42" s="60">
        <v>0</v>
      </c>
      <c r="T42" s="60">
        <v>0</v>
      </c>
      <c r="U42" s="60">
        <v>0</v>
      </c>
      <c r="V42" s="60">
        <v>98382757</v>
      </c>
      <c r="W42" s="60">
        <v>90114012</v>
      </c>
      <c r="X42" s="60">
        <v>8268745</v>
      </c>
      <c r="Y42" s="61">
        <v>9.18</v>
      </c>
      <c r="Z42" s="62">
        <v>120152016</v>
      </c>
    </row>
    <row r="43" spans="1:26" ht="12.75">
      <c r="A43" s="58" t="s">
        <v>63</v>
      </c>
      <c r="B43" s="19">
        <v>-83416190</v>
      </c>
      <c r="C43" s="19">
        <v>0</v>
      </c>
      <c r="D43" s="59">
        <v>108141996</v>
      </c>
      <c r="E43" s="60">
        <v>120152004</v>
      </c>
      <c r="F43" s="60">
        <v>0</v>
      </c>
      <c r="G43" s="60">
        <v>0</v>
      </c>
      <c r="H43" s="60">
        <v>-6194915</v>
      </c>
      <c r="I43" s="60">
        <v>-6194915</v>
      </c>
      <c r="J43" s="60">
        <v>-8509976</v>
      </c>
      <c r="K43" s="60">
        <v>-5258726</v>
      </c>
      <c r="L43" s="60">
        <v>-12177360</v>
      </c>
      <c r="M43" s="60">
        <v>-25946062</v>
      </c>
      <c r="N43" s="60">
        <v>-2109472</v>
      </c>
      <c r="O43" s="60">
        <v>-9980053</v>
      </c>
      <c r="P43" s="60">
        <v>-5035949</v>
      </c>
      <c r="Q43" s="60">
        <v>-17125474</v>
      </c>
      <c r="R43" s="60">
        <v>0</v>
      </c>
      <c r="S43" s="60">
        <v>0</v>
      </c>
      <c r="T43" s="60">
        <v>0</v>
      </c>
      <c r="U43" s="60">
        <v>0</v>
      </c>
      <c r="V43" s="60">
        <v>-49266451</v>
      </c>
      <c r="W43" s="60">
        <v>90114003</v>
      </c>
      <c r="X43" s="60">
        <v>-139380454</v>
      </c>
      <c r="Y43" s="61">
        <v>-154.67</v>
      </c>
      <c r="Z43" s="62">
        <v>120152004</v>
      </c>
    </row>
    <row r="44" spans="1:26" ht="12.75">
      <c r="A44" s="58" t="s">
        <v>64</v>
      </c>
      <c r="B44" s="19">
        <v>-11910559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9243827</v>
      </c>
      <c r="C45" s="22">
        <v>0</v>
      </c>
      <c r="D45" s="99">
        <v>224028732</v>
      </c>
      <c r="E45" s="100">
        <v>240689322</v>
      </c>
      <c r="F45" s="100">
        <v>89276929</v>
      </c>
      <c r="G45" s="100">
        <v>103198596</v>
      </c>
      <c r="H45" s="100">
        <v>89283236</v>
      </c>
      <c r="I45" s="100">
        <v>89283236</v>
      </c>
      <c r="J45" s="100">
        <v>72467123</v>
      </c>
      <c r="K45" s="100">
        <v>58549245</v>
      </c>
      <c r="L45" s="100">
        <v>35391995</v>
      </c>
      <c r="M45" s="100">
        <v>35391995</v>
      </c>
      <c r="N45" s="100">
        <v>22840152</v>
      </c>
      <c r="O45" s="100">
        <v>23048017</v>
      </c>
      <c r="P45" s="100">
        <v>49116306</v>
      </c>
      <c r="Q45" s="100">
        <v>49116306</v>
      </c>
      <c r="R45" s="100">
        <v>0</v>
      </c>
      <c r="S45" s="100">
        <v>0</v>
      </c>
      <c r="T45" s="100">
        <v>0</v>
      </c>
      <c r="U45" s="100">
        <v>0</v>
      </c>
      <c r="V45" s="100">
        <v>49116306</v>
      </c>
      <c r="W45" s="100">
        <v>180613317</v>
      </c>
      <c r="X45" s="100">
        <v>-131497011</v>
      </c>
      <c r="Y45" s="101">
        <v>-72.81</v>
      </c>
      <c r="Z45" s="102">
        <v>240689322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966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966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178.57181193694498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112.34116408703527</v>
      </c>
      <c r="G58" s="7">
        <f t="shared" si="6"/>
        <v>739.3130637202456</v>
      </c>
      <c r="H58" s="7">
        <f t="shared" si="6"/>
        <v>8.746539057586192</v>
      </c>
      <c r="I58" s="7">
        <f t="shared" si="6"/>
        <v>286.80025562162234</v>
      </c>
      <c r="J58" s="7">
        <f t="shared" si="6"/>
        <v>31.03662925282549</v>
      </c>
      <c r="K58" s="7">
        <f t="shared" si="6"/>
        <v>8.992290284721276</v>
      </c>
      <c r="L58" s="7">
        <f t="shared" si="6"/>
        <v>14.273672197690326</v>
      </c>
      <c r="M58" s="7">
        <f t="shared" si="6"/>
        <v>18.100863911745698</v>
      </c>
      <c r="N58" s="7">
        <f t="shared" si="6"/>
        <v>8.076937209156556</v>
      </c>
      <c r="O58" s="7">
        <f t="shared" si="6"/>
        <v>9.891865137259733</v>
      </c>
      <c r="P58" s="7">
        <f t="shared" si="6"/>
        <v>16.82974432794496</v>
      </c>
      <c r="Q58" s="7">
        <f t="shared" si="6"/>
        <v>11.599515558120418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105.50021169716281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207.07150158077678</v>
      </c>
      <c r="C59" s="9">
        <f t="shared" si="7"/>
        <v>0</v>
      </c>
      <c r="D59" s="2">
        <f t="shared" si="7"/>
        <v>100</v>
      </c>
      <c r="E59" s="10">
        <f t="shared" si="7"/>
        <v>100.00006153846155</v>
      </c>
      <c r="F59" s="10">
        <f t="shared" si="7"/>
        <v>119.07734160783912</v>
      </c>
      <c r="G59" s="10">
        <f t="shared" si="7"/>
        <v>809.0884098749023</v>
      </c>
      <c r="H59" s="10">
        <f t="shared" si="7"/>
        <v>6.598886479741246</v>
      </c>
      <c r="I59" s="10">
        <f t="shared" si="7"/>
        <v>311.5882126541609</v>
      </c>
      <c r="J59" s="10">
        <f t="shared" si="7"/>
        <v>32.01956429754753</v>
      </c>
      <c r="K59" s="10">
        <f t="shared" si="7"/>
        <v>8.33610239222783</v>
      </c>
      <c r="L59" s="10">
        <f t="shared" si="7"/>
        <v>13.70098466937437</v>
      </c>
      <c r="M59" s="10">
        <f t="shared" si="7"/>
        <v>18.018883786383242</v>
      </c>
      <c r="N59" s="10">
        <f t="shared" si="7"/>
        <v>7.094926526309248</v>
      </c>
      <c r="O59" s="10">
        <f t="shared" si="7"/>
        <v>8.377219928618045</v>
      </c>
      <c r="P59" s="10">
        <f t="shared" si="7"/>
        <v>14.58286020276683</v>
      </c>
      <c r="Q59" s="10">
        <f t="shared" si="7"/>
        <v>10.018335552564707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113.20847733103628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100.00006153846155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99.99910112359551</v>
      </c>
      <c r="F60" s="13">
        <f t="shared" si="7"/>
        <v>32.614115272748855</v>
      </c>
      <c r="G60" s="13">
        <f t="shared" si="7"/>
        <v>52.341663204131294</v>
      </c>
      <c r="H60" s="13">
        <f t="shared" si="7"/>
        <v>32.15409271680418</v>
      </c>
      <c r="I60" s="13">
        <f t="shared" si="7"/>
        <v>39.03662373122811</v>
      </c>
      <c r="J60" s="13">
        <f t="shared" si="7"/>
        <v>26.92764290378109</v>
      </c>
      <c r="K60" s="13">
        <f t="shared" si="7"/>
        <v>18.964800854751587</v>
      </c>
      <c r="L60" s="13">
        <f t="shared" si="7"/>
        <v>25.443699174927286</v>
      </c>
      <c r="M60" s="13">
        <f t="shared" si="7"/>
        <v>23.77871431115332</v>
      </c>
      <c r="N60" s="13">
        <f t="shared" si="7"/>
        <v>20.368611622247286</v>
      </c>
      <c r="O60" s="13">
        <f t="shared" si="7"/>
        <v>31.05894224491007</v>
      </c>
      <c r="P60" s="13">
        <f t="shared" si="7"/>
        <v>41.79379117943848</v>
      </c>
      <c r="Q60" s="13">
        <f t="shared" si="7"/>
        <v>31.073781682198607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31.29637324152668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99.99910112359551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99.99910112359551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99.99910112359551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172.39114114114113</v>
      </c>
      <c r="H66" s="16">
        <f t="shared" si="7"/>
        <v>19.040915915915914</v>
      </c>
      <c r="I66" s="16">
        <f t="shared" si="7"/>
        <v>97.14401901901903</v>
      </c>
      <c r="J66" s="16">
        <f t="shared" si="7"/>
        <v>5.442942942942943</v>
      </c>
      <c r="K66" s="16">
        <f t="shared" si="7"/>
        <v>3.218843843843844</v>
      </c>
      <c r="L66" s="16">
        <f t="shared" si="7"/>
        <v>1.435810810810811</v>
      </c>
      <c r="M66" s="16">
        <f t="shared" si="7"/>
        <v>3.3658658658658656</v>
      </c>
      <c r="N66" s="16">
        <f t="shared" si="7"/>
        <v>7.7608858858858865</v>
      </c>
      <c r="O66" s="16">
        <f t="shared" si="7"/>
        <v>2.421171171171171</v>
      </c>
      <c r="P66" s="16">
        <f t="shared" si="7"/>
        <v>26.097972972972972</v>
      </c>
      <c r="Q66" s="16">
        <f t="shared" si="7"/>
        <v>12.093343343343344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37.534409409409406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5459169</v>
      </c>
      <c r="C67" s="24"/>
      <c r="D67" s="25">
        <v>7095000</v>
      </c>
      <c r="E67" s="26">
        <v>7095000</v>
      </c>
      <c r="F67" s="26">
        <v>462663</v>
      </c>
      <c r="G67" s="26">
        <v>462663</v>
      </c>
      <c r="H67" s="26">
        <v>462663</v>
      </c>
      <c r="I67" s="26">
        <v>1387989</v>
      </c>
      <c r="J67" s="26">
        <v>462663</v>
      </c>
      <c r="K67" s="26">
        <v>462663</v>
      </c>
      <c r="L67" s="26">
        <v>462663</v>
      </c>
      <c r="M67" s="26">
        <v>1387989</v>
      </c>
      <c r="N67" s="26">
        <v>462663</v>
      </c>
      <c r="O67" s="26">
        <v>462663</v>
      </c>
      <c r="P67" s="26">
        <v>462663</v>
      </c>
      <c r="Q67" s="26">
        <v>1387989</v>
      </c>
      <c r="R67" s="26"/>
      <c r="S67" s="26"/>
      <c r="T67" s="26"/>
      <c r="U67" s="26"/>
      <c r="V67" s="26">
        <v>4163967</v>
      </c>
      <c r="W67" s="26">
        <v>5321250</v>
      </c>
      <c r="X67" s="26"/>
      <c r="Y67" s="25"/>
      <c r="Z67" s="27">
        <v>7095000</v>
      </c>
    </row>
    <row r="68" spans="1:26" ht="12.75" hidden="1">
      <c r="A68" s="37" t="s">
        <v>31</v>
      </c>
      <c r="B68" s="19">
        <v>4707812</v>
      </c>
      <c r="C68" s="19"/>
      <c r="D68" s="20">
        <v>6500000</v>
      </c>
      <c r="E68" s="21">
        <v>6500000</v>
      </c>
      <c r="F68" s="21">
        <v>418313</v>
      </c>
      <c r="G68" s="21">
        <v>418313</v>
      </c>
      <c r="H68" s="21">
        <v>418313</v>
      </c>
      <c r="I68" s="21">
        <v>1254939</v>
      </c>
      <c r="J68" s="21">
        <v>418313</v>
      </c>
      <c r="K68" s="21">
        <v>418313</v>
      </c>
      <c r="L68" s="21">
        <v>418313</v>
      </c>
      <c r="M68" s="21">
        <v>1254939</v>
      </c>
      <c r="N68" s="21">
        <v>418313</v>
      </c>
      <c r="O68" s="21">
        <v>418313</v>
      </c>
      <c r="P68" s="21">
        <v>418313</v>
      </c>
      <c r="Q68" s="21">
        <v>1254939</v>
      </c>
      <c r="R68" s="21"/>
      <c r="S68" s="21"/>
      <c r="T68" s="21"/>
      <c r="U68" s="21"/>
      <c r="V68" s="21">
        <v>3764817</v>
      </c>
      <c r="W68" s="21">
        <v>4875003</v>
      </c>
      <c r="X68" s="21"/>
      <c r="Y68" s="20"/>
      <c r="Z68" s="23">
        <v>6500000</v>
      </c>
    </row>
    <row r="69" spans="1:26" ht="12.75" hidden="1">
      <c r="A69" s="38" t="s">
        <v>32</v>
      </c>
      <c r="B69" s="19">
        <v>302885</v>
      </c>
      <c r="C69" s="19"/>
      <c r="D69" s="20">
        <v>445000</v>
      </c>
      <c r="E69" s="21">
        <v>445000</v>
      </c>
      <c r="F69" s="21">
        <v>33694</v>
      </c>
      <c r="G69" s="21">
        <v>33694</v>
      </c>
      <c r="H69" s="21">
        <v>33694</v>
      </c>
      <c r="I69" s="21">
        <v>101082</v>
      </c>
      <c r="J69" s="21">
        <v>33694</v>
      </c>
      <c r="K69" s="21">
        <v>33694</v>
      </c>
      <c r="L69" s="21">
        <v>33694</v>
      </c>
      <c r="M69" s="21">
        <v>101082</v>
      </c>
      <c r="N69" s="21">
        <v>33694</v>
      </c>
      <c r="O69" s="21">
        <v>33694</v>
      </c>
      <c r="P69" s="21">
        <v>33694</v>
      </c>
      <c r="Q69" s="21">
        <v>101082</v>
      </c>
      <c r="R69" s="21"/>
      <c r="S69" s="21"/>
      <c r="T69" s="21"/>
      <c r="U69" s="21"/>
      <c r="V69" s="21">
        <v>303246</v>
      </c>
      <c r="W69" s="21">
        <v>333747</v>
      </c>
      <c r="X69" s="21"/>
      <c r="Y69" s="20"/>
      <c r="Z69" s="23">
        <v>445000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302885</v>
      </c>
      <c r="C73" s="19"/>
      <c r="D73" s="20">
        <v>445000</v>
      </c>
      <c r="E73" s="21">
        <v>445000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333747</v>
      </c>
      <c r="X73" s="21"/>
      <c r="Y73" s="20"/>
      <c r="Z73" s="23">
        <v>445000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33694</v>
      </c>
      <c r="G74" s="21">
        <v>33694</v>
      </c>
      <c r="H74" s="21">
        <v>33694</v>
      </c>
      <c r="I74" s="21">
        <v>101082</v>
      </c>
      <c r="J74" s="21">
        <v>33694</v>
      </c>
      <c r="K74" s="21">
        <v>33694</v>
      </c>
      <c r="L74" s="21">
        <v>33694</v>
      </c>
      <c r="M74" s="21">
        <v>101082</v>
      </c>
      <c r="N74" s="21">
        <v>33694</v>
      </c>
      <c r="O74" s="21">
        <v>33694</v>
      </c>
      <c r="P74" s="21">
        <v>33694</v>
      </c>
      <c r="Q74" s="21">
        <v>101082</v>
      </c>
      <c r="R74" s="21"/>
      <c r="S74" s="21"/>
      <c r="T74" s="21"/>
      <c r="U74" s="21"/>
      <c r="V74" s="21">
        <v>303246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448472</v>
      </c>
      <c r="C75" s="28"/>
      <c r="D75" s="29">
        <v>150000</v>
      </c>
      <c r="E75" s="30">
        <v>150000</v>
      </c>
      <c r="F75" s="30">
        <v>10656</v>
      </c>
      <c r="G75" s="30">
        <v>10656</v>
      </c>
      <c r="H75" s="30">
        <v>10656</v>
      </c>
      <c r="I75" s="30">
        <v>31968</v>
      </c>
      <c r="J75" s="30">
        <v>10656</v>
      </c>
      <c r="K75" s="30">
        <v>10656</v>
      </c>
      <c r="L75" s="30">
        <v>10656</v>
      </c>
      <c r="M75" s="30">
        <v>31968</v>
      </c>
      <c r="N75" s="30">
        <v>10656</v>
      </c>
      <c r="O75" s="30">
        <v>10656</v>
      </c>
      <c r="P75" s="30">
        <v>10656</v>
      </c>
      <c r="Q75" s="30">
        <v>31968</v>
      </c>
      <c r="R75" s="30"/>
      <c r="S75" s="30"/>
      <c r="T75" s="30"/>
      <c r="U75" s="30"/>
      <c r="V75" s="30">
        <v>95904</v>
      </c>
      <c r="W75" s="30">
        <v>112500</v>
      </c>
      <c r="X75" s="30"/>
      <c r="Y75" s="29"/>
      <c r="Z75" s="31">
        <v>150000</v>
      </c>
    </row>
    <row r="76" spans="1:26" ht="12.75" hidden="1">
      <c r="A76" s="42" t="s">
        <v>287</v>
      </c>
      <c r="B76" s="32">
        <v>9748537</v>
      </c>
      <c r="C76" s="32"/>
      <c r="D76" s="33">
        <v>7095000</v>
      </c>
      <c r="E76" s="34">
        <v>7095000</v>
      </c>
      <c r="F76" s="34">
        <v>519761</v>
      </c>
      <c r="G76" s="34">
        <v>3420528</v>
      </c>
      <c r="H76" s="34">
        <v>40467</v>
      </c>
      <c r="I76" s="34">
        <v>3980756</v>
      </c>
      <c r="J76" s="34">
        <v>143595</v>
      </c>
      <c r="K76" s="34">
        <v>41604</v>
      </c>
      <c r="L76" s="34">
        <v>66039</v>
      </c>
      <c r="M76" s="34">
        <v>251238</v>
      </c>
      <c r="N76" s="34">
        <v>37369</v>
      </c>
      <c r="O76" s="34">
        <v>45766</v>
      </c>
      <c r="P76" s="34">
        <v>77865</v>
      </c>
      <c r="Q76" s="34">
        <v>161000</v>
      </c>
      <c r="R76" s="34"/>
      <c r="S76" s="34"/>
      <c r="T76" s="34"/>
      <c r="U76" s="34"/>
      <c r="V76" s="34">
        <v>4392994</v>
      </c>
      <c r="W76" s="34">
        <v>5321250</v>
      </c>
      <c r="X76" s="34"/>
      <c r="Y76" s="33"/>
      <c r="Z76" s="35">
        <v>7095000</v>
      </c>
    </row>
    <row r="77" spans="1:26" ht="12.75" hidden="1">
      <c r="A77" s="37" t="s">
        <v>31</v>
      </c>
      <c r="B77" s="19">
        <v>9748537</v>
      </c>
      <c r="C77" s="19"/>
      <c r="D77" s="20">
        <v>6500000</v>
      </c>
      <c r="E77" s="21">
        <v>6500004</v>
      </c>
      <c r="F77" s="21">
        <v>498116</v>
      </c>
      <c r="G77" s="21">
        <v>3384522</v>
      </c>
      <c r="H77" s="21">
        <v>27604</v>
      </c>
      <c r="I77" s="21">
        <v>3910242</v>
      </c>
      <c r="J77" s="21">
        <v>133942</v>
      </c>
      <c r="K77" s="21">
        <v>34871</v>
      </c>
      <c r="L77" s="21">
        <v>57313</v>
      </c>
      <c r="M77" s="21">
        <v>226126</v>
      </c>
      <c r="N77" s="21">
        <v>29679</v>
      </c>
      <c r="O77" s="21">
        <v>35043</v>
      </c>
      <c r="P77" s="21">
        <v>61002</v>
      </c>
      <c r="Q77" s="21">
        <v>125724</v>
      </c>
      <c r="R77" s="21"/>
      <c r="S77" s="21"/>
      <c r="T77" s="21"/>
      <c r="U77" s="21"/>
      <c r="V77" s="21">
        <v>4262092</v>
      </c>
      <c r="W77" s="21">
        <v>4875003</v>
      </c>
      <c r="X77" s="21"/>
      <c r="Y77" s="20"/>
      <c r="Z77" s="23">
        <v>6500004</v>
      </c>
    </row>
    <row r="78" spans="1:26" ht="12.75" hidden="1">
      <c r="A78" s="38" t="s">
        <v>32</v>
      </c>
      <c r="B78" s="19"/>
      <c r="C78" s="19"/>
      <c r="D78" s="20">
        <v>445000</v>
      </c>
      <c r="E78" s="21">
        <v>444996</v>
      </c>
      <c r="F78" s="21">
        <v>10989</v>
      </c>
      <c r="G78" s="21">
        <v>17636</v>
      </c>
      <c r="H78" s="21">
        <v>10834</v>
      </c>
      <c r="I78" s="21">
        <v>39459</v>
      </c>
      <c r="J78" s="21">
        <v>9073</v>
      </c>
      <c r="K78" s="21">
        <v>6390</v>
      </c>
      <c r="L78" s="21">
        <v>8573</v>
      </c>
      <c r="M78" s="21">
        <v>24036</v>
      </c>
      <c r="N78" s="21">
        <v>6863</v>
      </c>
      <c r="O78" s="21">
        <v>10465</v>
      </c>
      <c r="P78" s="21">
        <v>14082</v>
      </c>
      <c r="Q78" s="21">
        <v>31410</v>
      </c>
      <c r="R78" s="21"/>
      <c r="S78" s="21"/>
      <c r="T78" s="21"/>
      <c r="U78" s="21"/>
      <c r="V78" s="21">
        <v>94905</v>
      </c>
      <c r="W78" s="21">
        <v>333747</v>
      </c>
      <c r="X78" s="21"/>
      <c r="Y78" s="20"/>
      <c r="Z78" s="23">
        <v>444996</v>
      </c>
    </row>
    <row r="79" spans="1:26" ht="12.75" hidden="1">
      <c r="A79" s="39" t="s">
        <v>103</v>
      </c>
      <c r="B79" s="19"/>
      <c r="C79" s="19"/>
      <c r="D79" s="20"/>
      <c r="E79" s="21"/>
      <c r="F79" s="21">
        <v>10989</v>
      </c>
      <c r="G79" s="21">
        <v>17636</v>
      </c>
      <c r="H79" s="21">
        <v>10834</v>
      </c>
      <c r="I79" s="21">
        <v>39459</v>
      </c>
      <c r="J79" s="21">
        <v>9073</v>
      </c>
      <c r="K79" s="21">
        <v>6390</v>
      </c>
      <c r="L79" s="21">
        <v>8573</v>
      </c>
      <c r="M79" s="21">
        <v>24036</v>
      </c>
      <c r="N79" s="21">
        <v>6863</v>
      </c>
      <c r="O79" s="21">
        <v>10465</v>
      </c>
      <c r="P79" s="21">
        <v>14082</v>
      </c>
      <c r="Q79" s="21">
        <v>31410</v>
      </c>
      <c r="R79" s="21"/>
      <c r="S79" s="21"/>
      <c r="T79" s="21"/>
      <c r="U79" s="21"/>
      <c r="V79" s="21">
        <v>94905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445000</v>
      </c>
      <c r="E82" s="21">
        <v>444996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333747</v>
      </c>
      <c r="X82" s="21"/>
      <c r="Y82" s="20"/>
      <c r="Z82" s="23">
        <v>444996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150000</v>
      </c>
      <c r="E84" s="30">
        <v>150000</v>
      </c>
      <c r="F84" s="30">
        <v>10656</v>
      </c>
      <c r="G84" s="30">
        <v>18370</v>
      </c>
      <c r="H84" s="30">
        <v>2029</v>
      </c>
      <c r="I84" s="30">
        <v>31055</v>
      </c>
      <c r="J84" s="30">
        <v>580</v>
      </c>
      <c r="K84" s="30">
        <v>343</v>
      </c>
      <c r="L84" s="30">
        <v>153</v>
      </c>
      <c r="M84" s="30">
        <v>1076</v>
      </c>
      <c r="N84" s="30">
        <v>827</v>
      </c>
      <c r="O84" s="30">
        <v>258</v>
      </c>
      <c r="P84" s="30">
        <v>2781</v>
      </c>
      <c r="Q84" s="30">
        <v>3866</v>
      </c>
      <c r="R84" s="30"/>
      <c r="S84" s="30"/>
      <c r="T84" s="30"/>
      <c r="U84" s="30"/>
      <c r="V84" s="30">
        <v>35997</v>
      </c>
      <c r="W84" s="30">
        <v>112500</v>
      </c>
      <c r="X84" s="30"/>
      <c r="Y84" s="29"/>
      <c r="Z84" s="31">
        <v>150000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250000</v>
      </c>
      <c r="F5" s="358">
        <f t="shared" si="0"/>
        <v>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225000</v>
      </c>
      <c r="Y5" s="358">
        <f t="shared" si="0"/>
        <v>-225000</v>
      </c>
      <c r="Z5" s="359">
        <f>+IF(X5&lt;&gt;0,+(Y5/X5)*100,0)</f>
        <v>-100</v>
      </c>
      <c r="AA5" s="360">
        <f>+AA6+AA8+AA11+AA13+AA15</f>
        <v>300000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</v>
      </c>
      <c r="F6" s="59">
        <f t="shared" si="1"/>
        <v>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</v>
      </c>
      <c r="Y6" s="59">
        <f t="shared" si="1"/>
        <v>-150000</v>
      </c>
      <c r="Z6" s="61">
        <f>+IF(X6&lt;&gt;0,+(Y6/X6)*100,0)</f>
        <v>-100</v>
      </c>
      <c r="AA6" s="62">
        <f t="shared" si="1"/>
        <v>200000</v>
      </c>
    </row>
    <row r="7" spans="1:27" ht="12.75">
      <c r="A7" s="291" t="s">
        <v>229</v>
      </c>
      <c r="B7" s="142"/>
      <c r="C7" s="60"/>
      <c r="D7" s="340"/>
      <c r="E7" s="60">
        <v>150000</v>
      </c>
      <c r="F7" s="59">
        <v>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</v>
      </c>
      <c r="Y7" s="59">
        <v>-150000</v>
      </c>
      <c r="Z7" s="61">
        <v>-100</v>
      </c>
      <c r="AA7" s="62">
        <v>200000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</v>
      </c>
      <c r="Y8" s="59">
        <f t="shared" si="2"/>
        <v>-75000</v>
      </c>
      <c r="Z8" s="61">
        <f>+IF(X8&lt;&gt;0,+(Y8/X8)*100,0)</f>
        <v>-100</v>
      </c>
      <c r="AA8" s="62">
        <f>SUM(AA9:AA10)</f>
        <v>100000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75000</v>
      </c>
      <c r="Y10" s="59">
        <v>-75000</v>
      </c>
      <c r="Z10" s="61">
        <v>-100</v>
      </c>
      <c r="AA10" s="62">
        <v>100000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2400000</v>
      </c>
      <c r="F22" s="345">
        <f t="shared" si="6"/>
        <v>2400000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1800000</v>
      </c>
      <c r="Y22" s="345">
        <f t="shared" si="6"/>
        <v>-1800000</v>
      </c>
      <c r="Z22" s="336">
        <f>+IF(X22&lt;&gt;0,+(Y22/X22)*100,0)</f>
        <v>-100</v>
      </c>
      <c r="AA22" s="350">
        <f>SUM(AA23:AA32)</f>
        <v>2400000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2400000</v>
      </c>
      <c r="F25" s="59">
        <v>2400000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1800000</v>
      </c>
      <c r="Y25" s="59">
        <v>-1800000</v>
      </c>
      <c r="Z25" s="61">
        <v>-100</v>
      </c>
      <c r="AA25" s="62">
        <v>2400000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1150000</v>
      </c>
      <c r="F40" s="345">
        <f t="shared" si="9"/>
        <v>1150000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862500</v>
      </c>
      <c r="Y40" s="345">
        <f t="shared" si="9"/>
        <v>-862500</v>
      </c>
      <c r="Z40" s="336">
        <f>+IF(X40&lt;&gt;0,+(Y40/X40)*100,0)</f>
        <v>-100</v>
      </c>
      <c r="AA40" s="350">
        <f>SUM(AA41:AA49)</f>
        <v>1150000</v>
      </c>
    </row>
    <row r="41" spans="1:27" ht="12.75">
      <c r="A41" s="361" t="s">
        <v>248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225000</v>
      </c>
      <c r="Y41" s="364">
        <v>-225000</v>
      </c>
      <c r="Z41" s="365">
        <v>-100</v>
      </c>
      <c r="AA41" s="366">
        <v>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450000</v>
      </c>
      <c r="F42" s="53">
        <f t="shared" si="10"/>
        <v>450000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337500</v>
      </c>
      <c r="Y42" s="53">
        <f t="shared" si="10"/>
        <v>-337500</v>
      </c>
      <c r="Z42" s="94">
        <f>+IF(X42&lt;&gt;0,+(Y42/X42)*100,0)</f>
        <v>-100</v>
      </c>
      <c r="AA42" s="95">
        <f>+AA62</f>
        <v>450000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300000</v>
      </c>
      <c r="Y47" s="53">
        <v>-300000</v>
      </c>
      <c r="Z47" s="94">
        <v>-100</v>
      </c>
      <c r="AA47" s="95">
        <v>400000</v>
      </c>
    </row>
    <row r="48" spans="1:27" ht="12.75">
      <c r="A48" s="361" t="s">
        <v>255</v>
      </c>
      <c r="B48" s="136"/>
      <c r="C48" s="60"/>
      <c r="D48" s="368"/>
      <c r="E48" s="54">
        <v>400000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3800000</v>
      </c>
      <c r="F60" s="264">
        <f t="shared" si="14"/>
        <v>3850000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2887500</v>
      </c>
      <c r="Y60" s="264">
        <f t="shared" si="14"/>
        <v>-2887500</v>
      </c>
      <c r="Z60" s="337">
        <f>+IF(X60&lt;&gt;0,+(Y60/X60)*100,0)</f>
        <v>-100</v>
      </c>
      <c r="AA60" s="232">
        <f>+AA57+AA54+AA51+AA40+AA37+AA34+AA22+AA5</f>
        <v>3850000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450000</v>
      </c>
      <c r="F62" s="349">
        <f t="shared" si="15"/>
        <v>450000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337500</v>
      </c>
      <c r="Y62" s="349">
        <f t="shared" si="15"/>
        <v>-337500</v>
      </c>
      <c r="Z62" s="338">
        <f>+IF(X62&lt;&gt;0,+(Y62/X62)*100,0)</f>
        <v>-100</v>
      </c>
      <c r="AA62" s="351">
        <f>SUM(AA63:AA66)</f>
        <v>450000</v>
      </c>
    </row>
    <row r="63" spans="1:27" ht="12.75">
      <c r="A63" s="361" t="s">
        <v>259</v>
      </c>
      <c r="B63" s="136"/>
      <c r="C63" s="60"/>
      <c r="D63" s="340"/>
      <c r="E63" s="60">
        <v>450000</v>
      </c>
      <c r="F63" s="59">
        <v>450000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337500</v>
      </c>
      <c r="Y63" s="59">
        <v>-337500</v>
      </c>
      <c r="Z63" s="61">
        <v>-100</v>
      </c>
      <c r="AA63" s="62">
        <v>450000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205486301</v>
      </c>
      <c r="D5" s="153">
        <f>SUM(D6:D8)</f>
        <v>0</v>
      </c>
      <c r="E5" s="154">
        <f t="shared" si="0"/>
        <v>185897174</v>
      </c>
      <c r="F5" s="100">
        <f t="shared" si="0"/>
        <v>198927175</v>
      </c>
      <c r="G5" s="100">
        <f t="shared" si="0"/>
        <v>94262694</v>
      </c>
      <c r="H5" s="100">
        <f t="shared" si="0"/>
        <v>690198</v>
      </c>
      <c r="I5" s="100">
        <f t="shared" si="0"/>
        <v>2105662</v>
      </c>
      <c r="J5" s="100">
        <f t="shared" si="0"/>
        <v>97058554</v>
      </c>
      <c r="K5" s="100">
        <f t="shared" si="0"/>
        <v>3007318</v>
      </c>
      <c r="L5" s="100">
        <f t="shared" si="0"/>
        <v>697355</v>
      </c>
      <c r="M5" s="100">
        <f t="shared" si="0"/>
        <v>698789</v>
      </c>
      <c r="N5" s="100">
        <f t="shared" si="0"/>
        <v>4403462</v>
      </c>
      <c r="O5" s="100">
        <f t="shared" si="0"/>
        <v>694789</v>
      </c>
      <c r="P5" s="100">
        <f t="shared" si="0"/>
        <v>19196059</v>
      </c>
      <c r="Q5" s="100">
        <f t="shared" si="0"/>
        <v>43646456</v>
      </c>
      <c r="R5" s="100">
        <f t="shared" si="0"/>
        <v>63537304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164999320</v>
      </c>
      <c r="X5" s="100">
        <f t="shared" si="0"/>
        <v>139422879</v>
      </c>
      <c r="Y5" s="100">
        <f t="shared" si="0"/>
        <v>25576441</v>
      </c>
      <c r="Z5" s="137">
        <f>+IF(X5&lt;&gt;0,+(Y5/X5)*100,0)</f>
        <v>18.344507862299988</v>
      </c>
      <c r="AA5" s="153">
        <f>SUM(AA6:AA8)</f>
        <v>198927175</v>
      </c>
    </row>
    <row r="6" spans="1:27" ht="12.75">
      <c r="A6" s="138" t="s">
        <v>75</v>
      </c>
      <c r="B6" s="136"/>
      <c r="C6" s="155"/>
      <c r="D6" s="155"/>
      <c r="E6" s="156">
        <v>131732342</v>
      </c>
      <c r="F6" s="60">
        <v>144462342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98799255</v>
      </c>
      <c r="Y6" s="60">
        <v>-98799255</v>
      </c>
      <c r="Z6" s="140">
        <v>-100</v>
      </c>
      <c r="AA6" s="155">
        <v>144462342</v>
      </c>
    </row>
    <row r="7" spans="1:27" ht="12.75">
      <c r="A7" s="138" t="s">
        <v>76</v>
      </c>
      <c r="B7" s="136"/>
      <c r="C7" s="157">
        <v>204558662</v>
      </c>
      <c r="D7" s="157"/>
      <c r="E7" s="158">
        <v>38048131</v>
      </c>
      <c r="F7" s="159">
        <v>38048131</v>
      </c>
      <c r="G7" s="159">
        <v>94262694</v>
      </c>
      <c r="H7" s="159">
        <v>690198</v>
      </c>
      <c r="I7" s="159">
        <v>2105662</v>
      </c>
      <c r="J7" s="159">
        <v>97058554</v>
      </c>
      <c r="K7" s="159">
        <v>3007318</v>
      </c>
      <c r="L7" s="159">
        <v>697355</v>
      </c>
      <c r="M7" s="159">
        <v>698789</v>
      </c>
      <c r="N7" s="159">
        <v>4403462</v>
      </c>
      <c r="O7" s="159">
        <v>694789</v>
      </c>
      <c r="P7" s="159">
        <v>19196059</v>
      </c>
      <c r="Q7" s="159">
        <v>43646456</v>
      </c>
      <c r="R7" s="159">
        <v>63537304</v>
      </c>
      <c r="S7" s="159"/>
      <c r="T7" s="159"/>
      <c r="U7" s="159"/>
      <c r="V7" s="159"/>
      <c r="W7" s="159">
        <v>164999320</v>
      </c>
      <c r="X7" s="159">
        <v>28536102</v>
      </c>
      <c r="Y7" s="159">
        <v>136463218</v>
      </c>
      <c r="Z7" s="141">
        <v>478.21</v>
      </c>
      <c r="AA7" s="157">
        <v>38048131</v>
      </c>
    </row>
    <row r="8" spans="1:27" ht="12.75">
      <c r="A8" s="138" t="s">
        <v>77</v>
      </c>
      <c r="B8" s="136"/>
      <c r="C8" s="155">
        <v>927639</v>
      </c>
      <c r="D8" s="155"/>
      <c r="E8" s="156">
        <v>16116701</v>
      </c>
      <c r="F8" s="60">
        <v>16416702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12087522</v>
      </c>
      <c r="Y8" s="60">
        <v>-12087522</v>
      </c>
      <c r="Z8" s="140">
        <v>-100</v>
      </c>
      <c r="AA8" s="155">
        <v>16416702</v>
      </c>
    </row>
    <row r="9" spans="1:27" ht="12.75">
      <c r="A9" s="135" t="s">
        <v>78</v>
      </c>
      <c r="B9" s="136"/>
      <c r="C9" s="153">
        <f aca="true" t="shared" si="1" ref="C9:Y9">SUM(C10:C14)</f>
        <v>2408994</v>
      </c>
      <c r="D9" s="153">
        <f>SUM(D10:D14)</f>
        <v>0</v>
      </c>
      <c r="E9" s="154">
        <f t="shared" si="1"/>
        <v>25457708</v>
      </c>
      <c r="F9" s="100">
        <f t="shared" si="1"/>
        <v>25986062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19093284</v>
      </c>
      <c r="Y9" s="100">
        <f t="shared" si="1"/>
        <v>-19093284</v>
      </c>
      <c r="Z9" s="137">
        <f>+IF(X9&lt;&gt;0,+(Y9/X9)*100,0)</f>
        <v>-100</v>
      </c>
      <c r="AA9" s="153">
        <f>SUM(AA10:AA14)</f>
        <v>25986062</v>
      </c>
    </row>
    <row r="10" spans="1:27" ht="12.75">
      <c r="A10" s="138" t="s">
        <v>79</v>
      </c>
      <c r="B10" s="136"/>
      <c r="C10" s="155">
        <v>2408994</v>
      </c>
      <c r="D10" s="155"/>
      <c r="E10" s="156">
        <v>23307708</v>
      </c>
      <c r="F10" s="60">
        <v>23836062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17480781</v>
      </c>
      <c r="Y10" s="60">
        <v>-17480781</v>
      </c>
      <c r="Z10" s="140">
        <v>-100</v>
      </c>
      <c r="AA10" s="155">
        <v>23836062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2150000</v>
      </c>
      <c r="F12" s="60">
        <v>2150000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1612503</v>
      </c>
      <c r="Y12" s="60">
        <v>-1612503</v>
      </c>
      <c r="Z12" s="140">
        <v>-100</v>
      </c>
      <c r="AA12" s="155">
        <v>2150000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16721344</v>
      </c>
      <c r="F15" s="100">
        <f t="shared" si="2"/>
        <v>17081344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12541014</v>
      </c>
      <c r="Y15" s="100">
        <f t="shared" si="2"/>
        <v>-12541014</v>
      </c>
      <c r="Z15" s="137">
        <f>+IF(X15&lt;&gt;0,+(Y15/X15)*100,0)</f>
        <v>-100</v>
      </c>
      <c r="AA15" s="153">
        <f>SUM(AA16:AA18)</f>
        <v>17081344</v>
      </c>
    </row>
    <row r="16" spans="1:27" ht="12.75">
      <c r="A16" s="138" t="s">
        <v>85</v>
      </c>
      <c r="B16" s="136"/>
      <c r="C16" s="155"/>
      <c r="D16" s="155"/>
      <c r="E16" s="156">
        <v>9921021</v>
      </c>
      <c r="F16" s="60">
        <v>10281021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7440768</v>
      </c>
      <c r="Y16" s="60">
        <v>-7440768</v>
      </c>
      <c r="Z16" s="140">
        <v>-100</v>
      </c>
      <c r="AA16" s="155">
        <v>10281021</v>
      </c>
    </row>
    <row r="17" spans="1:27" ht="12.75">
      <c r="A17" s="138" t="s">
        <v>86</v>
      </c>
      <c r="B17" s="136"/>
      <c r="C17" s="155"/>
      <c r="D17" s="155"/>
      <c r="E17" s="156">
        <v>6800323</v>
      </c>
      <c r="F17" s="60">
        <v>6800323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5100246</v>
      </c>
      <c r="Y17" s="60">
        <v>-5100246</v>
      </c>
      <c r="Z17" s="140">
        <v>-100</v>
      </c>
      <c r="AA17" s="155">
        <v>6800323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302885</v>
      </c>
      <c r="D19" s="153">
        <f>SUM(D20:D23)</f>
        <v>0</v>
      </c>
      <c r="E19" s="154">
        <f t="shared" si="3"/>
        <v>550000</v>
      </c>
      <c r="F19" s="100">
        <f t="shared" si="3"/>
        <v>550000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412497</v>
      </c>
      <c r="Y19" s="100">
        <f t="shared" si="3"/>
        <v>-412497</v>
      </c>
      <c r="Z19" s="137">
        <f>+IF(X19&lt;&gt;0,+(Y19/X19)*100,0)</f>
        <v>-100</v>
      </c>
      <c r="AA19" s="153">
        <f>SUM(AA20:AA23)</f>
        <v>550000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302885</v>
      </c>
      <c r="D23" s="155"/>
      <c r="E23" s="156">
        <v>550000</v>
      </c>
      <c r="F23" s="60">
        <v>550000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412497</v>
      </c>
      <c r="Y23" s="60">
        <v>-412497</v>
      </c>
      <c r="Z23" s="140">
        <v>-100</v>
      </c>
      <c r="AA23" s="155">
        <v>550000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208198180</v>
      </c>
      <c r="D25" s="168">
        <f>+D5+D9+D15+D19+D24</f>
        <v>0</v>
      </c>
      <c r="E25" s="169">
        <f t="shared" si="4"/>
        <v>228626226</v>
      </c>
      <c r="F25" s="73">
        <f t="shared" si="4"/>
        <v>242544581</v>
      </c>
      <c r="G25" s="73">
        <f t="shared" si="4"/>
        <v>94262694</v>
      </c>
      <c r="H25" s="73">
        <f t="shared" si="4"/>
        <v>690198</v>
      </c>
      <c r="I25" s="73">
        <f t="shared" si="4"/>
        <v>2105662</v>
      </c>
      <c r="J25" s="73">
        <f t="shared" si="4"/>
        <v>97058554</v>
      </c>
      <c r="K25" s="73">
        <f t="shared" si="4"/>
        <v>3007318</v>
      </c>
      <c r="L25" s="73">
        <f t="shared" si="4"/>
        <v>697355</v>
      </c>
      <c r="M25" s="73">
        <f t="shared" si="4"/>
        <v>698789</v>
      </c>
      <c r="N25" s="73">
        <f t="shared" si="4"/>
        <v>4403462</v>
      </c>
      <c r="O25" s="73">
        <f t="shared" si="4"/>
        <v>694789</v>
      </c>
      <c r="P25" s="73">
        <f t="shared" si="4"/>
        <v>19196059</v>
      </c>
      <c r="Q25" s="73">
        <f t="shared" si="4"/>
        <v>43646456</v>
      </c>
      <c r="R25" s="73">
        <f t="shared" si="4"/>
        <v>63537304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164999320</v>
      </c>
      <c r="X25" s="73">
        <f t="shared" si="4"/>
        <v>171469674</v>
      </c>
      <c r="Y25" s="73">
        <f t="shared" si="4"/>
        <v>-6470354</v>
      </c>
      <c r="Z25" s="170">
        <f>+IF(X25&lt;&gt;0,+(Y25/X25)*100,0)</f>
        <v>-3.7734684210107035</v>
      </c>
      <c r="AA25" s="168">
        <f>+AA5+AA9+AA15+AA19+AA24</f>
        <v>242544581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169664139</v>
      </c>
      <c r="D28" s="153">
        <f>SUM(D29:D31)</f>
        <v>0</v>
      </c>
      <c r="E28" s="154">
        <f t="shared" si="5"/>
        <v>79502945</v>
      </c>
      <c r="F28" s="100">
        <f t="shared" si="5"/>
        <v>78521683</v>
      </c>
      <c r="G28" s="100">
        <f t="shared" si="5"/>
        <v>5032843</v>
      </c>
      <c r="H28" s="100">
        <f t="shared" si="5"/>
        <v>6626165</v>
      </c>
      <c r="I28" s="100">
        <f t="shared" si="5"/>
        <v>9303481</v>
      </c>
      <c r="J28" s="100">
        <f t="shared" si="5"/>
        <v>20962489</v>
      </c>
      <c r="K28" s="100">
        <f t="shared" si="5"/>
        <v>10889585</v>
      </c>
      <c r="L28" s="100">
        <f t="shared" si="5"/>
        <v>8975253</v>
      </c>
      <c r="M28" s="100">
        <f t="shared" si="5"/>
        <v>11167540</v>
      </c>
      <c r="N28" s="100">
        <f t="shared" si="5"/>
        <v>31032378</v>
      </c>
      <c r="O28" s="100">
        <f t="shared" si="5"/>
        <v>10598333</v>
      </c>
      <c r="P28" s="100">
        <f t="shared" si="5"/>
        <v>8480326</v>
      </c>
      <c r="Q28" s="100">
        <f t="shared" si="5"/>
        <v>12227542</v>
      </c>
      <c r="R28" s="100">
        <f t="shared" si="5"/>
        <v>31306201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83301068</v>
      </c>
      <c r="X28" s="100">
        <f t="shared" si="5"/>
        <v>139698702</v>
      </c>
      <c r="Y28" s="100">
        <f t="shared" si="5"/>
        <v>-56397634</v>
      </c>
      <c r="Z28" s="137">
        <f>+IF(X28&lt;&gt;0,+(Y28/X28)*100,0)</f>
        <v>-40.37090766956446</v>
      </c>
      <c r="AA28" s="153">
        <f>SUM(AA29:AA31)</f>
        <v>78521683</v>
      </c>
    </row>
    <row r="29" spans="1:27" ht="12.75">
      <c r="A29" s="138" t="s">
        <v>75</v>
      </c>
      <c r="B29" s="136"/>
      <c r="C29" s="155">
        <v>9441031</v>
      </c>
      <c r="D29" s="155"/>
      <c r="E29" s="156">
        <v>24788113</v>
      </c>
      <c r="F29" s="60">
        <v>26767293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98662581</v>
      </c>
      <c r="Y29" s="60">
        <v>-98662581</v>
      </c>
      <c r="Z29" s="140">
        <v>-100</v>
      </c>
      <c r="AA29" s="155">
        <v>26767293</v>
      </c>
    </row>
    <row r="30" spans="1:27" ht="12.75">
      <c r="A30" s="138" t="s">
        <v>76</v>
      </c>
      <c r="B30" s="136"/>
      <c r="C30" s="157">
        <v>160223108</v>
      </c>
      <c r="D30" s="157"/>
      <c r="E30" s="158">
        <v>38598131</v>
      </c>
      <c r="F30" s="159">
        <v>35678132</v>
      </c>
      <c r="G30" s="159">
        <v>5032843</v>
      </c>
      <c r="H30" s="159">
        <v>6626165</v>
      </c>
      <c r="I30" s="159">
        <v>9303481</v>
      </c>
      <c r="J30" s="159">
        <v>20962489</v>
      </c>
      <c r="K30" s="159">
        <v>10889585</v>
      </c>
      <c r="L30" s="159">
        <v>8975253</v>
      </c>
      <c r="M30" s="159">
        <v>11167540</v>
      </c>
      <c r="N30" s="159">
        <v>31032378</v>
      </c>
      <c r="O30" s="159">
        <v>10598333</v>
      </c>
      <c r="P30" s="159">
        <v>8480326</v>
      </c>
      <c r="Q30" s="159">
        <v>12227542</v>
      </c>
      <c r="R30" s="159">
        <v>31306201</v>
      </c>
      <c r="S30" s="159"/>
      <c r="T30" s="159"/>
      <c r="U30" s="159"/>
      <c r="V30" s="159"/>
      <c r="W30" s="159">
        <v>83301068</v>
      </c>
      <c r="X30" s="159">
        <v>28948599</v>
      </c>
      <c r="Y30" s="159">
        <v>54352469</v>
      </c>
      <c r="Z30" s="141">
        <v>187.76</v>
      </c>
      <c r="AA30" s="157">
        <v>35678132</v>
      </c>
    </row>
    <row r="31" spans="1:27" ht="12.75">
      <c r="A31" s="138" t="s">
        <v>77</v>
      </c>
      <c r="B31" s="136"/>
      <c r="C31" s="155"/>
      <c r="D31" s="155"/>
      <c r="E31" s="156">
        <v>16116701</v>
      </c>
      <c r="F31" s="60">
        <v>16076258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12087522</v>
      </c>
      <c r="Y31" s="60">
        <v>-12087522</v>
      </c>
      <c r="Z31" s="140">
        <v>-100</v>
      </c>
      <c r="AA31" s="155">
        <v>16076258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24689947</v>
      </c>
      <c r="F32" s="100">
        <f t="shared" si="6"/>
        <v>25289565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18517464</v>
      </c>
      <c r="Y32" s="100">
        <f t="shared" si="6"/>
        <v>-18517464</v>
      </c>
      <c r="Z32" s="137">
        <f>+IF(X32&lt;&gt;0,+(Y32/X32)*100,0)</f>
        <v>-100</v>
      </c>
      <c r="AA32" s="153">
        <f>SUM(AA33:AA37)</f>
        <v>25289565</v>
      </c>
    </row>
    <row r="33" spans="1:27" ht="12.75">
      <c r="A33" s="138" t="s">
        <v>79</v>
      </c>
      <c r="B33" s="136"/>
      <c r="C33" s="155"/>
      <c r="D33" s="155"/>
      <c r="E33" s="156">
        <v>22539947</v>
      </c>
      <c r="F33" s="60">
        <v>23705864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16904961</v>
      </c>
      <c r="Y33" s="60">
        <v>-16904961</v>
      </c>
      <c r="Z33" s="140">
        <v>-100</v>
      </c>
      <c r="AA33" s="155">
        <v>23705864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2150000</v>
      </c>
      <c r="F35" s="60">
        <v>1583701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>
        <v>1583701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1612503</v>
      </c>
      <c r="Y37" s="159">
        <v>-1612503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17221344</v>
      </c>
      <c r="F38" s="100">
        <f t="shared" si="7"/>
        <v>17931344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12916008</v>
      </c>
      <c r="Y38" s="100">
        <f t="shared" si="7"/>
        <v>-12916008</v>
      </c>
      <c r="Z38" s="137">
        <f>+IF(X38&lt;&gt;0,+(Y38/X38)*100,0)</f>
        <v>-100</v>
      </c>
      <c r="AA38" s="153">
        <f>SUM(AA39:AA41)</f>
        <v>17931344</v>
      </c>
    </row>
    <row r="39" spans="1:27" ht="12.75">
      <c r="A39" s="138" t="s">
        <v>85</v>
      </c>
      <c r="B39" s="136"/>
      <c r="C39" s="155"/>
      <c r="D39" s="155"/>
      <c r="E39" s="156">
        <v>10421021</v>
      </c>
      <c r="F39" s="60">
        <v>11181021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7815762</v>
      </c>
      <c r="Y39" s="60">
        <v>-7815762</v>
      </c>
      <c r="Z39" s="140">
        <v>-100</v>
      </c>
      <c r="AA39" s="155">
        <v>11181021</v>
      </c>
    </row>
    <row r="40" spans="1:27" ht="12.75">
      <c r="A40" s="138" t="s">
        <v>86</v>
      </c>
      <c r="B40" s="136"/>
      <c r="C40" s="155"/>
      <c r="D40" s="155"/>
      <c r="E40" s="156">
        <v>6800323</v>
      </c>
      <c r="F40" s="60">
        <v>6750323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5100246</v>
      </c>
      <c r="Y40" s="60">
        <v>-5100246</v>
      </c>
      <c r="Z40" s="140">
        <v>-100</v>
      </c>
      <c r="AA40" s="155">
        <v>6750323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450000</v>
      </c>
      <c r="F42" s="100">
        <f t="shared" si="8"/>
        <v>650000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337500</v>
      </c>
      <c r="Y42" s="100">
        <f t="shared" si="8"/>
        <v>-337500</v>
      </c>
      <c r="Z42" s="137">
        <f>+IF(X42&lt;&gt;0,+(Y42/X42)*100,0)</f>
        <v>-100</v>
      </c>
      <c r="AA42" s="153">
        <f>SUM(AA43:AA46)</f>
        <v>650000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450000</v>
      </c>
      <c r="F46" s="60">
        <v>650000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337500</v>
      </c>
      <c r="Y46" s="60">
        <v>-337500</v>
      </c>
      <c r="Z46" s="140">
        <v>-100</v>
      </c>
      <c r="AA46" s="155">
        <v>650000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169664139</v>
      </c>
      <c r="D48" s="168">
        <f>+D28+D32+D38+D42+D47</f>
        <v>0</v>
      </c>
      <c r="E48" s="169">
        <f t="shared" si="9"/>
        <v>121864236</v>
      </c>
      <c r="F48" s="73">
        <f t="shared" si="9"/>
        <v>122392592</v>
      </c>
      <c r="G48" s="73">
        <f t="shared" si="9"/>
        <v>5032843</v>
      </c>
      <c r="H48" s="73">
        <f t="shared" si="9"/>
        <v>6626165</v>
      </c>
      <c r="I48" s="73">
        <f t="shared" si="9"/>
        <v>9303481</v>
      </c>
      <c r="J48" s="73">
        <f t="shared" si="9"/>
        <v>20962489</v>
      </c>
      <c r="K48" s="73">
        <f t="shared" si="9"/>
        <v>10889585</v>
      </c>
      <c r="L48" s="73">
        <f t="shared" si="9"/>
        <v>8975253</v>
      </c>
      <c r="M48" s="73">
        <f t="shared" si="9"/>
        <v>11167540</v>
      </c>
      <c r="N48" s="73">
        <f t="shared" si="9"/>
        <v>31032378</v>
      </c>
      <c r="O48" s="73">
        <f t="shared" si="9"/>
        <v>10598333</v>
      </c>
      <c r="P48" s="73">
        <f t="shared" si="9"/>
        <v>8480326</v>
      </c>
      <c r="Q48" s="73">
        <f t="shared" si="9"/>
        <v>12227542</v>
      </c>
      <c r="R48" s="73">
        <f t="shared" si="9"/>
        <v>31306201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83301068</v>
      </c>
      <c r="X48" s="73">
        <f t="shared" si="9"/>
        <v>171469674</v>
      </c>
      <c r="Y48" s="73">
        <f t="shared" si="9"/>
        <v>-88168606</v>
      </c>
      <c r="Z48" s="170">
        <f>+IF(X48&lt;&gt;0,+(Y48/X48)*100,0)</f>
        <v>-51.41935827089751</v>
      </c>
      <c r="AA48" s="168">
        <f>+AA28+AA32+AA38+AA42+AA47</f>
        <v>122392592</v>
      </c>
    </row>
    <row r="49" spans="1:27" ht="12.75">
      <c r="A49" s="148" t="s">
        <v>49</v>
      </c>
      <c r="B49" s="149"/>
      <c r="C49" s="171">
        <f aca="true" t="shared" si="10" ref="C49:Y49">+C25-C48</f>
        <v>38534041</v>
      </c>
      <c r="D49" s="171">
        <f>+D25-D48</f>
        <v>0</v>
      </c>
      <c r="E49" s="172">
        <f t="shared" si="10"/>
        <v>106761990</v>
      </c>
      <c r="F49" s="173">
        <f t="shared" si="10"/>
        <v>120151989</v>
      </c>
      <c r="G49" s="173">
        <f t="shared" si="10"/>
        <v>89229851</v>
      </c>
      <c r="H49" s="173">
        <f t="shared" si="10"/>
        <v>-5935967</v>
      </c>
      <c r="I49" s="173">
        <f t="shared" si="10"/>
        <v>-7197819</v>
      </c>
      <c r="J49" s="173">
        <f t="shared" si="10"/>
        <v>76096065</v>
      </c>
      <c r="K49" s="173">
        <f t="shared" si="10"/>
        <v>-7882267</v>
      </c>
      <c r="L49" s="173">
        <f t="shared" si="10"/>
        <v>-8277898</v>
      </c>
      <c r="M49" s="173">
        <f t="shared" si="10"/>
        <v>-10468751</v>
      </c>
      <c r="N49" s="173">
        <f t="shared" si="10"/>
        <v>-26628916</v>
      </c>
      <c r="O49" s="173">
        <f t="shared" si="10"/>
        <v>-9903544</v>
      </c>
      <c r="P49" s="173">
        <f t="shared" si="10"/>
        <v>10715733</v>
      </c>
      <c r="Q49" s="173">
        <f t="shared" si="10"/>
        <v>31418914</v>
      </c>
      <c r="R49" s="173">
        <f t="shared" si="10"/>
        <v>32231103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81698252</v>
      </c>
      <c r="X49" s="173">
        <f>IF(F25=F48,0,X25-X48)</f>
        <v>0</v>
      </c>
      <c r="Y49" s="173">
        <f t="shared" si="10"/>
        <v>81698252</v>
      </c>
      <c r="Z49" s="174">
        <f>+IF(X49&lt;&gt;0,+(Y49/X49)*100,0)</f>
        <v>0</v>
      </c>
      <c r="AA49" s="171">
        <f>+AA25-AA48</f>
        <v>120151989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4707812</v>
      </c>
      <c r="D5" s="155">
        <v>0</v>
      </c>
      <c r="E5" s="156">
        <v>6500000</v>
      </c>
      <c r="F5" s="60">
        <v>6500000</v>
      </c>
      <c r="G5" s="60">
        <v>418313</v>
      </c>
      <c r="H5" s="60">
        <v>418313</v>
      </c>
      <c r="I5" s="60">
        <v>418313</v>
      </c>
      <c r="J5" s="60">
        <v>1254939</v>
      </c>
      <c r="K5" s="60">
        <v>418313</v>
      </c>
      <c r="L5" s="60">
        <v>418313</v>
      </c>
      <c r="M5" s="60">
        <v>418313</v>
      </c>
      <c r="N5" s="60">
        <v>1254939</v>
      </c>
      <c r="O5" s="60">
        <v>418313</v>
      </c>
      <c r="P5" s="60">
        <v>418313</v>
      </c>
      <c r="Q5" s="60">
        <v>418313</v>
      </c>
      <c r="R5" s="60">
        <v>1254939</v>
      </c>
      <c r="S5" s="60">
        <v>0</v>
      </c>
      <c r="T5" s="60">
        <v>0</v>
      </c>
      <c r="U5" s="60">
        <v>0</v>
      </c>
      <c r="V5" s="60">
        <v>0</v>
      </c>
      <c r="W5" s="60">
        <v>3764817</v>
      </c>
      <c r="X5" s="60">
        <v>4875003</v>
      </c>
      <c r="Y5" s="60">
        <v>-1110186</v>
      </c>
      <c r="Z5" s="140">
        <v>-22.77</v>
      </c>
      <c r="AA5" s="155">
        <v>6500000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302885</v>
      </c>
      <c r="D10" s="155">
        <v>0</v>
      </c>
      <c r="E10" s="156">
        <v>445000</v>
      </c>
      <c r="F10" s="54">
        <v>445000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333747</v>
      </c>
      <c r="Y10" s="54">
        <v>-333747</v>
      </c>
      <c r="Z10" s="184">
        <v>-100</v>
      </c>
      <c r="AA10" s="130">
        <v>445000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33694</v>
      </c>
      <c r="H11" s="60">
        <v>33694</v>
      </c>
      <c r="I11" s="60">
        <v>33694</v>
      </c>
      <c r="J11" s="60">
        <v>101082</v>
      </c>
      <c r="K11" s="60">
        <v>33694</v>
      </c>
      <c r="L11" s="60">
        <v>33694</v>
      </c>
      <c r="M11" s="60">
        <v>33694</v>
      </c>
      <c r="N11" s="60">
        <v>101082</v>
      </c>
      <c r="O11" s="60">
        <v>33694</v>
      </c>
      <c r="P11" s="60">
        <v>33694</v>
      </c>
      <c r="Q11" s="60">
        <v>33694</v>
      </c>
      <c r="R11" s="60">
        <v>101082</v>
      </c>
      <c r="S11" s="60">
        <v>0</v>
      </c>
      <c r="T11" s="60">
        <v>0</v>
      </c>
      <c r="U11" s="60">
        <v>0</v>
      </c>
      <c r="V11" s="60">
        <v>0</v>
      </c>
      <c r="W11" s="60">
        <v>303246</v>
      </c>
      <c r="X11" s="60"/>
      <c r="Y11" s="60">
        <v>303246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927639</v>
      </c>
      <c r="D12" s="155">
        <v>0</v>
      </c>
      <c r="E12" s="156">
        <v>1094820</v>
      </c>
      <c r="F12" s="60">
        <v>1394820</v>
      </c>
      <c r="G12" s="60">
        <v>95037</v>
      </c>
      <c r="H12" s="60">
        <v>95037</v>
      </c>
      <c r="I12" s="60">
        <v>95037</v>
      </c>
      <c r="J12" s="60">
        <v>285111</v>
      </c>
      <c r="K12" s="60">
        <v>95037</v>
      </c>
      <c r="L12" s="60">
        <v>95037</v>
      </c>
      <c r="M12" s="60">
        <v>95037</v>
      </c>
      <c r="N12" s="60">
        <v>285111</v>
      </c>
      <c r="O12" s="60">
        <v>95037</v>
      </c>
      <c r="P12" s="60">
        <v>95037</v>
      </c>
      <c r="Q12" s="60">
        <v>95037</v>
      </c>
      <c r="R12" s="60">
        <v>285111</v>
      </c>
      <c r="S12" s="60">
        <v>0</v>
      </c>
      <c r="T12" s="60">
        <v>0</v>
      </c>
      <c r="U12" s="60">
        <v>0</v>
      </c>
      <c r="V12" s="60">
        <v>0</v>
      </c>
      <c r="W12" s="60">
        <v>855333</v>
      </c>
      <c r="X12" s="60">
        <v>821115</v>
      </c>
      <c r="Y12" s="60">
        <v>34218</v>
      </c>
      <c r="Z12" s="140">
        <v>4.17</v>
      </c>
      <c r="AA12" s="155">
        <v>1394820</v>
      </c>
    </row>
    <row r="13" spans="1:27" ht="12.75">
      <c r="A13" s="181" t="s">
        <v>109</v>
      </c>
      <c r="B13" s="185"/>
      <c r="C13" s="155">
        <v>1954644</v>
      </c>
      <c r="D13" s="155">
        <v>0</v>
      </c>
      <c r="E13" s="156">
        <v>2300000</v>
      </c>
      <c r="F13" s="60">
        <v>2300000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1725003</v>
      </c>
      <c r="Y13" s="60">
        <v>-1725003</v>
      </c>
      <c r="Z13" s="140">
        <v>-100</v>
      </c>
      <c r="AA13" s="155">
        <v>2300000</v>
      </c>
    </row>
    <row r="14" spans="1:27" ht="12.75">
      <c r="A14" s="181" t="s">
        <v>110</v>
      </c>
      <c r="B14" s="185"/>
      <c r="C14" s="155">
        <v>448472</v>
      </c>
      <c r="D14" s="155">
        <v>0</v>
      </c>
      <c r="E14" s="156">
        <v>150000</v>
      </c>
      <c r="F14" s="60">
        <v>150000</v>
      </c>
      <c r="G14" s="60">
        <v>10656</v>
      </c>
      <c r="H14" s="60">
        <v>10656</v>
      </c>
      <c r="I14" s="60">
        <v>10656</v>
      </c>
      <c r="J14" s="60">
        <v>31968</v>
      </c>
      <c r="K14" s="60">
        <v>10656</v>
      </c>
      <c r="L14" s="60">
        <v>10656</v>
      </c>
      <c r="M14" s="60">
        <v>10656</v>
      </c>
      <c r="N14" s="60">
        <v>31968</v>
      </c>
      <c r="O14" s="60">
        <v>10656</v>
      </c>
      <c r="P14" s="60">
        <v>10656</v>
      </c>
      <c r="Q14" s="60">
        <v>10656</v>
      </c>
      <c r="R14" s="60">
        <v>31968</v>
      </c>
      <c r="S14" s="60">
        <v>0</v>
      </c>
      <c r="T14" s="60">
        <v>0</v>
      </c>
      <c r="U14" s="60">
        <v>0</v>
      </c>
      <c r="V14" s="60">
        <v>0</v>
      </c>
      <c r="W14" s="60">
        <v>95904</v>
      </c>
      <c r="X14" s="60">
        <v>112500</v>
      </c>
      <c r="Y14" s="60">
        <v>-16596</v>
      </c>
      <c r="Z14" s="140">
        <v>-14.75</v>
      </c>
      <c r="AA14" s="155">
        <v>150000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1013900</v>
      </c>
      <c r="D16" s="155">
        <v>0</v>
      </c>
      <c r="E16" s="156">
        <v>2800000</v>
      </c>
      <c r="F16" s="60">
        <v>0</v>
      </c>
      <c r="G16" s="60">
        <v>112599</v>
      </c>
      <c r="H16" s="60">
        <v>112599</v>
      </c>
      <c r="I16" s="60">
        <v>112599</v>
      </c>
      <c r="J16" s="60">
        <v>337797</v>
      </c>
      <c r="K16" s="60">
        <v>112599</v>
      </c>
      <c r="L16" s="60">
        <v>112599</v>
      </c>
      <c r="M16" s="60">
        <v>112599</v>
      </c>
      <c r="N16" s="60">
        <v>337797</v>
      </c>
      <c r="O16" s="60">
        <v>112599</v>
      </c>
      <c r="P16" s="60">
        <v>112599</v>
      </c>
      <c r="Q16" s="60">
        <v>112599</v>
      </c>
      <c r="R16" s="60">
        <v>337797</v>
      </c>
      <c r="S16" s="60">
        <v>0</v>
      </c>
      <c r="T16" s="60">
        <v>0</v>
      </c>
      <c r="U16" s="60">
        <v>0</v>
      </c>
      <c r="V16" s="60">
        <v>0</v>
      </c>
      <c r="W16" s="60">
        <v>1013391</v>
      </c>
      <c r="X16" s="60">
        <v>2099997</v>
      </c>
      <c r="Y16" s="60">
        <v>-1086606</v>
      </c>
      <c r="Z16" s="140">
        <v>-51.74</v>
      </c>
      <c r="AA16" s="155">
        <v>0</v>
      </c>
    </row>
    <row r="17" spans="1:27" ht="12.75">
      <c r="A17" s="181" t="s">
        <v>113</v>
      </c>
      <c r="B17" s="185"/>
      <c r="C17" s="155">
        <v>1395094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103742858</v>
      </c>
      <c r="D19" s="155">
        <v>0</v>
      </c>
      <c r="E19" s="156">
        <v>97400760</v>
      </c>
      <c r="F19" s="60">
        <v>98869114</v>
      </c>
      <c r="G19" s="60">
        <v>38886000</v>
      </c>
      <c r="H19" s="60">
        <v>0</v>
      </c>
      <c r="I19" s="60">
        <v>0</v>
      </c>
      <c r="J19" s="60">
        <v>38886000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4280549</v>
      </c>
      <c r="Q19" s="60">
        <v>23682000</v>
      </c>
      <c r="R19" s="60">
        <v>27962549</v>
      </c>
      <c r="S19" s="60">
        <v>0</v>
      </c>
      <c r="T19" s="60">
        <v>0</v>
      </c>
      <c r="U19" s="60">
        <v>0</v>
      </c>
      <c r="V19" s="60">
        <v>0</v>
      </c>
      <c r="W19" s="60">
        <v>66848549</v>
      </c>
      <c r="X19" s="60">
        <v>73050570</v>
      </c>
      <c r="Y19" s="60">
        <v>-6202021</v>
      </c>
      <c r="Z19" s="140">
        <v>-8.49</v>
      </c>
      <c r="AA19" s="155">
        <v>98869114</v>
      </c>
    </row>
    <row r="20" spans="1:27" ht="12.75">
      <c r="A20" s="181" t="s">
        <v>35</v>
      </c>
      <c r="B20" s="185"/>
      <c r="C20" s="155">
        <v>1411802</v>
      </c>
      <c r="D20" s="155">
        <v>0</v>
      </c>
      <c r="E20" s="156">
        <v>21975646</v>
      </c>
      <c r="F20" s="54">
        <v>23925647</v>
      </c>
      <c r="G20" s="54">
        <v>3257755</v>
      </c>
      <c r="H20" s="54">
        <v>19899</v>
      </c>
      <c r="I20" s="54">
        <v>13445</v>
      </c>
      <c r="J20" s="54">
        <v>3291099</v>
      </c>
      <c r="K20" s="54">
        <v>87435</v>
      </c>
      <c r="L20" s="54">
        <v>27056</v>
      </c>
      <c r="M20" s="54">
        <v>28490</v>
      </c>
      <c r="N20" s="54">
        <v>142981</v>
      </c>
      <c r="O20" s="54">
        <v>24490</v>
      </c>
      <c r="P20" s="54">
        <v>41672</v>
      </c>
      <c r="Q20" s="54">
        <v>29157</v>
      </c>
      <c r="R20" s="54">
        <v>95319</v>
      </c>
      <c r="S20" s="54">
        <v>0</v>
      </c>
      <c r="T20" s="54">
        <v>0</v>
      </c>
      <c r="U20" s="54">
        <v>0</v>
      </c>
      <c r="V20" s="54">
        <v>0</v>
      </c>
      <c r="W20" s="54">
        <v>3529399</v>
      </c>
      <c r="X20" s="54">
        <v>16481736</v>
      </c>
      <c r="Y20" s="54">
        <v>-12952337</v>
      </c>
      <c r="Z20" s="184">
        <v>-78.59</v>
      </c>
      <c r="AA20" s="130">
        <v>23925647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115905106</v>
      </c>
      <c r="D22" s="188">
        <f>SUM(D5:D21)</f>
        <v>0</v>
      </c>
      <c r="E22" s="189">
        <f t="shared" si="0"/>
        <v>132666226</v>
      </c>
      <c r="F22" s="190">
        <f t="shared" si="0"/>
        <v>133584581</v>
      </c>
      <c r="G22" s="190">
        <f t="shared" si="0"/>
        <v>42814054</v>
      </c>
      <c r="H22" s="190">
        <f t="shared" si="0"/>
        <v>690198</v>
      </c>
      <c r="I22" s="190">
        <f t="shared" si="0"/>
        <v>683744</v>
      </c>
      <c r="J22" s="190">
        <f t="shared" si="0"/>
        <v>44187996</v>
      </c>
      <c r="K22" s="190">
        <f t="shared" si="0"/>
        <v>757734</v>
      </c>
      <c r="L22" s="190">
        <f t="shared" si="0"/>
        <v>697355</v>
      </c>
      <c r="M22" s="190">
        <f t="shared" si="0"/>
        <v>698789</v>
      </c>
      <c r="N22" s="190">
        <f t="shared" si="0"/>
        <v>2153878</v>
      </c>
      <c r="O22" s="190">
        <f t="shared" si="0"/>
        <v>694789</v>
      </c>
      <c r="P22" s="190">
        <f t="shared" si="0"/>
        <v>4992520</v>
      </c>
      <c r="Q22" s="190">
        <f t="shared" si="0"/>
        <v>24381456</v>
      </c>
      <c r="R22" s="190">
        <f t="shared" si="0"/>
        <v>30068765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76410639</v>
      </c>
      <c r="X22" s="190">
        <f t="shared" si="0"/>
        <v>99499671</v>
      </c>
      <c r="Y22" s="190">
        <f t="shared" si="0"/>
        <v>-23089032</v>
      </c>
      <c r="Z22" s="191">
        <f>+IF(X22&lt;&gt;0,+(Y22/X22)*100,0)</f>
        <v>-23.20513401496574</v>
      </c>
      <c r="AA22" s="188">
        <f>SUM(AA5:AA21)</f>
        <v>133584581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53577118</v>
      </c>
      <c r="D25" s="155">
        <v>0</v>
      </c>
      <c r="E25" s="156">
        <v>49677901</v>
      </c>
      <c r="F25" s="60">
        <v>49677901</v>
      </c>
      <c r="G25" s="60">
        <v>4263993</v>
      </c>
      <c r="H25" s="60">
        <v>4491412</v>
      </c>
      <c r="I25" s="60">
        <v>5753964</v>
      </c>
      <c r="J25" s="60">
        <v>14509369</v>
      </c>
      <c r="K25" s="60">
        <v>4764101</v>
      </c>
      <c r="L25" s="60">
        <v>4396430</v>
      </c>
      <c r="M25" s="60">
        <v>5118055</v>
      </c>
      <c r="N25" s="60">
        <v>14278586</v>
      </c>
      <c r="O25" s="60">
        <v>4238594</v>
      </c>
      <c r="P25" s="60">
        <v>4513850</v>
      </c>
      <c r="Q25" s="60">
        <v>4373052</v>
      </c>
      <c r="R25" s="60">
        <v>13125496</v>
      </c>
      <c r="S25" s="60">
        <v>0</v>
      </c>
      <c r="T25" s="60">
        <v>0</v>
      </c>
      <c r="U25" s="60">
        <v>0</v>
      </c>
      <c r="V25" s="60">
        <v>0</v>
      </c>
      <c r="W25" s="60">
        <v>41913451</v>
      </c>
      <c r="X25" s="60">
        <v>37258416</v>
      </c>
      <c r="Y25" s="60">
        <v>4655035</v>
      </c>
      <c r="Z25" s="140">
        <v>12.49</v>
      </c>
      <c r="AA25" s="155">
        <v>49677901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10689844</v>
      </c>
      <c r="F26" s="60">
        <v>10689844</v>
      </c>
      <c r="G26" s="60">
        <v>390002</v>
      </c>
      <c r="H26" s="60">
        <v>510720</v>
      </c>
      <c r="I26" s="60">
        <v>496295</v>
      </c>
      <c r="J26" s="60">
        <v>1397017</v>
      </c>
      <c r="K26" s="60">
        <v>489768</v>
      </c>
      <c r="L26" s="60">
        <v>471416</v>
      </c>
      <c r="M26" s="60">
        <v>483465</v>
      </c>
      <c r="N26" s="60">
        <v>1444649</v>
      </c>
      <c r="O26" s="60">
        <v>469226</v>
      </c>
      <c r="P26" s="60">
        <v>485785</v>
      </c>
      <c r="Q26" s="60">
        <v>467361</v>
      </c>
      <c r="R26" s="60">
        <v>1422372</v>
      </c>
      <c r="S26" s="60">
        <v>0</v>
      </c>
      <c r="T26" s="60">
        <v>0</v>
      </c>
      <c r="U26" s="60">
        <v>0</v>
      </c>
      <c r="V26" s="60">
        <v>0</v>
      </c>
      <c r="W26" s="60">
        <v>4264038</v>
      </c>
      <c r="X26" s="60">
        <v>8017380</v>
      </c>
      <c r="Y26" s="60">
        <v>-3753342</v>
      </c>
      <c r="Z26" s="140">
        <v>-46.82</v>
      </c>
      <c r="AA26" s="155">
        <v>10689844</v>
      </c>
    </row>
    <row r="27" spans="1:27" ht="12.75">
      <c r="A27" s="183" t="s">
        <v>118</v>
      </c>
      <c r="B27" s="182"/>
      <c r="C27" s="155">
        <v>3822766</v>
      </c>
      <c r="D27" s="155">
        <v>0</v>
      </c>
      <c r="E27" s="156">
        <v>2046236</v>
      </c>
      <c r="F27" s="60">
        <v>1746236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1534680</v>
      </c>
      <c r="Y27" s="60">
        <v>-1534680</v>
      </c>
      <c r="Z27" s="140">
        <v>-100</v>
      </c>
      <c r="AA27" s="155">
        <v>1746236</v>
      </c>
    </row>
    <row r="28" spans="1:27" ht="12.75">
      <c r="A28" s="183" t="s">
        <v>39</v>
      </c>
      <c r="B28" s="182"/>
      <c r="C28" s="155">
        <v>15448980</v>
      </c>
      <c r="D28" s="155">
        <v>0</v>
      </c>
      <c r="E28" s="156">
        <v>5698496</v>
      </c>
      <c r="F28" s="60">
        <v>3498497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4273875</v>
      </c>
      <c r="Y28" s="60">
        <v>-4273875</v>
      </c>
      <c r="Z28" s="140">
        <v>-100</v>
      </c>
      <c r="AA28" s="155">
        <v>3498497</v>
      </c>
    </row>
    <row r="29" spans="1:27" ht="12.75">
      <c r="A29" s="183" t="s">
        <v>40</v>
      </c>
      <c r="B29" s="182"/>
      <c r="C29" s="155">
        <v>2145027</v>
      </c>
      <c r="D29" s="155">
        <v>0</v>
      </c>
      <c r="E29" s="156">
        <v>10000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7497</v>
      </c>
      <c r="Y29" s="60">
        <v>-7497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3800000</v>
      </c>
      <c r="F31" s="60">
        <v>3850000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2850003</v>
      </c>
      <c r="Y31" s="60">
        <v>-2850003</v>
      </c>
      <c r="Z31" s="140">
        <v>-100</v>
      </c>
      <c r="AA31" s="155">
        <v>3850000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94307898</v>
      </c>
      <c r="D34" s="155">
        <v>0</v>
      </c>
      <c r="E34" s="156">
        <v>49941759</v>
      </c>
      <c r="F34" s="60">
        <v>52930114</v>
      </c>
      <c r="G34" s="60">
        <v>378848</v>
      </c>
      <c r="H34" s="60">
        <v>1624033</v>
      </c>
      <c r="I34" s="60">
        <v>3053222</v>
      </c>
      <c r="J34" s="60">
        <v>5056103</v>
      </c>
      <c r="K34" s="60">
        <v>5635716</v>
      </c>
      <c r="L34" s="60">
        <v>4107407</v>
      </c>
      <c r="M34" s="60">
        <v>5566020</v>
      </c>
      <c r="N34" s="60">
        <v>15309143</v>
      </c>
      <c r="O34" s="60">
        <v>5890513</v>
      </c>
      <c r="P34" s="60">
        <v>3480691</v>
      </c>
      <c r="Q34" s="60">
        <v>7387129</v>
      </c>
      <c r="R34" s="60">
        <v>16758333</v>
      </c>
      <c r="S34" s="60">
        <v>0</v>
      </c>
      <c r="T34" s="60">
        <v>0</v>
      </c>
      <c r="U34" s="60">
        <v>0</v>
      </c>
      <c r="V34" s="60">
        <v>0</v>
      </c>
      <c r="W34" s="60">
        <v>37123579</v>
      </c>
      <c r="X34" s="60">
        <v>36421317</v>
      </c>
      <c r="Y34" s="60">
        <v>702262</v>
      </c>
      <c r="Z34" s="140">
        <v>1.93</v>
      </c>
      <c r="AA34" s="155">
        <v>52930114</v>
      </c>
    </row>
    <row r="35" spans="1:27" ht="12.75">
      <c r="A35" s="181" t="s">
        <v>122</v>
      </c>
      <c r="B35" s="185"/>
      <c r="C35" s="155">
        <v>362350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169664139</v>
      </c>
      <c r="D36" s="188">
        <f>SUM(D25:D35)</f>
        <v>0</v>
      </c>
      <c r="E36" s="189">
        <f t="shared" si="1"/>
        <v>121864236</v>
      </c>
      <c r="F36" s="190">
        <f t="shared" si="1"/>
        <v>122392592</v>
      </c>
      <c r="G36" s="190">
        <f t="shared" si="1"/>
        <v>5032843</v>
      </c>
      <c r="H36" s="190">
        <f t="shared" si="1"/>
        <v>6626165</v>
      </c>
      <c r="I36" s="190">
        <f t="shared" si="1"/>
        <v>9303481</v>
      </c>
      <c r="J36" s="190">
        <f t="shared" si="1"/>
        <v>20962489</v>
      </c>
      <c r="K36" s="190">
        <f t="shared" si="1"/>
        <v>10889585</v>
      </c>
      <c r="L36" s="190">
        <f t="shared" si="1"/>
        <v>8975253</v>
      </c>
      <c r="M36" s="190">
        <f t="shared" si="1"/>
        <v>11167540</v>
      </c>
      <c r="N36" s="190">
        <f t="shared" si="1"/>
        <v>31032378</v>
      </c>
      <c r="O36" s="190">
        <f t="shared" si="1"/>
        <v>10598333</v>
      </c>
      <c r="P36" s="190">
        <f t="shared" si="1"/>
        <v>8480326</v>
      </c>
      <c r="Q36" s="190">
        <f t="shared" si="1"/>
        <v>12227542</v>
      </c>
      <c r="R36" s="190">
        <f t="shared" si="1"/>
        <v>31306201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83301068</v>
      </c>
      <c r="X36" s="190">
        <f t="shared" si="1"/>
        <v>90363168</v>
      </c>
      <c r="Y36" s="190">
        <f t="shared" si="1"/>
        <v>-7062100</v>
      </c>
      <c r="Z36" s="191">
        <f>+IF(X36&lt;&gt;0,+(Y36/X36)*100,0)</f>
        <v>-7.815241714411783</v>
      </c>
      <c r="AA36" s="188">
        <f>SUM(AA25:AA35)</f>
        <v>122392592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-53759033</v>
      </c>
      <c r="D38" s="199">
        <f>+D22-D36</f>
        <v>0</v>
      </c>
      <c r="E38" s="200">
        <f t="shared" si="2"/>
        <v>10801990</v>
      </c>
      <c r="F38" s="106">
        <f t="shared" si="2"/>
        <v>11191989</v>
      </c>
      <c r="G38" s="106">
        <f t="shared" si="2"/>
        <v>37781211</v>
      </c>
      <c r="H38" s="106">
        <f t="shared" si="2"/>
        <v>-5935967</v>
      </c>
      <c r="I38" s="106">
        <f t="shared" si="2"/>
        <v>-8619737</v>
      </c>
      <c r="J38" s="106">
        <f t="shared" si="2"/>
        <v>23225507</v>
      </c>
      <c r="K38" s="106">
        <f t="shared" si="2"/>
        <v>-10131851</v>
      </c>
      <c r="L38" s="106">
        <f t="shared" si="2"/>
        <v>-8277898</v>
      </c>
      <c r="M38" s="106">
        <f t="shared" si="2"/>
        <v>-10468751</v>
      </c>
      <c r="N38" s="106">
        <f t="shared" si="2"/>
        <v>-28878500</v>
      </c>
      <c r="O38" s="106">
        <f t="shared" si="2"/>
        <v>-9903544</v>
      </c>
      <c r="P38" s="106">
        <f t="shared" si="2"/>
        <v>-3487806</v>
      </c>
      <c r="Q38" s="106">
        <f t="shared" si="2"/>
        <v>12153914</v>
      </c>
      <c r="R38" s="106">
        <f t="shared" si="2"/>
        <v>-1237436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-6890429</v>
      </c>
      <c r="X38" s="106">
        <f>IF(F22=F36,0,X22-X36)</f>
        <v>9136503</v>
      </c>
      <c r="Y38" s="106">
        <f t="shared" si="2"/>
        <v>-16026932</v>
      </c>
      <c r="Z38" s="201">
        <f>+IF(X38&lt;&gt;0,+(Y38/X38)*100,0)</f>
        <v>-175.4164804630393</v>
      </c>
      <c r="AA38" s="199">
        <f>+AA22-AA36</f>
        <v>11191989</v>
      </c>
    </row>
    <row r="39" spans="1:27" ht="12.75">
      <c r="A39" s="181" t="s">
        <v>46</v>
      </c>
      <c r="B39" s="185"/>
      <c r="C39" s="155">
        <v>92293074</v>
      </c>
      <c r="D39" s="155">
        <v>0</v>
      </c>
      <c r="E39" s="156">
        <v>95960000</v>
      </c>
      <c r="F39" s="60">
        <v>108960000</v>
      </c>
      <c r="G39" s="60">
        <v>51448640</v>
      </c>
      <c r="H39" s="60">
        <v>0</v>
      </c>
      <c r="I39" s="60">
        <v>1421918</v>
      </c>
      <c r="J39" s="60">
        <v>52870558</v>
      </c>
      <c r="K39" s="60">
        <v>2249584</v>
      </c>
      <c r="L39" s="60">
        <v>0</v>
      </c>
      <c r="M39" s="60">
        <v>0</v>
      </c>
      <c r="N39" s="60">
        <v>2249584</v>
      </c>
      <c r="O39" s="60">
        <v>0</v>
      </c>
      <c r="P39" s="60">
        <v>14203539</v>
      </c>
      <c r="Q39" s="60">
        <v>19265000</v>
      </c>
      <c r="R39" s="60">
        <v>33468539</v>
      </c>
      <c r="S39" s="60">
        <v>0</v>
      </c>
      <c r="T39" s="60">
        <v>0</v>
      </c>
      <c r="U39" s="60">
        <v>0</v>
      </c>
      <c r="V39" s="60">
        <v>0</v>
      </c>
      <c r="W39" s="60">
        <v>88588681</v>
      </c>
      <c r="X39" s="60">
        <v>71970003</v>
      </c>
      <c r="Y39" s="60">
        <v>16618678</v>
      </c>
      <c r="Z39" s="140">
        <v>23.09</v>
      </c>
      <c r="AA39" s="155">
        <v>108960000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38534041</v>
      </c>
      <c r="D42" s="206">
        <f>SUM(D38:D41)</f>
        <v>0</v>
      </c>
      <c r="E42" s="207">
        <f t="shared" si="3"/>
        <v>106761990</v>
      </c>
      <c r="F42" s="88">
        <f t="shared" si="3"/>
        <v>120151989</v>
      </c>
      <c r="G42" s="88">
        <f t="shared" si="3"/>
        <v>89229851</v>
      </c>
      <c r="H42" s="88">
        <f t="shared" si="3"/>
        <v>-5935967</v>
      </c>
      <c r="I42" s="88">
        <f t="shared" si="3"/>
        <v>-7197819</v>
      </c>
      <c r="J42" s="88">
        <f t="shared" si="3"/>
        <v>76096065</v>
      </c>
      <c r="K42" s="88">
        <f t="shared" si="3"/>
        <v>-7882267</v>
      </c>
      <c r="L42" s="88">
        <f t="shared" si="3"/>
        <v>-8277898</v>
      </c>
      <c r="M42" s="88">
        <f t="shared" si="3"/>
        <v>-10468751</v>
      </c>
      <c r="N42" s="88">
        <f t="shared" si="3"/>
        <v>-26628916</v>
      </c>
      <c r="O42" s="88">
        <f t="shared" si="3"/>
        <v>-9903544</v>
      </c>
      <c r="P42" s="88">
        <f t="shared" si="3"/>
        <v>10715733</v>
      </c>
      <c r="Q42" s="88">
        <f t="shared" si="3"/>
        <v>31418914</v>
      </c>
      <c r="R42" s="88">
        <f t="shared" si="3"/>
        <v>32231103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81698252</v>
      </c>
      <c r="X42" s="88">
        <f t="shared" si="3"/>
        <v>81106506</v>
      </c>
      <c r="Y42" s="88">
        <f t="shared" si="3"/>
        <v>591746</v>
      </c>
      <c r="Z42" s="208">
        <f>+IF(X42&lt;&gt;0,+(Y42/X42)*100,0)</f>
        <v>0.7295912858088105</v>
      </c>
      <c r="AA42" s="206">
        <f>SUM(AA38:AA41)</f>
        <v>120151989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38534041</v>
      </c>
      <c r="D44" s="210">
        <f>+D42-D43</f>
        <v>0</v>
      </c>
      <c r="E44" s="211">
        <f t="shared" si="4"/>
        <v>106761990</v>
      </c>
      <c r="F44" s="77">
        <f t="shared" si="4"/>
        <v>120151989</v>
      </c>
      <c r="G44" s="77">
        <f t="shared" si="4"/>
        <v>89229851</v>
      </c>
      <c r="H44" s="77">
        <f t="shared" si="4"/>
        <v>-5935967</v>
      </c>
      <c r="I44" s="77">
        <f t="shared" si="4"/>
        <v>-7197819</v>
      </c>
      <c r="J44" s="77">
        <f t="shared" si="4"/>
        <v>76096065</v>
      </c>
      <c r="K44" s="77">
        <f t="shared" si="4"/>
        <v>-7882267</v>
      </c>
      <c r="L44" s="77">
        <f t="shared" si="4"/>
        <v>-8277898</v>
      </c>
      <c r="M44" s="77">
        <f t="shared" si="4"/>
        <v>-10468751</v>
      </c>
      <c r="N44" s="77">
        <f t="shared" si="4"/>
        <v>-26628916</v>
      </c>
      <c r="O44" s="77">
        <f t="shared" si="4"/>
        <v>-9903544</v>
      </c>
      <c r="P44" s="77">
        <f t="shared" si="4"/>
        <v>10715733</v>
      </c>
      <c r="Q44" s="77">
        <f t="shared" si="4"/>
        <v>31418914</v>
      </c>
      <c r="R44" s="77">
        <f t="shared" si="4"/>
        <v>32231103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81698252</v>
      </c>
      <c r="X44" s="77">
        <f t="shared" si="4"/>
        <v>81106506</v>
      </c>
      <c r="Y44" s="77">
        <f t="shared" si="4"/>
        <v>591746</v>
      </c>
      <c r="Z44" s="212">
        <f>+IF(X44&lt;&gt;0,+(Y44/X44)*100,0)</f>
        <v>0.7295912858088105</v>
      </c>
      <c r="AA44" s="210">
        <f>+AA42-AA43</f>
        <v>120151989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38534041</v>
      </c>
      <c r="D46" s="206">
        <f>SUM(D44:D45)</f>
        <v>0</v>
      </c>
      <c r="E46" s="207">
        <f t="shared" si="5"/>
        <v>106761990</v>
      </c>
      <c r="F46" s="88">
        <f t="shared" si="5"/>
        <v>120151989</v>
      </c>
      <c r="G46" s="88">
        <f t="shared" si="5"/>
        <v>89229851</v>
      </c>
      <c r="H46" s="88">
        <f t="shared" si="5"/>
        <v>-5935967</v>
      </c>
      <c r="I46" s="88">
        <f t="shared" si="5"/>
        <v>-7197819</v>
      </c>
      <c r="J46" s="88">
        <f t="shared" si="5"/>
        <v>76096065</v>
      </c>
      <c r="K46" s="88">
        <f t="shared" si="5"/>
        <v>-7882267</v>
      </c>
      <c r="L46" s="88">
        <f t="shared" si="5"/>
        <v>-8277898</v>
      </c>
      <c r="M46" s="88">
        <f t="shared" si="5"/>
        <v>-10468751</v>
      </c>
      <c r="N46" s="88">
        <f t="shared" si="5"/>
        <v>-26628916</v>
      </c>
      <c r="O46" s="88">
        <f t="shared" si="5"/>
        <v>-9903544</v>
      </c>
      <c r="P46" s="88">
        <f t="shared" si="5"/>
        <v>10715733</v>
      </c>
      <c r="Q46" s="88">
        <f t="shared" si="5"/>
        <v>31418914</v>
      </c>
      <c r="R46" s="88">
        <f t="shared" si="5"/>
        <v>32231103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81698252</v>
      </c>
      <c r="X46" s="88">
        <f t="shared" si="5"/>
        <v>81106506</v>
      </c>
      <c r="Y46" s="88">
        <f t="shared" si="5"/>
        <v>591746</v>
      </c>
      <c r="Z46" s="208">
        <f>+IF(X46&lt;&gt;0,+(Y46/X46)*100,0)</f>
        <v>0.7295912858088105</v>
      </c>
      <c r="AA46" s="206">
        <f>SUM(AA44:AA45)</f>
        <v>120151989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38534041</v>
      </c>
      <c r="D48" s="217">
        <f>SUM(D46:D47)</f>
        <v>0</v>
      </c>
      <c r="E48" s="218">
        <f t="shared" si="6"/>
        <v>106761990</v>
      </c>
      <c r="F48" s="219">
        <f t="shared" si="6"/>
        <v>120151989</v>
      </c>
      <c r="G48" s="219">
        <f t="shared" si="6"/>
        <v>89229851</v>
      </c>
      <c r="H48" s="220">
        <f t="shared" si="6"/>
        <v>-5935967</v>
      </c>
      <c r="I48" s="220">
        <f t="shared" si="6"/>
        <v>-7197819</v>
      </c>
      <c r="J48" s="220">
        <f t="shared" si="6"/>
        <v>76096065</v>
      </c>
      <c r="K48" s="220">
        <f t="shared" si="6"/>
        <v>-7882267</v>
      </c>
      <c r="L48" s="220">
        <f t="shared" si="6"/>
        <v>-8277898</v>
      </c>
      <c r="M48" s="219">
        <f t="shared" si="6"/>
        <v>-10468751</v>
      </c>
      <c r="N48" s="219">
        <f t="shared" si="6"/>
        <v>-26628916</v>
      </c>
      <c r="O48" s="220">
        <f t="shared" si="6"/>
        <v>-9903544</v>
      </c>
      <c r="P48" s="220">
        <f t="shared" si="6"/>
        <v>10715733</v>
      </c>
      <c r="Q48" s="220">
        <f t="shared" si="6"/>
        <v>31418914</v>
      </c>
      <c r="R48" s="220">
        <f t="shared" si="6"/>
        <v>32231103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81698252</v>
      </c>
      <c r="X48" s="220">
        <f t="shared" si="6"/>
        <v>81106506</v>
      </c>
      <c r="Y48" s="220">
        <f t="shared" si="6"/>
        <v>591746</v>
      </c>
      <c r="Z48" s="221">
        <f>+IF(X48&lt;&gt;0,+(Y48/X48)*100,0)</f>
        <v>0.7295912858088105</v>
      </c>
      <c r="AA48" s="222">
        <f>SUM(AA46:AA47)</f>
        <v>120151989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3769737</v>
      </c>
      <c r="D5" s="153">
        <f>SUM(D6:D8)</f>
        <v>0</v>
      </c>
      <c r="E5" s="154">
        <f t="shared" si="0"/>
        <v>107212000</v>
      </c>
      <c r="F5" s="100">
        <f t="shared" si="0"/>
        <v>118257000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29346</v>
      </c>
      <c r="L5" s="100">
        <f t="shared" si="0"/>
        <v>51153</v>
      </c>
      <c r="M5" s="100">
        <f t="shared" si="0"/>
        <v>0</v>
      </c>
      <c r="N5" s="100">
        <f t="shared" si="0"/>
        <v>80499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80499</v>
      </c>
      <c r="X5" s="100">
        <f t="shared" si="0"/>
        <v>0</v>
      </c>
      <c r="Y5" s="100">
        <f t="shared" si="0"/>
        <v>80499</v>
      </c>
      <c r="Z5" s="137">
        <f>+IF(X5&lt;&gt;0,+(Y5/X5)*100,0)</f>
        <v>0</v>
      </c>
      <c r="AA5" s="153">
        <f>SUM(AA6:AA8)</f>
        <v>118257000</v>
      </c>
    </row>
    <row r="6" spans="1:27" ht="12.75">
      <c r="A6" s="138" t="s">
        <v>75</v>
      </c>
      <c r="B6" s="136"/>
      <c r="C6" s="155"/>
      <c r="D6" s="155"/>
      <c r="E6" s="156">
        <v>106762000</v>
      </c>
      <c r="F6" s="60">
        <v>118007000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118007000</v>
      </c>
    </row>
    <row r="7" spans="1:27" ht="12.75">
      <c r="A7" s="138" t="s">
        <v>76</v>
      </c>
      <c r="B7" s="136"/>
      <c r="C7" s="157">
        <v>3455848</v>
      </c>
      <c r="D7" s="157"/>
      <c r="E7" s="158">
        <v>450000</v>
      </c>
      <c r="F7" s="159">
        <v>250000</v>
      </c>
      <c r="G7" s="159"/>
      <c r="H7" s="159"/>
      <c r="I7" s="159"/>
      <c r="J7" s="159"/>
      <c r="K7" s="159">
        <v>29346</v>
      </c>
      <c r="L7" s="159">
        <v>51153</v>
      </c>
      <c r="M7" s="159"/>
      <c r="N7" s="159">
        <v>80499</v>
      </c>
      <c r="O7" s="159"/>
      <c r="P7" s="159"/>
      <c r="Q7" s="159"/>
      <c r="R7" s="159"/>
      <c r="S7" s="159"/>
      <c r="T7" s="159"/>
      <c r="U7" s="159"/>
      <c r="V7" s="159"/>
      <c r="W7" s="159">
        <v>80499</v>
      </c>
      <c r="X7" s="159"/>
      <c r="Y7" s="159">
        <v>80499</v>
      </c>
      <c r="Z7" s="141"/>
      <c r="AA7" s="225">
        <v>250000</v>
      </c>
    </row>
    <row r="8" spans="1:27" ht="12.75">
      <c r="A8" s="138" t="s">
        <v>77</v>
      </c>
      <c r="B8" s="136"/>
      <c r="C8" s="155">
        <v>313889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7130493</v>
      </c>
      <c r="D9" s="153">
        <f>SUM(D10:D14)</f>
        <v>0</v>
      </c>
      <c r="E9" s="154">
        <f t="shared" si="1"/>
        <v>930000</v>
      </c>
      <c r="F9" s="100">
        <f t="shared" si="1"/>
        <v>1895000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1895000</v>
      </c>
    </row>
    <row r="10" spans="1:27" ht="12.75">
      <c r="A10" s="138" t="s">
        <v>79</v>
      </c>
      <c r="B10" s="136"/>
      <c r="C10" s="155">
        <v>7130493</v>
      </c>
      <c r="D10" s="155"/>
      <c r="E10" s="156">
        <v>930000</v>
      </c>
      <c r="F10" s="60">
        <v>1895000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1895000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79614615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16812279</v>
      </c>
      <c r="I15" s="100">
        <f t="shared" si="2"/>
        <v>6194913</v>
      </c>
      <c r="J15" s="100">
        <f t="shared" si="2"/>
        <v>23007192</v>
      </c>
      <c r="K15" s="100">
        <f t="shared" si="2"/>
        <v>8509976</v>
      </c>
      <c r="L15" s="100">
        <f t="shared" si="2"/>
        <v>5258726</v>
      </c>
      <c r="M15" s="100">
        <f t="shared" si="2"/>
        <v>12177360</v>
      </c>
      <c r="N15" s="100">
        <f t="shared" si="2"/>
        <v>25946062</v>
      </c>
      <c r="O15" s="100">
        <f t="shared" si="2"/>
        <v>2109472</v>
      </c>
      <c r="P15" s="100">
        <f t="shared" si="2"/>
        <v>9980053</v>
      </c>
      <c r="Q15" s="100">
        <f t="shared" si="2"/>
        <v>5035949</v>
      </c>
      <c r="R15" s="100">
        <f t="shared" si="2"/>
        <v>17125474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66078728</v>
      </c>
      <c r="X15" s="100">
        <f t="shared" si="2"/>
        <v>0</v>
      </c>
      <c r="Y15" s="100">
        <f t="shared" si="2"/>
        <v>66078728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79614615</v>
      </c>
      <c r="D17" s="155"/>
      <c r="E17" s="156"/>
      <c r="F17" s="60"/>
      <c r="G17" s="60"/>
      <c r="H17" s="60">
        <v>16812279</v>
      </c>
      <c r="I17" s="60">
        <v>6194913</v>
      </c>
      <c r="J17" s="60">
        <v>23007192</v>
      </c>
      <c r="K17" s="60">
        <v>8509976</v>
      </c>
      <c r="L17" s="60">
        <v>5258726</v>
      </c>
      <c r="M17" s="60">
        <v>12177360</v>
      </c>
      <c r="N17" s="60">
        <v>25946062</v>
      </c>
      <c r="O17" s="60">
        <v>2109472</v>
      </c>
      <c r="P17" s="60">
        <v>9980053</v>
      </c>
      <c r="Q17" s="60">
        <v>5035949</v>
      </c>
      <c r="R17" s="60">
        <v>17125474</v>
      </c>
      <c r="S17" s="60"/>
      <c r="T17" s="60"/>
      <c r="U17" s="60"/>
      <c r="V17" s="60"/>
      <c r="W17" s="60">
        <v>66078728</v>
      </c>
      <c r="X17" s="60"/>
      <c r="Y17" s="60">
        <v>66078728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90514845</v>
      </c>
      <c r="D25" s="217">
        <f>+D5+D9+D15+D19+D24</f>
        <v>0</v>
      </c>
      <c r="E25" s="230">
        <f t="shared" si="4"/>
        <v>108142000</v>
      </c>
      <c r="F25" s="219">
        <f t="shared" si="4"/>
        <v>120152000</v>
      </c>
      <c r="G25" s="219">
        <f t="shared" si="4"/>
        <v>0</v>
      </c>
      <c r="H25" s="219">
        <f t="shared" si="4"/>
        <v>16812279</v>
      </c>
      <c r="I25" s="219">
        <f t="shared" si="4"/>
        <v>6194913</v>
      </c>
      <c r="J25" s="219">
        <f t="shared" si="4"/>
        <v>23007192</v>
      </c>
      <c r="K25" s="219">
        <f t="shared" si="4"/>
        <v>8539322</v>
      </c>
      <c r="L25" s="219">
        <f t="shared" si="4"/>
        <v>5309879</v>
      </c>
      <c r="M25" s="219">
        <f t="shared" si="4"/>
        <v>12177360</v>
      </c>
      <c r="N25" s="219">
        <f t="shared" si="4"/>
        <v>26026561</v>
      </c>
      <c r="O25" s="219">
        <f t="shared" si="4"/>
        <v>2109472</v>
      </c>
      <c r="P25" s="219">
        <f t="shared" si="4"/>
        <v>9980053</v>
      </c>
      <c r="Q25" s="219">
        <f t="shared" si="4"/>
        <v>5035949</v>
      </c>
      <c r="R25" s="219">
        <f t="shared" si="4"/>
        <v>17125474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66159227</v>
      </c>
      <c r="X25" s="219">
        <f t="shared" si="4"/>
        <v>0</v>
      </c>
      <c r="Y25" s="219">
        <f t="shared" si="4"/>
        <v>66159227</v>
      </c>
      <c r="Z25" s="231">
        <f>+IF(X25&lt;&gt;0,+(Y25/X25)*100,0)</f>
        <v>0</v>
      </c>
      <c r="AA25" s="232">
        <f>+AA5+AA9+AA15+AA19+AA24</f>
        <v>120152000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78984615</v>
      </c>
      <c r="D28" s="155"/>
      <c r="E28" s="156">
        <v>106762000</v>
      </c>
      <c r="F28" s="60">
        <v>74162000</v>
      </c>
      <c r="G28" s="60"/>
      <c r="H28" s="60">
        <v>16812279</v>
      </c>
      <c r="I28" s="60">
        <v>6194913</v>
      </c>
      <c r="J28" s="60">
        <v>23007192</v>
      </c>
      <c r="K28" s="60">
        <v>2452334</v>
      </c>
      <c r="L28" s="60">
        <v>2749733</v>
      </c>
      <c r="M28" s="60">
        <v>8862425</v>
      </c>
      <c r="N28" s="60">
        <v>14064492</v>
      </c>
      <c r="O28" s="60">
        <v>1481238</v>
      </c>
      <c r="P28" s="60">
        <v>503466</v>
      </c>
      <c r="Q28" s="60">
        <v>5035949</v>
      </c>
      <c r="R28" s="60">
        <v>7020653</v>
      </c>
      <c r="S28" s="60"/>
      <c r="T28" s="60"/>
      <c r="U28" s="60"/>
      <c r="V28" s="60"/>
      <c r="W28" s="60">
        <v>44092337</v>
      </c>
      <c r="X28" s="60"/>
      <c r="Y28" s="60">
        <v>44092337</v>
      </c>
      <c r="Z28" s="140"/>
      <c r="AA28" s="155">
        <v>74162000</v>
      </c>
    </row>
    <row r="29" spans="1:27" ht="12.75">
      <c r="A29" s="234" t="s">
        <v>134</v>
      </c>
      <c r="B29" s="136"/>
      <c r="C29" s="155"/>
      <c r="D29" s="155"/>
      <c r="E29" s="156"/>
      <c r="F29" s="60">
        <v>22000000</v>
      </c>
      <c r="G29" s="60"/>
      <c r="H29" s="60"/>
      <c r="I29" s="60"/>
      <c r="J29" s="60"/>
      <c r="K29" s="60">
        <v>5995885</v>
      </c>
      <c r="L29" s="60">
        <v>2560146</v>
      </c>
      <c r="M29" s="60">
        <v>3314935</v>
      </c>
      <c r="N29" s="60">
        <v>11870966</v>
      </c>
      <c r="O29" s="60">
        <v>628234</v>
      </c>
      <c r="P29" s="60">
        <v>1055736</v>
      </c>
      <c r="Q29" s="60"/>
      <c r="R29" s="60">
        <v>1683970</v>
      </c>
      <c r="S29" s="60"/>
      <c r="T29" s="60"/>
      <c r="U29" s="60"/>
      <c r="V29" s="60"/>
      <c r="W29" s="60">
        <v>13554936</v>
      </c>
      <c r="X29" s="60"/>
      <c r="Y29" s="60">
        <v>13554936</v>
      </c>
      <c r="Z29" s="140"/>
      <c r="AA29" s="62">
        <v>22000000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>
        <v>13000000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13000000</v>
      </c>
    </row>
    <row r="32" spans="1:27" ht="12.75">
      <c r="A32" s="236" t="s">
        <v>46</v>
      </c>
      <c r="B32" s="136"/>
      <c r="C32" s="210">
        <f aca="true" t="shared" si="5" ref="C32:Y32">SUM(C28:C31)</f>
        <v>78984615</v>
      </c>
      <c r="D32" s="210">
        <f>SUM(D28:D31)</f>
        <v>0</v>
      </c>
      <c r="E32" s="211">
        <f t="shared" si="5"/>
        <v>106762000</v>
      </c>
      <c r="F32" s="77">
        <f t="shared" si="5"/>
        <v>109162000</v>
      </c>
      <c r="G32" s="77">
        <f t="shared" si="5"/>
        <v>0</v>
      </c>
      <c r="H32" s="77">
        <f t="shared" si="5"/>
        <v>16812279</v>
      </c>
      <c r="I32" s="77">
        <f t="shared" si="5"/>
        <v>6194913</v>
      </c>
      <c r="J32" s="77">
        <f t="shared" si="5"/>
        <v>23007192</v>
      </c>
      <c r="K32" s="77">
        <f t="shared" si="5"/>
        <v>8448219</v>
      </c>
      <c r="L32" s="77">
        <f t="shared" si="5"/>
        <v>5309879</v>
      </c>
      <c r="M32" s="77">
        <f t="shared" si="5"/>
        <v>12177360</v>
      </c>
      <c r="N32" s="77">
        <f t="shared" si="5"/>
        <v>25935458</v>
      </c>
      <c r="O32" s="77">
        <f t="shared" si="5"/>
        <v>2109472</v>
      </c>
      <c r="P32" s="77">
        <f t="shared" si="5"/>
        <v>1559202</v>
      </c>
      <c r="Q32" s="77">
        <f t="shared" si="5"/>
        <v>5035949</v>
      </c>
      <c r="R32" s="77">
        <f t="shared" si="5"/>
        <v>8704623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57647273</v>
      </c>
      <c r="X32" s="77">
        <f t="shared" si="5"/>
        <v>0</v>
      </c>
      <c r="Y32" s="77">
        <f t="shared" si="5"/>
        <v>57647273</v>
      </c>
      <c r="Z32" s="212">
        <f>+IF(X32&lt;&gt;0,+(Y32/X32)*100,0)</f>
        <v>0</v>
      </c>
      <c r="AA32" s="79">
        <f>SUM(AA28:AA31)</f>
        <v>109162000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10990000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8420851</v>
      </c>
      <c r="Q33" s="60"/>
      <c r="R33" s="60">
        <v>8420851</v>
      </c>
      <c r="S33" s="60"/>
      <c r="T33" s="60"/>
      <c r="U33" s="60"/>
      <c r="V33" s="60"/>
      <c r="W33" s="60">
        <v>8420851</v>
      </c>
      <c r="X33" s="60"/>
      <c r="Y33" s="60">
        <v>8420851</v>
      </c>
      <c r="Z33" s="140"/>
      <c r="AA33" s="62">
        <v>10990000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11530230</v>
      </c>
      <c r="D35" s="155"/>
      <c r="E35" s="156">
        <v>1380000</v>
      </c>
      <c r="F35" s="60"/>
      <c r="G35" s="60"/>
      <c r="H35" s="60"/>
      <c r="I35" s="60"/>
      <c r="J35" s="60"/>
      <c r="K35" s="60">
        <v>91103</v>
      </c>
      <c r="L35" s="60"/>
      <c r="M35" s="60"/>
      <c r="N35" s="60">
        <v>91103</v>
      </c>
      <c r="O35" s="60"/>
      <c r="P35" s="60"/>
      <c r="Q35" s="60"/>
      <c r="R35" s="60"/>
      <c r="S35" s="60"/>
      <c r="T35" s="60"/>
      <c r="U35" s="60"/>
      <c r="V35" s="60"/>
      <c r="W35" s="60">
        <v>91103</v>
      </c>
      <c r="X35" s="60"/>
      <c r="Y35" s="60">
        <v>91103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90514845</v>
      </c>
      <c r="D36" s="222">
        <f>SUM(D32:D35)</f>
        <v>0</v>
      </c>
      <c r="E36" s="218">
        <f t="shared" si="6"/>
        <v>108142000</v>
      </c>
      <c r="F36" s="220">
        <f t="shared" si="6"/>
        <v>120152000</v>
      </c>
      <c r="G36" s="220">
        <f t="shared" si="6"/>
        <v>0</v>
      </c>
      <c r="H36" s="220">
        <f t="shared" si="6"/>
        <v>16812279</v>
      </c>
      <c r="I36" s="220">
        <f t="shared" si="6"/>
        <v>6194913</v>
      </c>
      <c r="J36" s="220">
        <f t="shared" si="6"/>
        <v>23007192</v>
      </c>
      <c r="K36" s="220">
        <f t="shared" si="6"/>
        <v>8539322</v>
      </c>
      <c r="L36" s="220">
        <f t="shared" si="6"/>
        <v>5309879</v>
      </c>
      <c r="M36" s="220">
        <f t="shared" si="6"/>
        <v>12177360</v>
      </c>
      <c r="N36" s="220">
        <f t="shared" si="6"/>
        <v>26026561</v>
      </c>
      <c r="O36" s="220">
        <f t="shared" si="6"/>
        <v>2109472</v>
      </c>
      <c r="P36" s="220">
        <f t="shared" si="6"/>
        <v>9980053</v>
      </c>
      <c r="Q36" s="220">
        <f t="shared" si="6"/>
        <v>5035949</v>
      </c>
      <c r="R36" s="220">
        <f t="shared" si="6"/>
        <v>17125474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66159227</v>
      </c>
      <c r="X36" s="220">
        <f t="shared" si="6"/>
        <v>0</v>
      </c>
      <c r="Y36" s="220">
        <f t="shared" si="6"/>
        <v>66159227</v>
      </c>
      <c r="Z36" s="221">
        <f>+IF(X36&lt;&gt;0,+(Y36/X36)*100,0)</f>
        <v>0</v>
      </c>
      <c r="AA36" s="239">
        <f>SUM(AA32:AA35)</f>
        <v>120152000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9261827</v>
      </c>
      <c r="D6" s="155"/>
      <c r="E6" s="59">
        <v>1894216</v>
      </c>
      <c r="F6" s="60">
        <v>385304</v>
      </c>
      <c r="G6" s="60">
        <v>7766079</v>
      </c>
      <c r="H6" s="60">
        <v>5030267</v>
      </c>
      <c r="I6" s="60">
        <v>111307</v>
      </c>
      <c r="J6" s="60">
        <v>111307</v>
      </c>
      <c r="K6" s="60">
        <v>96750</v>
      </c>
      <c r="L6" s="60">
        <v>342576</v>
      </c>
      <c r="M6" s="60">
        <v>5206839</v>
      </c>
      <c r="N6" s="60">
        <v>5206839</v>
      </c>
      <c r="O6" s="60">
        <v>385304</v>
      </c>
      <c r="P6" s="60">
        <v>88532</v>
      </c>
      <c r="Q6" s="60">
        <v>96709</v>
      </c>
      <c r="R6" s="60">
        <v>96709</v>
      </c>
      <c r="S6" s="60"/>
      <c r="T6" s="60"/>
      <c r="U6" s="60"/>
      <c r="V6" s="60"/>
      <c r="W6" s="60">
        <v>96709</v>
      </c>
      <c r="X6" s="60">
        <v>288978</v>
      </c>
      <c r="Y6" s="60">
        <v>-192269</v>
      </c>
      <c r="Z6" s="140">
        <v>-66.53</v>
      </c>
      <c r="AA6" s="62">
        <v>385304</v>
      </c>
    </row>
    <row r="7" spans="1:27" ht="12.75">
      <c r="A7" s="249" t="s">
        <v>144</v>
      </c>
      <c r="B7" s="182"/>
      <c r="C7" s="155"/>
      <c r="D7" s="155"/>
      <c r="E7" s="59"/>
      <c r="F7" s="60">
        <v>86528059</v>
      </c>
      <c r="G7" s="60">
        <v>90491639</v>
      </c>
      <c r="H7" s="60">
        <v>43075505</v>
      </c>
      <c r="I7" s="60">
        <v>30400282</v>
      </c>
      <c r="J7" s="60">
        <v>30400282</v>
      </c>
      <c r="K7" s="60">
        <v>15846092</v>
      </c>
      <c r="L7" s="60">
        <v>6141694</v>
      </c>
      <c r="M7" s="60">
        <v>18528778</v>
      </c>
      <c r="N7" s="60">
        <v>18528778</v>
      </c>
      <c r="O7" s="60">
        <v>13941026</v>
      </c>
      <c r="P7" s="60">
        <v>12566482</v>
      </c>
      <c r="Q7" s="60">
        <v>33852911</v>
      </c>
      <c r="R7" s="60">
        <v>33852911</v>
      </c>
      <c r="S7" s="60"/>
      <c r="T7" s="60"/>
      <c r="U7" s="60"/>
      <c r="V7" s="60"/>
      <c r="W7" s="60">
        <v>33852911</v>
      </c>
      <c r="X7" s="60">
        <v>64896044</v>
      </c>
      <c r="Y7" s="60">
        <v>-31043133</v>
      </c>
      <c r="Z7" s="140">
        <v>-47.84</v>
      </c>
      <c r="AA7" s="62">
        <v>86528059</v>
      </c>
    </row>
    <row r="8" spans="1:27" ht="12.75">
      <c r="A8" s="249" t="s">
        <v>145</v>
      </c>
      <c r="B8" s="182"/>
      <c r="C8" s="155">
        <v>461036</v>
      </c>
      <c r="D8" s="155"/>
      <c r="E8" s="59">
        <v>9721669</v>
      </c>
      <c r="F8" s="60"/>
      <c r="G8" s="60">
        <v>13327687</v>
      </c>
      <c r="H8" s="60">
        <v>9960043</v>
      </c>
      <c r="I8" s="60">
        <v>10443748</v>
      </c>
      <c r="J8" s="60">
        <v>10443748</v>
      </c>
      <c r="K8" s="60">
        <v>10500886</v>
      </c>
      <c r="L8" s="60">
        <v>11320305</v>
      </c>
      <c r="M8" s="60">
        <v>11778078</v>
      </c>
      <c r="N8" s="60">
        <v>11778078</v>
      </c>
      <c r="O8" s="60">
        <v>11979141</v>
      </c>
      <c r="P8" s="60">
        <v>12445379</v>
      </c>
      <c r="Q8" s="60">
        <v>1242700</v>
      </c>
      <c r="R8" s="60">
        <v>1242700</v>
      </c>
      <c r="S8" s="60"/>
      <c r="T8" s="60"/>
      <c r="U8" s="60"/>
      <c r="V8" s="60"/>
      <c r="W8" s="60">
        <v>1242700</v>
      </c>
      <c r="X8" s="60"/>
      <c r="Y8" s="60">
        <v>1242700</v>
      </c>
      <c r="Z8" s="140"/>
      <c r="AA8" s="62"/>
    </row>
    <row r="9" spans="1:27" ht="12.75">
      <c r="A9" s="249" t="s">
        <v>146</v>
      </c>
      <c r="B9" s="182"/>
      <c r="C9" s="155">
        <v>11509924</v>
      </c>
      <c r="D9" s="155"/>
      <c r="E9" s="59">
        <v>10382680</v>
      </c>
      <c r="F9" s="60">
        <v>10500886</v>
      </c>
      <c r="G9" s="60">
        <v>259644</v>
      </c>
      <c r="H9" s="60">
        <v>796697</v>
      </c>
      <c r="I9" s="60">
        <v>886244</v>
      </c>
      <c r="J9" s="60">
        <v>886244</v>
      </c>
      <c r="K9" s="60">
        <v>979126</v>
      </c>
      <c r="L9" s="60">
        <v>889521</v>
      </c>
      <c r="M9" s="60">
        <v>827571</v>
      </c>
      <c r="N9" s="60">
        <v>827571</v>
      </c>
      <c r="O9" s="60">
        <v>1096497</v>
      </c>
      <c r="P9" s="60">
        <v>1133065</v>
      </c>
      <c r="Q9" s="60">
        <v>1113000</v>
      </c>
      <c r="R9" s="60">
        <v>1113000</v>
      </c>
      <c r="S9" s="60"/>
      <c r="T9" s="60"/>
      <c r="U9" s="60"/>
      <c r="V9" s="60"/>
      <c r="W9" s="60">
        <v>1113000</v>
      </c>
      <c r="X9" s="60">
        <v>7875665</v>
      </c>
      <c r="Y9" s="60">
        <v>-6762665</v>
      </c>
      <c r="Z9" s="140">
        <v>-85.87</v>
      </c>
      <c r="AA9" s="62">
        <v>10500886</v>
      </c>
    </row>
    <row r="10" spans="1:27" ht="12.75">
      <c r="A10" s="249" t="s">
        <v>147</v>
      </c>
      <c r="B10" s="182"/>
      <c r="C10" s="155"/>
      <c r="D10" s="155"/>
      <c r="E10" s="59"/>
      <c r="F10" s="60">
        <v>979126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734345</v>
      </c>
      <c r="Y10" s="159">
        <v>-734345</v>
      </c>
      <c r="Z10" s="141">
        <v>-100</v>
      </c>
      <c r="AA10" s="225">
        <v>979126</v>
      </c>
    </row>
    <row r="11" spans="1:27" ht="12.75">
      <c r="A11" s="249" t="s">
        <v>148</v>
      </c>
      <c r="B11" s="182"/>
      <c r="C11" s="155">
        <v>766464</v>
      </c>
      <c r="D11" s="155"/>
      <c r="E11" s="59">
        <v>10582250</v>
      </c>
      <c r="F11" s="60">
        <v>10582250</v>
      </c>
      <c r="G11" s="60">
        <v>5339836</v>
      </c>
      <c r="H11" s="60">
        <v>6986720</v>
      </c>
      <c r="I11" s="60">
        <v>6986720</v>
      </c>
      <c r="J11" s="60">
        <v>6986720</v>
      </c>
      <c r="K11" s="60">
        <v>6986720</v>
      </c>
      <c r="L11" s="60">
        <v>6986720</v>
      </c>
      <c r="M11" s="60">
        <v>6986720</v>
      </c>
      <c r="N11" s="60">
        <v>6986720</v>
      </c>
      <c r="O11" s="60">
        <v>6986720</v>
      </c>
      <c r="P11" s="60">
        <v>665393</v>
      </c>
      <c r="Q11" s="60">
        <v>665393</v>
      </c>
      <c r="R11" s="60">
        <v>665393</v>
      </c>
      <c r="S11" s="60"/>
      <c r="T11" s="60"/>
      <c r="U11" s="60"/>
      <c r="V11" s="60"/>
      <c r="W11" s="60">
        <v>665393</v>
      </c>
      <c r="X11" s="60">
        <v>7936688</v>
      </c>
      <c r="Y11" s="60">
        <v>-7271295</v>
      </c>
      <c r="Z11" s="140">
        <v>-91.62</v>
      </c>
      <c r="AA11" s="62">
        <v>10582250</v>
      </c>
    </row>
    <row r="12" spans="1:27" ht="12.75">
      <c r="A12" s="250" t="s">
        <v>56</v>
      </c>
      <c r="B12" s="251"/>
      <c r="C12" s="168">
        <f aca="true" t="shared" si="0" ref="C12:Y12">SUM(C6:C11)</f>
        <v>21999251</v>
      </c>
      <c r="D12" s="168">
        <f>SUM(D6:D11)</f>
        <v>0</v>
      </c>
      <c r="E12" s="72">
        <f t="shared" si="0"/>
        <v>32580815</v>
      </c>
      <c r="F12" s="73">
        <f t="shared" si="0"/>
        <v>108975625</v>
      </c>
      <c r="G12" s="73">
        <f t="shared" si="0"/>
        <v>117184885</v>
      </c>
      <c r="H12" s="73">
        <f t="shared" si="0"/>
        <v>65849232</v>
      </c>
      <c r="I12" s="73">
        <f t="shared" si="0"/>
        <v>48828301</v>
      </c>
      <c r="J12" s="73">
        <f t="shared" si="0"/>
        <v>48828301</v>
      </c>
      <c r="K12" s="73">
        <f t="shared" si="0"/>
        <v>34409574</v>
      </c>
      <c r="L12" s="73">
        <f t="shared" si="0"/>
        <v>25680816</v>
      </c>
      <c r="M12" s="73">
        <f t="shared" si="0"/>
        <v>43327986</v>
      </c>
      <c r="N12" s="73">
        <f t="shared" si="0"/>
        <v>43327986</v>
      </c>
      <c r="O12" s="73">
        <f t="shared" si="0"/>
        <v>34388688</v>
      </c>
      <c r="P12" s="73">
        <f t="shared" si="0"/>
        <v>26898851</v>
      </c>
      <c r="Q12" s="73">
        <f t="shared" si="0"/>
        <v>36970713</v>
      </c>
      <c r="R12" s="73">
        <f t="shared" si="0"/>
        <v>36970713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36970713</v>
      </c>
      <c r="X12" s="73">
        <f t="shared" si="0"/>
        <v>81731720</v>
      </c>
      <c r="Y12" s="73">
        <f t="shared" si="0"/>
        <v>-44761007</v>
      </c>
      <c r="Z12" s="170">
        <f>+IF(X12&lt;&gt;0,+(Y12/X12)*100,0)</f>
        <v>-54.7657714777078</v>
      </c>
      <c r="AA12" s="74">
        <f>SUM(AA6:AA11)</f>
        <v>108975625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27101131</v>
      </c>
      <c r="D17" s="155"/>
      <c r="E17" s="59">
        <v>9025986</v>
      </c>
      <c r="F17" s="60">
        <v>9025986</v>
      </c>
      <c r="G17" s="60">
        <v>9025986</v>
      </c>
      <c r="H17" s="60">
        <v>25055031</v>
      </c>
      <c r="I17" s="60">
        <v>25055031</v>
      </c>
      <c r="J17" s="60">
        <v>25055031</v>
      </c>
      <c r="K17" s="60">
        <v>25055031</v>
      </c>
      <c r="L17" s="60">
        <v>25055031</v>
      </c>
      <c r="M17" s="60">
        <v>25055031</v>
      </c>
      <c r="N17" s="60">
        <v>25055031</v>
      </c>
      <c r="O17" s="60">
        <v>25055031</v>
      </c>
      <c r="P17" s="60">
        <v>25055031</v>
      </c>
      <c r="Q17" s="60">
        <v>25055031</v>
      </c>
      <c r="R17" s="60">
        <v>25055031</v>
      </c>
      <c r="S17" s="60"/>
      <c r="T17" s="60"/>
      <c r="U17" s="60"/>
      <c r="V17" s="60"/>
      <c r="W17" s="60">
        <v>25055031</v>
      </c>
      <c r="X17" s="60">
        <v>6769490</v>
      </c>
      <c r="Y17" s="60">
        <v>18285541</v>
      </c>
      <c r="Z17" s="140">
        <v>270.12</v>
      </c>
      <c r="AA17" s="62">
        <v>9025986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292440828</v>
      </c>
      <c r="D19" s="155"/>
      <c r="E19" s="59">
        <v>323624538</v>
      </c>
      <c r="F19" s="60">
        <v>323624538</v>
      </c>
      <c r="G19" s="60">
        <v>120171853</v>
      </c>
      <c r="H19" s="60">
        <v>230001302</v>
      </c>
      <c r="I19" s="60">
        <v>234514756</v>
      </c>
      <c r="J19" s="60">
        <v>234514756</v>
      </c>
      <c r="K19" s="60">
        <v>234514756</v>
      </c>
      <c r="L19" s="60">
        <v>235052692</v>
      </c>
      <c r="M19" s="60">
        <v>234514756</v>
      </c>
      <c r="N19" s="60">
        <v>234514756</v>
      </c>
      <c r="O19" s="60">
        <v>243106650</v>
      </c>
      <c r="P19" s="60">
        <v>243106650</v>
      </c>
      <c r="Q19" s="60">
        <v>252498014</v>
      </c>
      <c r="R19" s="60">
        <v>252498014</v>
      </c>
      <c r="S19" s="60"/>
      <c r="T19" s="60"/>
      <c r="U19" s="60"/>
      <c r="V19" s="60"/>
      <c r="W19" s="60">
        <v>252498014</v>
      </c>
      <c r="X19" s="60">
        <v>242718404</v>
      </c>
      <c r="Y19" s="60">
        <v>9779610</v>
      </c>
      <c r="Z19" s="140">
        <v>4.03</v>
      </c>
      <c r="AA19" s="62">
        <v>323624538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27764</v>
      </c>
      <c r="D22" s="155"/>
      <c r="E22" s="59">
        <v>122189</v>
      </c>
      <c r="F22" s="60">
        <v>122189</v>
      </c>
      <c r="G22" s="60">
        <v>295162</v>
      </c>
      <c r="H22" s="60">
        <v>288787</v>
      </c>
      <c r="I22" s="60">
        <v>288787</v>
      </c>
      <c r="J22" s="60">
        <v>288787</v>
      </c>
      <c r="K22" s="60">
        <v>288787</v>
      </c>
      <c r="L22" s="60">
        <v>288787</v>
      </c>
      <c r="M22" s="60">
        <v>288787</v>
      </c>
      <c r="N22" s="60">
        <v>288787</v>
      </c>
      <c r="O22" s="60">
        <v>288787</v>
      </c>
      <c r="P22" s="60">
        <v>288787</v>
      </c>
      <c r="Q22" s="60">
        <v>288787</v>
      </c>
      <c r="R22" s="60">
        <v>288787</v>
      </c>
      <c r="S22" s="60"/>
      <c r="T22" s="60"/>
      <c r="U22" s="60"/>
      <c r="V22" s="60"/>
      <c r="W22" s="60">
        <v>288787</v>
      </c>
      <c r="X22" s="60">
        <v>91642</v>
      </c>
      <c r="Y22" s="60">
        <v>197145</v>
      </c>
      <c r="Z22" s="140">
        <v>215.13</v>
      </c>
      <c r="AA22" s="62">
        <v>122189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319569723</v>
      </c>
      <c r="D24" s="168">
        <f>SUM(D15:D23)</f>
        <v>0</v>
      </c>
      <c r="E24" s="76">
        <f t="shared" si="1"/>
        <v>332772713</v>
      </c>
      <c r="F24" s="77">
        <f t="shared" si="1"/>
        <v>332772713</v>
      </c>
      <c r="G24" s="77">
        <f t="shared" si="1"/>
        <v>129493001</v>
      </c>
      <c r="H24" s="77">
        <f t="shared" si="1"/>
        <v>255345120</v>
      </c>
      <c r="I24" s="77">
        <f t="shared" si="1"/>
        <v>259858574</v>
      </c>
      <c r="J24" s="77">
        <f t="shared" si="1"/>
        <v>259858574</v>
      </c>
      <c r="K24" s="77">
        <f t="shared" si="1"/>
        <v>259858574</v>
      </c>
      <c r="L24" s="77">
        <f t="shared" si="1"/>
        <v>260396510</v>
      </c>
      <c r="M24" s="77">
        <f t="shared" si="1"/>
        <v>259858574</v>
      </c>
      <c r="N24" s="77">
        <f t="shared" si="1"/>
        <v>259858574</v>
      </c>
      <c r="O24" s="77">
        <f t="shared" si="1"/>
        <v>268450468</v>
      </c>
      <c r="P24" s="77">
        <f t="shared" si="1"/>
        <v>268450468</v>
      </c>
      <c r="Q24" s="77">
        <f t="shared" si="1"/>
        <v>277841832</v>
      </c>
      <c r="R24" s="77">
        <f t="shared" si="1"/>
        <v>277841832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277841832</v>
      </c>
      <c r="X24" s="77">
        <f t="shared" si="1"/>
        <v>249579536</v>
      </c>
      <c r="Y24" s="77">
        <f t="shared" si="1"/>
        <v>28262296</v>
      </c>
      <c r="Z24" s="212">
        <f>+IF(X24&lt;&gt;0,+(Y24/X24)*100,0)</f>
        <v>11.323963676252689</v>
      </c>
      <c r="AA24" s="79">
        <f>SUM(AA15:AA23)</f>
        <v>332772713</v>
      </c>
    </row>
    <row r="25" spans="1:27" ht="12.75">
      <c r="A25" s="250" t="s">
        <v>159</v>
      </c>
      <c r="B25" s="251"/>
      <c r="C25" s="168">
        <f aca="true" t="shared" si="2" ref="C25:Y25">+C12+C24</f>
        <v>341568974</v>
      </c>
      <c r="D25" s="168">
        <f>+D12+D24</f>
        <v>0</v>
      </c>
      <c r="E25" s="72">
        <f t="shared" si="2"/>
        <v>365353528</v>
      </c>
      <c r="F25" s="73">
        <f t="shared" si="2"/>
        <v>441748338</v>
      </c>
      <c r="G25" s="73">
        <f t="shared" si="2"/>
        <v>246677886</v>
      </c>
      <c r="H25" s="73">
        <f t="shared" si="2"/>
        <v>321194352</v>
      </c>
      <c r="I25" s="73">
        <f t="shared" si="2"/>
        <v>308686875</v>
      </c>
      <c r="J25" s="73">
        <f t="shared" si="2"/>
        <v>308686875</v>
      </c>
      <c r="K25" s="73">
        <f t="shared" si="2"/>
        <v>294268148</v>
      </c>
      <c r="L25" s="73">
        <f t="shared" si="2"/>
        <v>286077326</v>
      </c>
      <c r="M25" s="73">
        <f t="shared" si="2"/>
        <v>303186560</v>
      </c>
      <c r="N25" s="73">
        <f t="shared" si="2"/>
        <v>303186560</v>
      </c>
      <c r="O25" s="73">
        <f t="shared" si="2"/>
        <v>302839156</v>
      </c>
      <c r="P25" s="73">
        <f t="shared" si="2"/>
        <v>295349319</v>
      </c>
      <c r="Q25" s="73">
        <f t="shared" si="2"/>
        <v>314812545</v>
      </c>
      <c r="R25" s="73">
        <f t="shared" si="2"/>
        <v>314812545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314812545</v>
      </c>
      <c r="X25" s="73">
        <f t="shared" si="2"/>
        <v>331311256</v>
      </c>
      <c r="Y25" s="73">
        <f t="shared" si="2"/>
        <v>-16498711</v>
      </c>
      <c r="Z25" s="170">
        <f>+IF(X25&lt;&gt;0,+(Y25/X25)*100,0)</f>
        <v>-4.979822055909866</v>
      </c>
      <c r="AA25" s="74">
        <f>+AA12+AA24</f>
        <v>441748338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21030264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4782720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17123861</v>
      </c>
      <c r="D32" s="155"/>
      <c r="E32" s="59"/>
      <c r="F32" s="60">
        <v>217919708</v>
      </c>
      <c r="G32" s="60">
        <v>90718285</v>
      </c>
      <c r="H32" s="60">
        <v>44066710</v>
      </c>
      <c r="I32" s="60">
        <v>31559233</v>
      </c>
      <c r="J32" s="60">
        <v>31559233</v>
      </c>
      <c r="K32" s="60">
        <v>15708093</v>
      </c>
      <c r="L32" s="60">
        <v>7517271</v>
      </c>
      <c r="M32" s="60">
        <v>18877189</v>
      </c>
      <c r="N32" s="60">
        <v>18877189</v>
      </c>
      <c r="O32" s="60">
        <v>18529785</v>
      </c>
      <c r="P32" s="60">
        <v>14390485</v>
      </c>
      <c r="Q32" s="60">
        <v>33853711</v>
      </c>
      <c r="R32" s="60">
        <v>33853711</v>
      </c>
      <c r="S32" s="60"/>
      <c r="T32" s="60"/>
      <c r="U32" s="60"/>
      <c r="V32" s="60"/>
      <c r="W32" s="60">
        <v>33853711</v>
      </c>
      <c r="X32" s="60">
        <v>163439781</v>
      </c>
      <c r="Y32" s="60">
        <v>-129586070</v>
      </c>
      <c r="Z32" s="140">
        <v>-79.29</v>
      </c>
      <c r="AA32" s="62">
        <v>217919708</v>
      </c>
    </row>
    <row r="33" spans="1:27" ht="12.75">
      <c r="A33" s="249" t="s">
        <v>165</v>
      </c>
      <c r="B33" s="182"/>
      <c r="C33" s="155">
        <v>191520</v>
      </c>
      <c r="D33" s="155"/>
      <c r="E33" s="59"/>
      <c r="F33" s="60">
        <v>2046236</v>
      </c>
      <c r="G33" s="60">
        <v>1300135</v>
      </c>
      <c r="H33" s="60">
        <v>137087</v>
      </c>
      <c r="I33" s="60">
        <v>137087</v>
      </c>
      <c r="J33" s="60">
        <v>137087</v>
      </c>
      <c r="K33" s="60">
        <v>137087</v>
      </c>
      <c r="L33" s="60">
        <v>137087</v>
      </c>
      <c r="M33" s="60">
        <v>5886403</v>
      </c>
      <c r="N33" s="60">
        <v>5886403</v>
      </c>
      <c r="O33" s="60">
        <v>5886403</v>
      </c>
      <c r="P33" s="60">
        <v>2535866</v>
      </c>
      <c r="Q33" s="60">
        <v>2535866</v>
      </c>
      <c r="R33" s="60">
        <v>2535866</v>
      </c>
      <c r="S33" s="60"/>
      <c r="T33" s="60"/>
      <c r="U33" s="60"/>
      <c r="V33" s="60"/>
      <c r="W33" s="60">
        <v>2535866</v>
      </c>
      <c r="X33" s="60">
        <v>1534677</v>
      </c>
      <c r="Y33" s="60">
        <v>1001189</v>
      </c>
      <c r="Z33" s="140">
        <v>65.24</v>
      </c>
      <c r="AA33" s="62">
        <v>2046236</v>
      </c>
    </row>
    <row r="34" spans="1:27" ht="12.75">
      <c r="A34" s="250" t="s">
        <v>58</v>
      </c>
      <c r="B34" s="251"/>
      <c r="C34" s="168">
        <f aca="true" t="shared" si="3" ref="C34:Y34">SUM(C29:C33)</f>
        <v>43128365</v>
      </c>
      <c r="D34" s="168">
        <f>SUM(D29:D33)</f>
        <v>0</v>
      </c>
      <c r="E34" s="72">
        <f t="shared" si="3"/>
        <v>0</v>
      </c>
      <c r="F34" s="73">
        <f t="shared" si="3"/>
        <v>219965944</v>
      </c>
      <c r="G34" s="73">
        <f t="shared" si="3"/>
        <v>92018420</v>
      </c>
      <c r="H34" s="73">
        <f t="shared" si="3"/>
        <v>44203797</v>
      </c>
      <c r="I34" s="73">
        <f t="shared" si="3"/>
        <v>31696320</v>
      </c>
      <c r="J34" s="73">
        <f t="shared" si="3"/>
        <v>31696320</v>
      </c>
      <c r="K34" s="73">
        <f t="shared" si="3"/>
        <v>15845180</v>
      </c>
      <c r="L34" s="73">
        <f t="shared" si="3"/>
        <v>7654358</v>
      </c>
      <c r="M34" s="73">
        <f t="shared" si="3"/>
        <v>24763592</v>
      </c>
      <c r="N34" s="73">
        <f t="shared" si="3"/>
        <v>24763592</v>
      </c>
      <c r="O34" s="73">
        <f t="shared" si="3"/>
        <v>24416188</v>
      </c>
      <c r="P34" s="73">
        <f t="shared" si="3"/>
        <v>16926351</v>
      </c>
      <c r="Q34" s="73">
        <f t="shared" si="3"/>
        <v>36389577</v>
      </c>
      <c r="R34" s="73">
        <f t="shared" si="3"/>
        <v>36389577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36389577</v>
      </c>
      <c r="X34" s="73">
        <f t="shared" si="3"/>
        <v>164974458</v>
      </c>
      <c r="Y34" s="73">
        <f t="shared" si="3"/>
        <v>-128584881</v>
      </c>
      <c r="Z34" s="170">
        <f>+IF(X34&lt;&gt;0,+(Y34/X34)*100,0)</f>
        <v>-77.94229637657</v>
      </c>
      <c r="AA34" s="74">
        <f>SUM(AA29:AA33)</f>
        <v>219965944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332885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4741321</v>
      </c>
      <c r="D38" s="155"/>
      <c r="E38" s="59">
        <v>2046236</v>
      </c>
      <c r="F38" s="60"/>
      <c r="G38" s="60"/>
      <c r="H38" s="60">
        <v>122331090</v>
      </c>
      <c r="I38" s="60">
        <v>122331090</v>
      </c>
      <c r="J38" s="60">
        <v>122331090</v>
      </c>
      <c r="K38" s="60">
        <v>122331090</v>
      </c>
      <c r="L38" s="60">
        <v>122331090</v>
      </c>
      <c r="M38" s="60">
        <v>122331090</v>
      </c>
      <c r="N38" s="60">
        <v>122331090</v>
      </c>
      <c r="O38" s="60">
        <v>122331090</v>
      </c>
      <c r="P38" s="60">
        <v>122331090</v>
      </c>
      <c r="Q38" s="60">
        <v>122331090</v>
      </c>
      <c r="R38" s="60">
        <v>122331090</v>
      </c>
      <c r="S38" s="60"/>
      <c r="T38" s="60"/>
      <c r="U38" s="60"/>
      <c r="V38" s="60"/>
      <c r="W38" s="60">
        <v>122331090</v>
      </c>
      <c r="X38" s="60"/>
      <c r="Y38" s="60">
        <v>122331090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5074206</v>
      </c>
      <c r="D39" s="168">
        <f>SUM(D37:D38)</f>
        <v>0</v>
      </c>
      <c r="E39" s="76">
        <f t="shared" si="4"/>
        <v>2046236</v>
      </c>
      <c r="F39" s="77">
        <f t="shared" si="4"/>
        <v>0</v>
      </c>
      <c r="G39" s="77">
        <f t="shared" si="4"/>
        <v>0</v>
      </c>
      <c r="H39" s="77">
        <f t="shared" si="4"/>
        <v>122331090</v>
      </c>
      <c r="I39" s="77">
        <f t="shared" si="4"/>
        <v>122331090</v>
      </c>
      <c r="J39" s="77">
        <f t="shared" si="4"/>
        <v>122331090</v>
      </c>
      <c r="K39" s="77">
        <f t="shared" si="4"/>
        <v>122331090</v>
      </c>
      <c r="L39" s="77">
        <f t="shared" si="4"/>
        <v>122331090</v>
      </c>
      <c r="M39" s="77">
        <f t="shared" si="4"/>
        <v>122331090</v>
      </c>
      <c r="N39" s="77">
        <f t="shared" si="4"/>
        <v>122331090</v>
      </c>
      <c r="O39" s="77">
        <f t="shared" si="4"/>
        <v>122331090</v>
      </c>
      <c r="P39" s="77">
        <f t="shared" si="4"/>
        <v>122331090</v>
      </c>
      <c r="Q39" s="77">
        <f t="shared" si="4"/>
        <v>122331090</v>
      </c>
      <c r="R39" s="77">
        <f t="shared" si="4"/>
        <v>122331090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122331090</v>
      </c>
      <c r="X39" s="77">
        <f t="shared" si="4"/>
        <v>0</v>
      </c>
      <c r="Y39" s="77">
        <f t="shared" si="4"/>
        <v>122331090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48202571</v>
      </c>
      <c r="D40" s="168">
        <f>+D34+D39</f>
        <v>0</v>
      </c>
      <c r="E40" s="72">
        <f t="shared" si="5"/>
        <v>2046236</v>
      </c>
      <c r="F40" s="73">
        <f t="shared" si="5"/>
        <v>219965944</v>
      </c>
      <c r="G40" s="73">
        <f t="shared" si="5"/>
        <v>92018420</v>
      </c>
      <c r="H40" s="73">
        <f t="shared" si="5"/>
        <v>166534887</v>
      </c>
      <c r="I40" s="73">
        <f t="shared" si="5"/>
        <v>154027410</v>
      </c>
      <c r="J40" s="73">
        <f t="shared" si="5"/>
        <v>154027410</v>
      </c>
      <c r="K40" s="73">
        <f t="shared" si="5"/>
        <v>138176270</v>
      </c>
      <c r="L40" s="73">
        <f t="shared" si="5"/>
        <v>129985448</v>
      </c>
      <c r="M40" s="73">
        <f t="shared" si="5"/>
        <v>147094682</v>
      </c>
      <c r="N40" s="73">
        <f t="shared" si="5"/>
        <v>147094682</v>
      </c>
      <c r="O40" s="73">
        <f t="shared" si="5"/>
        <v>146747278</v>
      </c>
      <c r="P40" s="73">
        <f t="shared" si="5"/>
        <v>139257441</v>
      </c>
      <c r="Q40" s="73">
        <f t="shared" si="5"/>
        <v>158720667</v>
      </c>
      <c r="R40" s="73">
        <f t="shared" si="5"/>
        <v>158720667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158720667</v>
      </c>
      <c r="X40" s="73">
        <f t="shared" si="5"/>
        <v>164974458</v>
      </c>
      <c r="Y40" s="73">
        <f t="shared" si="5"/>
        <v>-6253791</v>
      </c>
      <c r="Z40" s="170">
        <f>+IF(X40&lt;&gt;0,+(Y40/X40)*100,0)</f>
        <v>-3.7907631737756637</v>
      </c>
      <c r="AA40" s="74">
        <f>+AA34+AA39</f>
        <v>219965944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293366403</v>
      </c>
      <c r="D42" s="257">
        <f>+D25-D40</f>
        <v>0</v>
      </c>
      <c r="E42" s="258">
        <f t="shared" si="6"/>
        <v>363307292</v>
      </c>
      <c r="F42" s="259">
        <f t="shared" si="6"/>
        <v>221782394</v>
      </c>
      <c r="G42" s="259">
        <f t="shared" si="6"/>
        <v>154659466</v>
      </c>
      <c r="H42" s="259">
        <f t="shared" si="6"/>
        <v>154659465</v>
      </c>
      <c r="I42" s="259">
        <f t="shared" si="6"/>
        <v>154659465</v>
      </c>
      <c r="J42" s="259">
        <f t="shared" si="6"/>
        <v>154659465</v>
      </c>
      <c r="K42" s="259">
        <f t="shared" si="6"/>
        <v>156091878</v>
      </c>
      <c r="L42" s="259">
        <f t="shared" si="6"/>
        <v>156091878</v>
      </c>
      <c r="M42" s="259">
        <f t="shared" si="6"/>
        <v>156091878</v>
      </c>
      <c r="N42" s="259">
        <f t="shared" si="6"/>
        <v>156091878</v>
      </c>
      <c r="O42" s="259">
        <f t="shared" si="6"/>
        <v>156091878</v>
      </c>
      <c r="P42" s="259">
        <f t="shared" si="6"/>
        <v>156091878</v>
      </c>
      <c r="Q42" s="259">
        <f t="shared" si="6"/>
        <v>156091878</v>
      </c>
      <c r="R42" s="259">
        <f t="shared" si="6"/>
        <v>156091878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156091878</v>
      </c>
      <c r="X42" s="259">
        <f t="shared" si="6"/>
        <v>166336798</v>
      </c>
      <c r="Y42" s="259">
        <f t="shared" si="6"/>
        <v>-10244920</v>
      </c>
      <c r="Z42" s="260">
        <f>+IF(X42&lt;&gt;0,+(Y42/X42)*100,0)</f>
        <v>-6.159142248247438</v>
      </c>
      <c r="AA42" s="261">
        <f>+AA25-AA40</f>
        <v>221782394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293366403</v>
      </c>
      <c r="D45" s="155"/>
      <c r="E45" s="59">
        <v>363307292</v>
      </c>
      <c r="F45" s="60">
        <v>221782394</v>
      </c>
      <c r="G45" s="60">
        <v>154659466</v>
      </c>
      <c r="H45" s="60">
        <v>154659466</v>
      </c>
      <c r="I45" s="60">
        <v>154659466</v>
      </c>
      <c r="J45" s="60">
        <v>154659466</v>
      </c>
      <c r="K45" s="60">
        <v>156091879</v>
      </c>
      <c r="L45" s="60">
        <v>156091879</v>
      </c>
      <c r="M45" s="60">
        <v>156091879</v>
      </c>
      <c r="N45" s="60">
        <v>156091879</v>
      </c>
      <c r="O45" s="60">
        <v>156091879</v>
      </c>
      <c r="P45" s="60">
        <v>156091879</v>
      </c>
      <c r="Q45" s="60">
        <v>156091879</v>
      </c>
      <c r="R45" s="60">
        <v>156091879</v>
      </c>
      <c r="S45" s="60"/>
      <c r="T45" s="60"/>
      <c r="U45" s="60"/>
      <c r="V45" s="60"/>
      <c r="W45" s="60">
        <v>156091879</v>
      </c>
      <c r="X45" s="60">
        <v>166336796</v>
      </c>
      <c r="Y45" s="60">
        <v>-10244917</v>
      </c>
      <c r="Z45" s="139">
        <v>-6.16</v>
      </c>
      <c r="AA45" s="62">
        <v>221782394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293366403</v>
      </c>
      <c r="D48" s="217">
        <f>SUM(D45:D47)</f>
        <v>0</v>
      </c>
      <c r="E48" s="264">
        <f t="shared" si="7"/>
        <v>363307292</v>
      </c>
      <c r="F48" s="219">
        <f t="shared" si="7"/>
        <v>221782394</v>
      </c>
      <c r="G48" s="219">
        <f t="shared" si="7"/>
        <v>154659466</v>
      </c>
      <c r="H48" s="219">
        <f t="shared" si="7"/>
        <v>154659466</v>
      </c>
      <c r="I48" s="219">
        <f t="shared" si="7"/>
        <v>154659466</v>
      </c>
      <c r="J48" s="219">
        <f t="shared" si="7"/>
        <v>154659466</v>
      </c>
      <c r="K48" s="219">
        <f t="shared" si="7"/>
        <v>156091879</v>
      </c>
      <c r="L48" s="219">
        <f t="shared" si="7"/>
        <v>156091879</v>
      </c>
      <c r="M48" s="219">
        <f t="shared" si="7"/>
        <v>156091879</v>
      </c>
      <c r="N48" s="219">
        <f t="shared" si="7"/>
        <v>156091879</v>
      </c>
      <c r="O48" s="219">
        <f t="shared" si="7"/>
        <v>156091879</v>
      </c>
      <c r="P48" s="219">
        <f t="shared" si="7"/>
        <v>156091879</v>
      </c>
      <c r="Q48" s="219">
        <f t="shared" si="7"/>
        <v>156091879</v>
      </c>
      <c r="R48" s="219">
        <f t="shared" si="7"/>
        <v>156091879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156091879</v>
      </c>
      <c r="X48" s="219">
        <f t="shared" si="7"/>
        <v>166336796</v>
      </c>
      <c r="Y48" s="219">
        <f t="shared" si="7"/>
        <v>-10244917</v>
      </c>
      <c r="Z48" s="265">
        <f>+IF(X48&lt;&gt;0,+(Y48/X48)*100,0)</f>
        <v>-6.15914051873405</v>
      </c>
      <c r="AA48" s="232">
        <f>SUM(AA45:AA47)</f>
        <v>221782394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9748537</v>
      </c>
      <c r="D6" s="155"/>
      <c r="E6" s="59">
        <v>6500000</v>
      </c>
      <c r="F6" s="60">
        <v>6500004</v>
      </c>
      <c r="G6" s="60">
        <v>498116</v>
      </c>
      <c r="H6" s="60">
        <v>3384522</v>
      </c>
      <c r="I6" s="60">
        <v>27604</v>
      </c>
      <c r="J6" s="60">
        <v>3910242</v>
      </c>
      <c r="K6" s="60">
        <v>133942</v>
      </c>
      <c r="L6" s="60">
        <v>34871</v>
      </c>
      <c r="M6" s="60">
        <v>57313</v>
      </c>
      <c r="N6" s="60">
        <v>226126</v>
      </c>
      <c r="O6" s="60">
        <v>29679</v>
      </c>
      <c r="P6" s="60">
        <v>35043</v>
      </c>
      <c r="Q6" s="60">
        <v>61002</v>
      </c>
      <c r="R6" s="60">
        <v>125724</v>
      </c>
      <c r="S6" s="60"/>
      <c r="T6" s="60"/>
      <c r="U6" s="60"/>
      <c r="V6" s="60"/>
      <c r="W6" s="60">
        <v>4262092</v>
      </c>
      <c r="X6" s="60">
        <v>4875003</v>
      </c>
      <c r="Y6" s="60">
        <v>-612911</v>
      </c>
      <c r="Z6" s="140">
        <v>-12.57</v>
      </c>
      <c r="AA6" s="62">
        <v>6500004</v>
      </c>
    </row>
    <row r="7" spans="1:27" ht="12.75">
      <c r="A7" s="249" t="s">
        <v>32</v>
      </c>
      <c r="B7" s="182"/>
      <c r="C7" s="155"/>
      <c r="D7" s="155"/>
      <c r="E7" s="59">
        <v>445000</v>
      </c>
      <c r="F7" s="60">
        <v>444996</v>
      </c>
      <c r="G7" s="60">
        <v>10989</v>
      </c>
      <c r="H7" s="60">
        <v>17636</v>
      </c>
      <c r="I7" s="60">
        <v>10834</v>
      </c>
      <c r="J7" s="60">
        <v>39459</v>
      </c>
      <c r="K7" s="60">
        <v>9073</v>
      </c>
      <c r="L7" s="60">
        <v>6390</v>
      </c>
      <c r="M7" s="60">
        <v>8573</v>
      </c>
      <c r="N7" s="60">
        <v>24036</v>
      </c>
      <c r="O7" s="60">
        <v>6863</v>
      </c>
      <c r="P7" s="60">
        <v>10465</v>
      </c>
      <c r="Q7" s="60">
        <v>14082</v>
      </c>
      <c r="R7" s="60">
        <v>31410</v>
      </c>
      <c r="S7" s="60"/>
      <c r="T7" s="60"/>
      <c r="U7" s="60"/>
      <c r="V7" s="60"/>
      <c r="W7" s="60">
        <v>94905</v>
      </c>
      <c r="X7" s="60">
        <v>333747</v>
      </c>
      <c r="Y7" s="60">
        <v>-238842</v>
      </c>
      <c r="Z7" s="140">
        <v>-71.56</v>
      </c>
      <c r="AA7" s="62">
        <v>444996</v>
      </c>
    </row>
    <row r="8" spans="1:27" ht="12.75">
      <c r="A8" s="249" t="s">
        <v>178</v>
      </c>
      <c r="B8" s="182"/>
      <c r="C8" s="155">
        <v>6930624</v>
      </c>
      <c r="D8" s="155"/>
      <c r="E8" s="59">
        <v>25870467</v>
      </c>
      <c r="F8" s="60">
        <v>25320468</v>
      </c>
      <c r="G8" s="60">
        <v>3365370</v>
      </c>
      <c r="H8" s="60">
        <v>315025</v>
      </c>
      <c r="I8" s="60">
        <v>120651</v>
      </c>
      <c r="J8" s="60">
        <v>3801046</v>
      </c>
      <c r="K8" s="60">
        <v>190269</v>
      </c>
      <c r="L8" s="60">
        <v>274497</v>
      </c>
      <c r="M8" s="60">
        <v>121611</v>
      </c>
      <c r="N8" s="60">
        <v>586377</v>
      </c>
      <c r="O8" s="60">
        <v>118593</v>
      </c>
      <c r="P8" s="60">
        <v>147793</v>
      </c>
      <c r="Q8" s="60">
        <v>306915</v>
      </c>
      <c r="R8" s="60">
        <v>573301</v>
      </c>
      <c r="S8" s="60"/>
      <c r="T8" s="60"/>
      <c r="U8" s="60"/>
      <c r="V8" s="60"/>
      <c r="W8" s="60">
        <v>4960724</v>
      </c>
      <c r="X8" s="60">
        <v>18990351</v>
      </c>
      <c r="Y8" s="60">
        <v>-14029627</v>
      </c>
      <c r="Z8" s="140">
        <v>-73.88</v>
      </c>
      <c r="AA8" s="62">
        <v>25320468</v>
      </c>
    </row>
    <row r="9" spans="1:27" ht="12.75">
      <c r="A9" s="249" t="s">
        <v>179</v>
      </c>
      <c r="B9" s="182"/>
      <c r="C9" s="155">
        <v>197092710</v>
      </c>
      <c r="D9" s="155"/>
      <c r="E9" s="59">
        <v>97400760</v>
      </c>
      <c r="F9" s="60">
        <v>98869116</v>
      </c>
      <c r="G9" s="60">
        <v>38976000</v>
      </c>
      <c r="H9" s="60"/>
      <c r="I9" s="60"/>
      <c r="J9" s="60">
        <v>38976000</v>
      </c>
      <c r="K9" s="60"/>
      <c r="L9" s="60"/>
      <c r="M9" s="60"/>
      <c r="N9" s="60"/>
      <c r="O9" s="60"/>
      <c r="P9" s="60">
        <v>4280549</v>
      </c>
      <c r="Q9" s="60">
        <v>23682000</v>
      </c>
      <c r="R9" s="60">
        <v>27962549</v>
      </c>
      <c r="S9" s="60"/>
      <c r="T9" s="60"/>
      <c r="U9" s="60"/>
      <c r="V9" s="60"/>
      <c r="W9" s="60">
        <v>66938549</v>
      </c>
      <c r="X9" s="60">
        <v>74151837</v>
      </c>
      <c r="Y9" s="60">
        <v>-7213288</v>
      </c>
      <c r="Z9" s="140">
        <v>-9.73</v>
      </c>
      <c r="AA9" s="62">
        <v>98869116</v>
      </c>
    </row>
    <row r="10" spans="1:27" ht="12.75">
      <c r="A10" s="249" t="s">
        <v>180</v>
      </c>
      <c r="B10" s="182"/>
      <c r="C10" s="155"/>
      <c r="D10" s="155"/>
      <c r="E10" s="59">
        <v>95960000</v>
      </c>
      <c r="F10" s="60">
        <v>108960000</v>
      </c>
      <c r="G10" s="60">
        <v>51448640</v>
      </c>
      <c r="H10" s="60">
        <v>16812279</v>
      </c>
      <c r="I10" s="60">
        <v>1421918</v>
      </c>
      <c r="J10" s="60">
        <v>69682837</v>
      </c>
      <c r="K10" s="60">
        <v>2249584</v>
      </c>
      <c r="L10" s="60"/>
      <c r="M10" s="60"/>
      <c r="N10" s="60">
        <v>2249584</v>
      </c>
      <c r="O10" s="60"/>
      <c r="P10" s="60">
        <v>14203539</v>
      </c>
      <c r="Q10" s="60">
        <v>19265000</v>
      </c>
      <c r="R10" s="60">
        <v>33468539</v>
      </c>
      <c r="S10" s="60"/>
      <c r="T10" s="60"/>
      <c r="U10" s="60"/>
      <c r="V10" s="60"/>
      <c r="W10" s="60">
        <v>105400960</v>
      </c>
      <c r="X10" s="60">
        <v>81720000</v>
      </c>
      <c r="Y10" s="60">
        <v>23680960</v>
      </c>
      <c r="Z10" s="140">
        <v>28.98</v>
      </c>
      <c r="AA10" s="62">
        <v>108960000</v>
      </c>
    </row>
    <row r="11" spans="1:27" ht="12.75">
      <c r="A11" s="249" t="s">
        <v>181</v>
      </c>
      <c r="B11" s="182"/>
      <c r="C11" s="155">
        <v>2041095</v>
      </c>
      <c r="D11" s="155"/>
      <c r="E11" s="59">
        <v>2450000</v>
      </c>
      <c r="F11" s="60">
        <v>2450004</v>
      </c>
      <c r="G11" s="60">
        <v>10656</v>
      </c>
      <c r="H11" s="60">
        <v>18370</v>
      </c>
      <c r="I11" s="60">
        <v>2029</v>
      </c>
      <c r="J11" s="60">
        <v>31055</v>
      </c>
      <c r="K11" s="60">
        <v>580</v>
      </c>
      <c r="L11" s="60">
        <v>343</v>
      </c>
      <c r="M11" s="60">
        <v>153</v>
      </c>
      <c r="N11" s="60">
        <v>1076</v>
      </c>
      <c r="O11" s="60">
        <v>827</v>
      </c>
      <c r="P11" s="60">
        <v>258</v>
      </c>
      <c r="Q11" s="60">
        <v>2781</v>
      </c>
      <c r="R11" s="60">
        <v>3866</v>
      </c>
      <c r="S11" s="60"/>
      <c r="T11" s="60"/>
      <c r="U11" s="60"/>
      <c r="V11" s="60"/>
      <c r="W11" s="60">
        <v>35997</v>
      </c>
      <c r="X11" s="60">
        <v>1837503</v>
      </c>
      <c r="Y11" s="60">
        <v>-1801506</v>
      </c>
      <c r="Z11" s="140">
        <v>-98.04</v>
      </c>
      <c r="AA11" s="62">
        <v>2450004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-111532446</v>
      </c>
      <c r="D14" s="155"/>
      <c r="E14" s="59">
        <v>-112729495</v>
      </c>
      <c r="F14" s="60">
        <v>-122312568</v>
      </c>
      <c r="G14" s="60">
        <v>-5032842</v>
      </c>
      <c r="H14" s="60">
        <v>-6626165</v>
      </c>
      <c r="I14" s="60">
        <v>-9303481</v>
      </c>
      <c r="J14" s="60">
        <v>-20962488</v>
      </c>
      <c r="K14" s="60">
        <v>-10889585</v>
      </c>
      <c r="L14" s="60">
        <v>-8975253</v>
      </c>
      <c r="M14" s="60">
        <v>-11167540</v>
      </c>
      <c r="N14" s="60">
        <v>-31032378</v>
      </c>
      <c r="O14" s="60">
        <v>-10598333</v>
      </c>
      <c r="P14" s="60">
        <v>-8489729</v>
      </c>
      <c r="Q14" s="60">
        <v>-12227542</v>
      </c>
      <c r="R14" s="60">
        <v>-31315604</v>
      </c>
      <c r="S14" s="60"/>
      <c r="T14" s="60"/>
      <c r="U14" s="60"/>
      <c r="V14" s="60"/>
      <c r="W14" s="60">
        <v>-83310470</v>
      </c>
      <c r="X14" s="60">
        <v>-91734426</v>
      </c>
      <c r="Y14" s="60">
        <v>8423956</v>
      </c>
      <c r="Z14" s="140">
        <v>-9.18</v>
      </c>
      <c r="AA14" s="62">
        <v>-122312568</v>
      </c>
    </row>
    <row r="15" spans="1:27" ht="12.75">
      <c r="A15" s="249" t="s">
        <v>40</v>
      </c>
      <c r="B15" s="182"/>
      <c r="C15" s="155">
        <v>-1597300</v>
      </c>
      <c r="D15" s="155"/>
      <c r="E15" s="59">
        <v>-9996</v>
      </c>
      <c r="F15" s="60">
        <v>-80004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-60003</v>
      </c>
      <c r="Y15" s="60">
        <v>60003</v>
      </c>
      <c r="Z15" s="140">
        <v>-100</v>
      </c>
      <c r="AA15" s="62">
        <v>-80004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102683220</v>
      </c>
      <c r="D17" s="168">
        <f t="shared" si="0"/>
        <v>0</v>
      </c>
      <c r="E17" s="72">
        <f t="shared" si="0"/>
        <v>115886736</v>
      </c>
      <c r="F17" s="73">
        <f t="shared" si="0"/>
        <v>120152016</v>
      </c>
      <c r="G17" s="73">
        <f t="shared" si="0"/>
        <v>89276929</v>
      </c>
      <c r="H17" s="73">
        <f t="shared" si="0"/>
        <v>13921667</v>
      </c>
      <c r="I17" s="73">
        <f t="shared" si="0"/>
        <v>-7720445</v>
      </c>
      <c r="J17" s="73">
        <f t="shared" si="0"/>
        <v>95478151</v>
      </c>
      <c r="K17" s="73">
        <f t="shared" si="0"/>
        <v>-8306137</v>
      </c>
      <c r="L17" s="73">
        <f t="shared" si="0"/>
        <v>-8659152</v>
      </c>
      <c r="M17" s="73">
        <f t="shared" si="0"/>
        <v>-10979890</v>
      </c>
      <c r="N17" s="73">
        <f t="shared" si="0"/>
        <v>-27945179</v>
      </c>
      <c r="O17" s="73">
        <f t="shared" si="0"/>
        <v>-10442371</v>
      </c>
      <c r="P17" s="73">
        <f t="shared" si="0"/>
        <v>10187918</v>
      </c>
      <c r="Q17" s="73">
        <f t="shared" si="0"/>
        <v>31104238</v>
      </c>
      <c r="R17" s="73">
        <f t="shared" si="0"/>
        <v>30849785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98382757</v>
      </c>
      <c r="X17" s="73">
        <f t="shared" si="0"/>
        <v>90114012</v>
      </c>
      <c r="Y17" s="73">
        <f t="shared" si="0"/>
        <v>8268745</v>
      </c>
      <c r="Z17" s="170">
        <f>+IF(X17&lt;&gt;0,+(Y17/X17)*100,0)</f>
        <v>9.17587045175616</v>
      </c>
      <c r="AA17" s="74">
        <f>SUM(AA6:AA16)</f>
        <v>120152016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-83416190</v>
      </c>
      <c r="D26" s="155"/>
      <c r="E26" s="59">
        <v>108141996</v>
      </c>
      <c r="F26" s="60">
        <v>120152004</v>
      </c>
      <c r="G26" s="60"/>
      <c r="H26" s="60"/>
      <c r="I26" s="60">
        <v>-6194915</v>
      </c>
      <c r="J26" s="60">
        <v>-6194915</v>
      </c>
      <c r="K26" s="60">
        <v>-8509976</v>
      </c>
      <c r="L26" s="60">
        <v>-5258726</v>
      </c>
      <c r="M26" s="60">
        <v>-12177360</v>
      </c>
      <c r="N26" s="60">
        <v>-25946062</v>
      </c>
      <c r="O26" s="60">
        <v>-2109472</v>
      </c>
      <c r="P26" s="60">
        <v>-9980053</v>
      </c>
      <c r="Q26" s="60">
        <v>-5035949</v>
      </c>
      <c r="R26" s="60">
        <v>-17125474</v>
      </c>
      <c r="S26" s="60"/>
      <c r="T26" s="60"/>
      <c r="U26" s="60"/>
      <c r="V26" s="60"/>
      <c r="W26" s="60">
        <v>-49266451</v>
      </c>
      <c r="X26" s="60">
        <v>90114003</v>
      </c>
      <c r="Y26" s="60">
        <v>-139380454</v>
      </c>
      <c r="Z26" s="140">
        <v>-154.67</v>
      </c>
      <c r="AA26" s="62">
        <v>120152004</v>
      </c>
    </row>
    <row r="27" spans="1:27" ht="12.75">
      <c r="A27" s="250" t="s">
        <v>192</v>
      </c>
      <c r="B27" s="251"/>
      <c r="C27" s="168">
        <f aca="true" t="shared" si="1" ref="C27:Y27">SUM(C21:C26)</f>
        <v>-83416190</v>
      </c>
      <c r="D27" s="168">
        <f>SUM(D21:D26)</f>
        <v>0</v>
      </c>
      <c r="E27" s="72">
        <f t="shared" si="1"/>
        <v>108141996</v>
      </c>
      <c r="F27" s="73">
        <f t="shared" si="1"/>
        <v>120152004</v>
      </c>
      <c r="G27" s="73">
        <f t="shared" si="1"/>
        <v>0</v>
      </c>
      <c r="H27" s="73">
        <f t="shared" si="1"/>
        <v>0</v>
      </c>
      <c r="I27" s="73">
        <f t="shared" si="1"/>
        <v>-6194915</v>
      </c>
      <c r="J27" s="73">
        <f t="shared" si="1"/>
        <v>-6194915</v>
      </c>
      <c r="K27" s="73">
        <f t="shared" si="1"/>
        <v>-8509976</v>
      </c>
      <c r="L27" s="73">
        <f t="shared" si="1"/>
        <v>-5258726</v>
      </c>
      <c r="M27" s="73">
        <f t="shared" si="1"/>
        <v>-12177360</v>
      </c>
      <c r="N27" s="73">
        <f t="shared" si="1"/>
        <v>-25946062</v>
      </c>
      <c r="O27" s="73">
        <f t="shared" si="1"/>
        <v>-2109472</v>
      </c>
      <c r="P27" s="73">
        <f t="shared" si="1"/>
        <v>-9980053</v>
      </c>
      <c r="Q27" s="73">
        <f t="shared" si="1"/>
        <v>-5035949</v>
      </c>
      <c r="R27" s="73">
        <f t="shared" si="1"/>
        <v>-17125474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-49266451</v>
      </c>
      <c r="X27" s="73">
        <f t="shared" si="1"/>
        <v>90114003</v>
      </c>
      <c r="Y27" s="73">
        <f t="shared" si="1"/>
        <v>-139380454</v>
      </c>
      <c r="Z27" s="170">
        <f>+IF(X27&lt;&gt;0,+(Y27/X27)*100,0)</f>
        <v>-154.6712490399522</v>
      </c>
      <c r="AA27" s="74">
        <f>SUM(AA21:AA26)</f>
        <v>120152004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7089441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-19000000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-11910559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7356471</v>
      </c>
      <c r="D38" s="153">
        <f>+D17+D27+D36</f>
        <v>0</v>
      </c>
      <c r="E38" s="99">
        <f t="shared" si="3"/>
        <v>224028732</v>
      </c>
      <c r="F38" s="100">
        <f t="shared" si="3"/>
        <v>240304020</v>
      </c>
      <c r="G38" s="100">
        <f t="shared" si="3"/>
        <v>89276929</v>
      </c>
      <c r="H38" s="100">
        <f t="shared" si="3"/>
        <v>13921667</v>
      </c>
      <c r="I38" s="100">
        <f t="shared" si="3"/>
        <v>-13915360</v>
      </c>
      <c r="J38" s="100">
        <f t="shared" si="3"/>
        <v>89283236</v>
      </c>
      <c r="K38" s="100">
        <f t="shared" si="3"/>
        <v>-16816113</v>
      </c>
      <c r="L38" s="100">
        <f t="shared" si="3"/>
        <v>-13917878</v>
      </c>
      <c r="M38" s="100">
        <f t="shared" si="3"/>
        <v>-23157250</v>
      </c>
      <c r="N38" s="100">
        <f t="shared" si="3"/>
        <v>-53891241</v>
      </c>
      <c r="O38" s="100">
        <f t="shared" si="3"/>
        <v>-12551843</v>
      </c>
      <c r="P38" s="100">
        <f t="shared" si="3"/>
        <v>207865</v>
      </c>
      <c r="Q38" s="100">
        <f t="shared" si="3"/>
        <v>26068289</v>
      </c>
      <c r="R38" s="100">
        <f t="shared" si="3"/>
        <v>13724311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49116306</v>
      </c>
      <c r="X38" s="100">
        <f t="shared" si="3"/>
        <v>180228015</v>
      </c>
      <c r="Y38" s="100">
        <f t="shared" si="3"/>
        <v>-131111709</v>
      </c>
      <c r="Z38" s="137">
        <f>+IF(X38&lt;&gt;0,+(Y38/X38)*100,0)</f>
        <v>-72.74768520310231</v>
      </c>
      <c r="AA38" s="102">
        <f>+AA17+AA27+AA36</f>
        <v>240304020</v>
      </c>
    </row>
    <row r="39" spans="1:27" ht="12.75">
      <c r="A39" s="249" t="s">
        <v>200</v>
      </c>
      <c r="B39" s="182"/>
      <c r="C39" s="153">
        <v>1887356</v>
      </c>
      <c r="D39" s="153"/>
      <c r="E39" s="99"/>
      <c r="F39" s="100">
        <v>385304</v>
      </c>
      <c r="G39" s="100"/>
      <c r="H39" s="100">
        <v>89276929</v>
      </c>
      <c r="I39" s="100">
        <v>103198596</v>
      </c>
      <c r="J39" s="100"/>
      <c r="K39" s="100">
        <v>89283236</v>
      </c>
      <c r="L39" s="100">
        <v>72467123</v>
      </c>
      <c r="M39" s="100">
        <v>58549245</v>
      </c>
      <c r="N39" s="100">
        <v>89283236</v>
      </c>
      <c r="O39" s="100">
        <v>35391995</v>
      </c>
      <c r="P39" s="100">
        <v>22840152</v>
      </c>
      <c r="Q39" s="100">
        <v>23048017</v>
      </c>
      <c r="R39" s="100">
        <v>35391995</v>
      </c>
      <c r="S39" s="100"/>
      <c r="T39" s="100"/>
      <c r="U39" s="100"/>
      <c r="V39" s="100"/>
      <c r="W39" s="100"/>
      <c r="X39" s="100">
        <v>385304</v>
      </c>
      <c r="Y39" s="100">
        <v>-385304</v>
      </c>
      <c r="Z39" s="137">
        <v>-100</v>
      </c>
      <c r="AA39" s="102">
        <v>385304</v>
      </c>
    </row>
    <row r="40" spans="1:27" ht="12.75">
      <c r="A40" s="269" t="s">
        <v>201</v>
      </c>
      <c r="B40" s="256"/>
      <c r="C40" s="257">
        <v>9243827</v>
      </c>
      <c r="D40" s="257"/>
      <c r="E40" s="258">
        <v>224028732</v>
      </c>
      <c r="F40" s="259">
        <v>240689322</v>
      </c>
      <c r="G40" s="259">
        <v>89276929</v>
      </c>
      <c r="H40" s="259">
        <v>103198596</v>
      </c>
      <c r="I40" s="259">
        <v>89283236</v>
      </c>
      <c r="J40" s="259">
        <v>89283236</v>
      </c>
      <c r="K40" s="259">
        <v>72467123</v>
      </c>
      <c r="L40" s="259">
        <v>58549245</v>
      </c>
      <c r="M40" s="259">
        <v>35391995</v>
      </c>
      <c r="N40" s="259">
        <v>35391995</v>
      </c>
      <c r="O40" s="259">
        <v>22840152</v>
      </c>
      <c r="P40" s="259">
        <v>23048017</v>
      </c>
      <c r="Q40" s="259">
        <v>49116306</v>
      </c>
      <c r="R40" s="259">
        <v>49116306</v>
      </c>
      <c r="S40" s="259"/>
      <c r="T40" s="259"/>
      <c r="U40" s="259"/>
      <c r="V40" s="259"/>
      <c r="W40" s="259">
        <v>49116306</v>
      </c>
      <c r="X40" s="259">
        <v>180613317</v>
      </c>
      <c r="Y40" s="259">
        <v>-131497011</v>
      </c>
      <c r="Z40" s="260">
        <v>-72.81</v>
      </c>
      <c r="AA40" s="261">
        <v>240689322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90514845</v>
      </c>
      <c r="D5" s="200">
        <f t="shared" si="0"/>
        <v>0</v>
      </c>
      <c r="E5" s="106">
        <f t="shared" si="0"/>
        <v>108142000</v>
      </c>
      <c r="F5" s="106">
        <f t="shared" si="0"/>
        <v>120152000</v>
      </c>
      <c r="G5" s="106">
        <f t="shared" si="0"/>
        <v>0</v>
      </c>
      <c r="H5" s="106">
        <f t="shared" si="0"/>
        <v>16812279</v>
      </c>
      <c r="I5" s="106">
        <f t="shared" si="0"/>
        <v>6194913</v>
      </c>
      <c r="J5" s="106">
        <f t="shared" si="0"/>
        <v>23007192</v>
      </c>
      <c r="K5" s="106">
        <f t="shared" si="0"/>
        <v>8539322</v>
      </c>
      <c r="L5" s="106">
        <f t="shared" si="0"/>
        <v>5309879</v>
      </c>
      <c r="M5" s="106">
        <f t="shared" si="0"/>
        <v>12177360</v>
      </c>
      <c r="N5" s="106">
        <f t="shared" si="0"/>
        <v>26026561</v>
      </c>
      <c r="O5" s="106">
        <f t="shared" si="0"/>
        <v>2109472</v>
      </c>
      <c r="P5" s="106">
        <f t="shared" si="0"/>
        <v>9980053</v>
      </c>
      <c r="Q5" s="106">
        <f t="shared" si="0"/>
        <v>5035949</v>
      </c>
      <c r="R5" s="106">
        <f t="shared" si="0"/>
        <v>17125474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66159227</v>
      </c>
      <c r="X5" s="106">
        <f t="shared" si="0"/>
        <v>90114000</v>
      </c>
      <c r="Y5" s="106">
        <f t="shared" si="0"/>
        <v>-23954773</v>
      </c>
      <c r="Z5" s="201">
        <f>+IF(X5&lt;&gt;0,+(Y5/X5)*100,0)</f>
        <v>-26.58274297001576</v>
      </c>
      <c r="AA5" s="199">
        <f>SUM(AA11:AA18)</f>
        <v>120152000</v>
      </c>
    </row>
    <row r="6" spans="1:27" ht="12.75">
      <c r="A6" s="291" t="s">
        <v>205</v>
      </c>
      <c r="B6" s="142"/>
      <c r="C6" s="62">
        <v>78984615</v>
      </c>
      <c r="D6" s="156"/>
      <c r="E6" s="60">
        <v>44162000</v>
      </c>
      <c r="F6" s="60">
        <v>58812000</v>
      </c>
      <c r="G6" s="60"/>
      <c r="H6" s="60">
        <v>2888662</v>
      </c>
      <c r="I6" s="60">
        <v>3563334</v>
      </c>
      <c r="J6" s="60">
        <v>6451996</v>
      </c>
      <c r="K6" s="60">
        <v>7986069</v>
      </c>
      <c r="L6" s="60">
        <v>5258726</v>
      </c>
      <c r="M6" s="60">
        <v>8395774</v>
      </c>
      <c r="N6" s="60">
        <v>21640569</v>
      </c>
      <c r="O6" s="60">
        <v>2109472</v>
      </c>
      <c r="P6" s="60">
        <v>1055736</v>
      </c>
      <c r="Q6" s="60">
        <v>4341141</v>
      </c>
      <c r="R6" s="60">
        <v>7506349</v>
      </c>
      <c r="S6" s="60"/>
      <c r="T6" s="60"/>
      <c r="U6" s="60"/>
      <c r="V6" s="60"/>
      <c r="W6" s="60">
        <v>35598914</v>
      </c>
      <c r="X6" s="60">
        <v>44109000</v>
      </c>
      <c r="Y6" s="60">
        <v>-8510086</v>
      </c>
      <c r="Z6" s="140">
        <v>-19.29</v>
      </c>
      <c r="AA6" s="155">
        <v>58812000</v>
      </c>
    </row>
    <row r="7" spans="1:27" ht="12.75">
      <c r="A7" s="291" t="s">
        <v>206</v>
      </c>
      <c r="B7" s="142"/>
      <c r="C7" s="62"/>
      <c r="D7" s="156"/>
      <c r="E7" s="60">
        <v>44400000</v>
      </c>
      <c r="F7" s="60">
        <v>55275000</v>
      </c>
      <c r="G7" s="60"/>
      <c r="H7" s="60">
        <v>13923617</v>
      </c>
      <c r="I7" s="60">
        <v>2631579</v>
      </c>
      <c r="J7" s="60">
        <v>16555196</v>
      </c>
      <c r="K7" s="60"/>
      <c r="L7" s="60"/>
      <c r="M7" s="60">
        <v>2783243</v>
      </c>
      <c r="N7" s="60">
        <v>2783243</v>
      </c>
      <c r="O7" s="60"/>
      <c r="P7" s="60">
        <v>8420851</v>
      </c>
      <c r="Q7" s="60"/>
      <c r="R7" s="60">
        <v>8420851</v>
      </c>
      <c r="S7" s="60"/>
      <c r="T7" s="60"/>
      <c r="U7" s="60"/>
      <c r="V7" s="60"/>
      <c r="W7" s="60">
        <v>27759290</v>
      </c>
      <c r="X7" s="60">
        <v>41456250</v>
      </c>
      <c r="Y7" s="60">
        <v>-13696960</v>
      </c>
      <c r="Z7" s="140">
        <v>-33.04</v>
      </c>
      <c r="AA7" s="155">
        <v>55275000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630000</v>
      </c>
      <c r="D10" s="156"/>
      <c r="E10" s="60">
        <v>5300000</v>
      </c>
      <c r="F10" s="60">
        <v>250000</v>
      </c>
      <c r="G10" s="60"/>
      <c r="H10" s="60"/>
      <c r="I10" s="60"/>
      <c r="J10" s="60"/>
      <c r="K10" s="60"/>
      <c r="L10" s="60"/>
      <c r="M10" s="60">
        <v>49800</v>
      </c>
      <c r="N10" s="60">
        <v>49800</v>
      </c>
      <c r="O10" s="60"/>
      <c r="P10" s="60"/>
      <c r="Q10" s="60"/>
      <c r="R10" s="60"/>
      <c r="S10" s="60"/>
      <c r="T10" s="60"/>
      <c r="U10" s="60"/>
      <c r="V10" s="60"/>
      <c r="W10" s="60">
        <v>49800</v>
      </c>
      <c r="X10" s="60">
        <v>187500</v>
      </c>
      <c r="Y10" s="60">
        <v>-137700</v>
      </c>
      <c r="Z10" s="140">
        <v>-73.44</v>
      </c>
      <c r="AA10" s="155">
        <v>250000</v>
      </c>
    </row>
    <row r="11" spans="1:27" ht="12.75">
      <c r="A11" s="292" t="s">
        <v>210</v>
      </c>
      <c r="B11" s="142"/>
      <c r="C11" s="293">
        <f aca="true" t="shared" si="1" ref="C11:Y11">SUM(C6:C10)</f>
        <v>79614615</v>
      </c>
      <c r="D11" s="294">
        <f t="shared" si="1"/>
        <v>0</v>
      </c>
      <c r="E11" s="295">
        <f t="shared" si="1"/>
        <v>93862000</v>
      </c>
      <c r="F11" s="295">
        <f t="shared" si="1"/>
        <v>114337000</v>
      </c>
      <c r="G11" s="295">
        <f t="shared" si="1"/>
        <v>0</v>
      </c>
      <c r="H11" s="295">
        <f t="shared" si="1"/>
        <v>16812279</v>
      </c>
      <c r="I11" s="295">
        <f t="shared" si="1"/>
        <v>6194913</v>
      </c>
      <c r="J11" s="295">
        <f t="shared" si="1"/>
        <v>23007192</v>
      </c>
      <c r="K11" s="295">
        <f t="shared" si="1"/>
        <v>7986069</v>
      </c>
      <c r="L11" s="295">
        <f t="shared" si="1"/>
        <v>5258726</v>
      </c>
      <c r="M11" s="295">
        <f t="shared" si="1"/>
        <v>11228817</v>
      </c>
      <c r="N11" s="295">
        <f t="shared" si="1"/>
        <v>24473612</v>
      </c>
      <c r="O11" s="295">
        <f t="shared" si="1"/>
        <v>2109472</v>
      </c>
      <c r="P11" s="295">
        <f t="shared" si="1"/>
        <v>9476587</v>
      </c>
      <c r="Q11" s="295">
        <f t="shared" si="1"/>
        <v>4341141</v>
      </c>
      <c r="R11" s="295">
        <f t="shared" si="1"/>
        <v>15927200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63408004</v>
      </c>
      <c r="X11" s="295">
        <f t="shared" si="1"/>
        <v>85752750</v>
      </c>
      <c r="Y11" s="295">
        <f t="shared" si="1"/>
        <v>-22344746</v>
      </c>
      <c r="Z11" s="296">
        <f>+IF(X11&lt;&gt;0,+(Y11/X11)*100,0)</f>
        <v>-26.057177175076017</v>
      </c>
      <c r="AA11" s="297">
        <f>SUM(AA6:AA10)</f>
        <v>114337000</v>
      </c>
    </row>
    <row r="12" spans="1:27" ht="12.75">
      <c r="A12" s="298" t="s">
        <v>211</v>
      </c>
      <c r="B12" s="136"/>
      <c r="C12" s="62">
        <v>7130493</v>
      </c>
      <c r="D12" s="156"/>
      <c r="E12" s="60">
        <v>13480000</v>
      </c>
      <c r="F12" s="60">
        <v>3170000</v>
      </c>
      <c r="G12" s="60"/>
      <c r="H12" s="60"/>
      <c r="I12" s="60"/>
      <c r="J12" s="60"/>
      <c r="K12" s="60">
        <v>523907</v>
      </c>
      <c r="L12" s="60"/>
      <c r="M12" s="60">
        <v>948543</v>
      </c>
      <c r="N12" s="60">
        <v>1472450</v>
      </c>
      <c r="O12" s="60"/>
      <c r="P12" s="60">
        <v>503466</v>
      </c>
      <c r="Q12" s="60">
        <v>279521</v>
      </c>
      <c r="R12" s="60">
        <v>782987</v>
      </c>
      <c r="S12" s="60"/>
      <c r="T12" s="60"/>
      <c r="U12" s="60"/>
      <c r="V12" s="60"/>
      <c r="W12" s="60">
        <v>2255437</v>
      </c>
      <c r="X12" s="60">
        <v>2377500</v>
      </c>
      <c r="Y12" s="60">
        <v>-122063</v>
      </c>
      <c r="Z12" s="140">
        <v>-5.13</v>
      </c>
      <c r="AA12" s="155">
        <v>3170000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2046099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1723638</v>
      </c>
      <c r="D15" s="156"/>
      <c r="E15" s="60">
        <v>800000</v>
      </c>
      <c r="F15" s="60">
        <v>2645000</v>
      </c>
      <c r="G15" s="60"/>
      <c r="H15" s="60"/>
      <c r="I15" s="60"/>
      <c r="J15" s="60"/>
      <c r="K15" s="60">
        <v>29346</v>
      </c>
      <c r="L15" s="60">
        <v>51153</v>
      </c>
      <c r="M15" s="60"/>
      <c r="N15" s="60">
        <v>80499</v>
      </c>
      <c r="O15" s="60"/>
      <c r="P15" s="60"/>
      <c r="Q15" s="60">
        <v>415287</v>
      </c>
      <c r="R15" s="60">
        <v>415287</v>
      </c>
      <c r="S15" s="60"/>
      <c r="T15" s="60"/>
      <c r="U15" s="60"/>
      <c r="V15" s="60"/>
      <c r="W15" s="60">
        <v>495786</v>
      </c>
      <c r="X15" s="60">
        <v>1983750</v>
      </c>
      <c r="Y15" s="60">
        <v>-1487964</v>
      </c>
      <c r="Z15" s="140">
        <v>-75.01</v>
      </c>
      <c r="AA15" s="155">
        <v>2645000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78984615</v>
      </c>
      <c r="D36" s="156">
        <f t="shared" si="4"/>
        <v>0</v>
      </c>
      <c r="E36" s="60">
        <f t="shared" si="4"/>
        <v>44162000</v>
      </c>
      <c r="F36" s="60">
        <f t="shared" si="4"/>
        <v>58812000</v>
      </c>
      <c r="G36" s="60">
        <f t="shared" si="4"/>
        <v>0</v>
      </c>
      <c r="H36" s="60">
        <f t="shared" si="4"/>
        <v>2888662</v>
      </c>
      <c r="I36" s="60">
        <f t="shared" si="4"/>
        <v>3563334</v>
      </c>
      <c r="J36" s="60">
        <f t="shared" si="4"/>
        <v>6451996</v>
      </c>
      <c r="K36" s="60">
        <f t="shared" si="4"/>
        <v>7986069</v>
      </c>
      <c r="L36" s="60">
        <f t="shared" si="4"/>
        <v>5258726</v>
      </c>
      <c r="M36" s="60">
        <f t="shared" si="4"/>
        <v>8395774</v>
      </c>
      <c r="N36" s="60">
        <f t="shared" si="4"/>
        <v>21640569</v>
      </c>
      <c r="O36" s="60">
        <f t="shared" si="4"/>
        <v>2109472</v>
      </c>
      <c r="P36" s="60">
        <f t="shared" si="4"/>
        <v>1055736</v>
      </c>
      <c r="Q36" s="60">
        <f t="shared" si="4"/>
        <v>4341141</v>
      </c>
      <c r="R36" s="60">
        <f t="shared" si="4"/>
        <v>7506349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35598914</v>
      </c>
      <c r="X36" s="60">
        <f t="shared" si="4"/>
        <v>44109000</v>
      </c>
      <c r="Y36" s="60">
        <f t="shared" si="4"/>
        <v>-8510086</v>
      </c>
      <c r="Z36" s="140">
        <f aca="true" t="shared" si="5" ref="Z36:Z49">+IF(X36&lt;&gt;0,+(Y36/X36)*100,0)</f>
        <v>-19.293309755378722</v>
      </c>
      <c r="AA36" s="155">
        <f>AA6+AA21</f>
        <v>58812000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44400000</v>
      </c>
      <c r="F37" s="60">
        <f t="shared" si="4"/>
        <v>55275000</v>
      </c>
      <c r="G37" s="60">
        <f t="shared" si="4"/>
        <v>0</v>
      </c>
      <c r="H37" s="60">
        <f t="shared" si="4"/>
        <v>13923617</v>
      </c>
      <c r="I37" s="60">
        <f t="shared" si="4"/>
        <v>2631579</v>
      </c>
      <c r="J37" s="60">
        <f t="shared" si="4"/>
        <v>16555196</v>
      </c>
      <c r="K37" s="60">
        <f t="shared" si="4"/>
        <v>0</v>
      </c>
      <c r="L37" s="60">
        <f t="shared" si="4"/>
        <v>0</v>
      </c>
      <c r="M37" s="60">
        <f t="shared" si="4"/>
        <v>2783243</v>
      </c>
      <c r="N37" s="60">
        <f t="shared" si="4"/>
        <v>2783243</v>
      </c>
      <c r="O37" s="60">
        <f t="shared" si="4"/>
        <v>0</v>
      </c>
      <c r="P37" s="60">
        <f t="shared" si="4"/>
        <v>8420851</v>
      </c>
      <c r="Q37" s="60">
        <f t="shared" si="4"/>
        <v>0</v>
      </c>
      <c r="R37" s="60">
        <f t="shared" si="4"/>
        <v>8420851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27759290</v>
      </c>
      <c r="X37" s="60">
        <f t="shared" si="4"/>
        <v>41456250</v>
      </c>
      <c r="Y37" s="60">
        <f t="shared" si="4"/>
        <v>-13696960</v>
      </c>
      <c r="Z37" s="140">
        <f t="shared" si="5"/>
        <v>-33.03955374641942</v>
      </c>
      <c r="AA37" s="155">
        <f>AA7+AA22</f>
        <v>55275000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630000</v>
      </c>
      <c r="D40" s="156">
        <f t="shared" si="4"/>
        <v>0</v>
      </c>
      <c r="E40" s="60">
        <f t="shared" si="4"/>
        <v>5300000</v>
      </c>
      <c r="F40" s="60">
        <f t="shared" si="4"/>
        <v>250000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49800</v>
      </c>
      <c r="N40" s="60">
        <f t="shared" si="4"/>
        <v>49800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49800</v>
      </c>
      <c r="X40" s="60">
        <f t="shared" si="4"/>
        <v>187500</v>
      </c>
      <c r="Y40" s="60">
        <f t="shared" si="4"/>
        <v>-137700</v>
      </c>
      <c r="Z40" s="140">
        <f t="shared" si="5"/>
        <v>-73.44000000000001</v>
      </c>
      <c r="AA40" s="155">
        <f>AA10+AA25</f>
        <v>250000</v>
      </c>
    </row>
    <row r="41" spans="1:27" ht="12.75">
      <c r="A41" s="292" t="s">
        <v>210</v>
      </c>
      <c r="B41" s="142"/>
      <c r="C41" s="293">
        <f aca="true" t="shared" si="6" ref="C41:Y41">SUM(C36:C40)</f>
        <v>79614615</v>
      </c>
      <c r="D41" s="294">
        <f t="shared" si="6"/>
        <v>0</v>
      </c>
      <c r="E41" s="295">
        <f t="shared" si="6"/>
        <v>93862000</v>
      </c>
      <c r="F41" s="295">
        <f t="shared" si="6"/>
        <v>114337000</v>
      </c>
      <c r="G41" s="295">
        <f t="shared" si="6"/>
        <v>0</v>
      </c>
      <c r="H41" s="295">
        <f t="shared" si="6"/>
        <v>16812279</v>
      </c>
      <c r="I41" s="295">
        <f t="shared" si="6"/>
        <v>6194913</v>
      </c>
      <c r="J41" s="295">
        <f t="shared" si="6"/>
        <v>23007192</v>
      </c>
      <c r="K41" s="295">
        <f t="shared" si="6"/>
        <v>7986069</v>
      </c>
      <c r="L41" s="295">
        <f t="shared" si="6"/>
        <v>5258726</v>
      </c>
      <c r="M41" s="295">
        <f t="shared" si="6"/>
        <v>11228817</v>
      </c>
      <c r="N41" s="295">
        <f t="shared" si="6"/>
        <v>24473612</v>
      </c>
      <c r="O41" s="295">
        <f t="shared" si="6"/>
        <v>2109472</v>
      </c>
      <c r="P41" s="295">
        <f t="shared" si="6"/>
        <v>9476587</v>
      </c>
      <c r="Q41" s="295">
        <f t="shared" si="6"/>
        <v>4341141</v>
      </c>
      <c r="R41" s="295">
        <f t="shared" si="6"/>
        <v>15927200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63408004</v>
      </c>
      <c r="X41" s="295">
        <f t="shared" si="6"/>
        <v>85752750</v>
      </c>
      <c r="Y41" s="295">
        <f t="shared" si="6"/>
        <v>-22344746</v>
      </c>
      <c r="Z41" s="296">
        <f t="shared" si="5"/>
        <v>-26.057177175076017</v>
      </c>
      <c r="AA41" s="297">
        <f>SUM(AA36:AA40)</f>
        <v>114337000</v>
      </c>
    </row>
    <row r="42" spans="1:27" ht="12.75">
      <c r="A42" s="298" t="s">
        <v>211</v>
      </c>
      <c r="B42" s="136"/>
      <c r="C42" s="95">
        <f aca="true" t="shared" si="7" ref="C42:Y48">C12+C27</f>
        <v>7130493</v>
      </c>
      <c r="D42" s="129">
        <f t="shared" si="7"/>
        <v>0</v>
      </c>
      <c r="E42" s="54">
        <f t="shared" si="7"/>
        <v>13480000</v>
      </c>
      <c r="F42" s="54">
        <f t="shared" si="7"/>
        <v>3170000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523907</v>
      </c>
      <c r="L42" s="54">
        <f t="shared" si="7"/>
        <v>0</v>
      </c>
      <c r="M42" s="54">
        <f t="shared" si="7"/>
        <v>948543</v>
      </c>
      <c r="N42" s="54">
        <f t="shared" si="7"/>
        <v>1472450</v>
      </c>
      <c r="O42" s="54">
        <f t="shared" si="7"/>
        <v>0</v>
      </c>
      <c r="P42" s="54">
        <f t="shared" si="7"/>
        <v>503466</v>
      </c>
      <c r="Q42" s="54">
        <f t="shared" si="7"/>
        <v>279521</v>
      </c>
      <c r="R42" s="54">
        <f t="shared" si="7"/>
        <v>782987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2255437</v>
      </c>
      <c r="X42" s="54">
        <f t="shared" si="7"/>
        <v>2377500</v>
      </c>
      <c r="Y42" s="54">
        <f t="shared" si="7"/>
        <v>-122063</v>
      </c>
      <c r="Z42" s="184">
        <f t="shared" si="5"/>
        <v>-5.134090431125132</v>
      </c>
      <c r="AA42" s="130">
        <f aca="true" t="shared" si="8" ref="AA42:AA48">AA12+AA27</f>
        <v>3170000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2046099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1723638</v>
      </c>
      <c r="D45" s="129">
        <f t="shared" si="7"/>
        <v>0</v>
      </c>
      <c r="E45" s="54">
        <f t="shared" si="7"/>
        <v>800000</v>
      </c>
      <c r="F45" s="54">
        <f t="shared" si="7"/>
        <v>2645000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29346</v>
      </c>
      <c r="L45" s="54">
        <f t="shared" si="7"/>
        <v>51153</v>
      </c>
      <c r="M45" s="54">
        <f t="shared" si="7"/>
        <v>0</v>
      </c>
      <c r="N45" s="54">
        <f t="shared" si="7"/>
        <v>80499</v>
      </c>
      <c r="O45" s="54">
        <f t="shared" si="7"/>
        <v>0</v>
      </c>
      <c r="P45" s="54">
        <f t="shared" si="7"/>
        <v>0</v>
      </c>
      <c r="Q45" s="54">
        <f t="shared" si="7"/>
        <v>415287</v>
      </c>
      <c r="R45" s="54">
        <f t="shared" si="7"/>
        <v>415287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495786</v>
      </c>
      <c r="X45" s="54">
        <f t="shared" si="7"/>
        <v>1983750</v>
      </c>
      <c r="Y45" s="54">
        <f t="shared" si="7"/>
        <v>-1487964</v>
      </c>
      <c r="Z45" s="184">
        <f t="shared" si="5"/>
        <v>-75.0076370510397</v>
      </c>
      <c r="AA45" s="130">
        <f t="shared" si="8"/>
        <v>2645000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90514845</v>
      </c>
      <c r="D49" s="218">
        <f t="shared" si="9"/>
        <v>0</v>
      </c>
      <c r="E49" s="220">
        <f t="shared" si="9"/>
        <v>108142000</v>
      </c>
      <c r="F49" s="220">
        <f t="shared" si="9"/>
        <v>120152000</v>
      </c>
      <c r="G49" s="220">
        <f t="shared" si="9"/>
        <v>0</v>
      </c>
      <c r="H49" s="220">
        <f t="shared" si="9"/>
        <v>16812279</v>
      </c>
      <c r="I49" s="220">
        <f t="shared" si="9"/>
        <v>6194913</v>
      </c>
      <c r="J49" s="220">
        <f t="shared" si="9"/>
        <v>23007192</v>
      </c>
      <c r="K49" s="220">
        <f t="shared" si="9"/>
        <v>8539322</v>
      </c>
      <c r="L49" s="220">
        <f t="shared" si="9"/>
        <v>5309879</v>
      </c>
      <c r="M49" s="220">
        <f t="shared" si="9"/>
        <v>12177360</v>
      </c>
      <c r="N49" s="220">
        <f t="shared" si="9"/>
        <v>26026561</v>
      </c>
      <c r="O49" s="220">
        <f t="shared" si="9"/>
        <v>2109472</v>
      </c>
      <c r="P49" s="220">
        <f t="shared" si="9"/>
        <v>9980053</v>
      </c>
      <c r="Q49" s="220">
        <f t="shared" si="9"/>
        <v>5035949</v>
      </c>
      <c r="R49" s="220">
        <f t="shared" si="9"/>
        <v>17125474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66159227</v>
      </c>
      <c r="X49" s="220">
        <f t="shared" si="9"/>
        <v>90114000</v>
      </c>
      <c r="Y49" s="220">
        <f t="shared" si="9"/>
        <v>-23954773</v>
      </c>
      <c r="Z49" s="221">
        <f t="shared" si="5"/>
        <v>-26.58274297001576</v>
      </c>
      <c r="AA49" s="222">
        <f>SUM(AA41:AA48)</f>
        <v>120152000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3800000</v>
      </c>
      <c r="F51" s="54">
        <f t="shared" si="10"/>
        <v>3850000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2887500</v>
      </c>
      <c r="Y51" s="54">
        <f t="shared" si="10"/>
        <v>-2887500</v>
      </c>
      <c r="Z51" s="184">
        <f>+IF(X51&lt;&gt;0,+(Y51/X51)*100,0)</f>
        <v>-100</v>
      </c>
      <c r="AA51" s="130">
        <f>SUM(AA57:AA61)</f>
        <v>3850000</v>
      </c>
    </row>
    <row r="52" spans="1:27" ht="12.75">
      <c r="A52" s="310" t="s">
        <v>205</v>
      </c>
      <c r="B52" s="142"/>
      <c r="C52" s="62"/>
      <c r="D52" s="156"/>
      <c r="E52" s="60">
        <v>150000</v>
      </c>
      <c r="F52" s="60">
        <v>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</v>
      </c>
      <c r="Y52" s="60">
        <v>-150000</v>
      </c>
      <c r="Z52" s="140">
        <v>-100</v>
      </c>
      <c r="AA52" s="155">
        <v>200000</v>
      </c>
    </row>
    <row r="53" spans="1:27" ht="12.75">
      <c r="A53" s="310" t="s">
        <v>206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75000</v>
      </c>
      <c r="Y53" s="60">
        <v>-75000</v>
      </c>
      <c r="Z53" s="140">
        <v>-100</v>
      </c>
      <c r="AA53" s="155">
        <v>100000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250000</v>
      </c>
      <c r="F57" s="295">
        <f t="shared" si="11"/>
        <v>300000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225000</v>
      </c>
      <c r="Y57" s="295">
        <f t="shared" si="11"/>
        <v>-225000</v>
      </c>
      <c r="Z57" s="296">
        <f>+IF(X57&lt;&gt;0,+(Y57/X57)*100,0)</f>
        <v>-100</v>
      </c>
      <c r="AA57" s="297">
        <f>SUM(AA52:AA56)</f>
        <v>300000</v>
      </c>
    </row>
    <row r="58" spans="1:27" ht="12.75">
      <c r="A58" s="311" t="s">
        <v>211</v>
      </c>
      <c r="B58" s="136"/>
      <c r="C58" s="62"/>
      <c r="D58" s="156"/>
      <c r="E58" s="60">
        <v>2400000</v>
      </c>
      <c r="F58" s="60">
        <v>2400000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1800000</v>
      </c>
      <c r="Y58" s="60">
        <v>-1800000</v>
      </c>
      <c r="Z58" s="140">
        <v>-100</v>
      </c>
      <c r="AA58" s="155">
        <v>2400000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1150000</v>
      </c>
      <c r="F61" s="60">
        <v>1150000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862500</v>
      </c>
      <c r="Y61" s="60">
        <v>-862500</v>
      </c>
      <c r="Z61" s="140">
        <v>-100</v>
      </c>
      <c r="AA61" s="155">
        <v>1150000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42473</v>
      </c>
      <c r="I68" s="60">
        <v>13450</v>
      </c>
      <c r="J68" s="60">
        <v>55923</v>
      </c>
      <c r="K68" s="60">
        <v>23472</v>
      </c>
      <c r="L68" s="60">
        <v>61637</v>
      </c>
      <c r="M68" s="60">
        <v>113739</v>
      </c>
      <c r="N68" s="60">
        <v>198848</v>
      </c>
      <c r="O68" s="60">
        <v>107305</v>
      </c>
      <c r="P68" s="60">
        <v>253909</v>
      </c>
      <c r="Q68" s="60">
        <v>5035521</v>
      </c>
      <c r="R68" s="60">
        <v>5396735</v>
      </c>
      <c r="S68" s="60"/>
      <c r="T68" s="60"/>
      <c r="U68" s="60"/>
      <c r="V68" s="60"/>
      <c r="W68" s="60">
        <v>5651506</v>
      </c>
      <c r="X68" s="60"/>
      <c r="Y68" s="60">
        <v>5651506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42473</v>
      </c>
      <c r="I69" s="220">
        <f t="shared" si="12"/>
        <v>13450</v>
      </c>
      <c r="J69" s="220">
        <f t="shared" si="12"/>
        <v>55923</v>
      </c>
      <c r="K69" s="220">
        <f t="shared" si="12"/>
        <v>23472</v>
      </c>
      <c r="L69" s="220">
        <f t="shared" si="12"/>
        <v>61637</v>
      </c>
      <c r="M69" s="220">
        <f t="shared" si="12"/>
        <v>113739</v>
      </c>
      <c r="N69" s="220">
        <f t="shared" si="12"/>
        <v>198848</v>
      </c>
      <c r="O69" s="220">
        <f t="shared" si="12"/>
        <v>107305</v>
      </c>
      <c r="P69" s="220">
        <f t="shared" si="12"/>
        <v>253909</v>
      </c>
      <c r="Q69" s="220">
        <f t="shared" si="12"/>
        <v>5035521</v>
      </c>
      <c r="R69" s="220">
        <f t="shared" si="12"/>
        <v>5396735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5651506</v>
      </c>
      <c r="X69" s="220">
        <f t="shared" si="12"/>
        <v>0</v>
      </c>
      <c r="Y69" s="220">
        <f t="shared" si="12"/>
        <v>5651506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79614615</v>
      </c>
      <c r="D5" s="357">
        <f t="shared" si="0"/>
        <v>0</v>
      </c>
      <c r="E5" s="356">
        <f t="shared" si="0"/>
        <v>93862000</v>
      </c>
      <c r="F5" s="358">
        <f t="shared" si="0"/>
        <v>114337000</v>
      </c>
      <c r="G5" s="358">
        <f t="shared" si="0"/>
        <v>0</v>
      </c>
      <c r="H5" s="356">
        <f t="shared" si="0"/>
        <v>16812279</v>
      </c>
      <c r="I5" s="356">
        <f t="shared" si="0"/>
        <v>6194913</v>
      </c>
      <c r="J5" s="358">
        <f t="shared" si="0"/>
        <v>23007192</v>
      </c>
      <c r="K5" s="358">
        <f t="shared" si="0"/>
        <v>7986069</v>
      </c>
      <c r="L5" s="356">
        <f t="shared" si="0"/>
        <v>5258726</v>
      </c>
      <c r="M5" s="356">
        <f t="shared" si="0"/>
        <v>11228817</v>
      </c>
      <c r="N5" s="358">
        <f t="shared" si="0"/>
        <v>24473612</v>
      </c>
      <c r="O5" s="358">
        <f t="shared" si="0"/>
        <v>2109472</v>
      </c>
      <c r="P5" s="356">
        <f t="shared" si="0"/>
        <v>9476587</v>
      </c>
      <c r="Q5" s="356">
        <f t="shared" si="0"/>
        <v>4341141</v>
      </c>
      <c r="R5" s="358">
        <f t="shared" si="0"/>
        <v>15927200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63408004</v>
      </c>
      <c r="X5" s="356">
        <f t="shared" si="0"/>
        <v>85752750</v>
      </c>
      <c r="Y5" s="358">
        <f t="shared" si="0"/>
        <v>-22344746</v>
      </c>
      <c r="Z5" s="359">
        <f>+IF(X5&lt;&gt;0,+(Y5/X5)*100,0)</f>
        <v>-26.057177175076017</v>
      </c>
      <c r="AA5" s="360">
        <f>+AA6+AA8+AA11+AA13+AA15</f>
        <v>114337000</v>
      </c>
    </row>
    <row r="6" spans="1:27" ht="12.75">
      <c r="A6" s="361" t="s">
        <v>205</v>
      </c>
      <c r="B6" s="142"/>
      <c r="C6" s="60">
        <f>+C7</f>
        <v>78984615</v>
      </c>
      <c r="D6" s="340">
        <f aca="true" t="shared" si="1" ref="D6:AA6">+D7</f>
        <v>0</v>
      </c>
      <c r="E6" s="60">
        <f t="shared" si="1"/>
        <v>44162000</v>
      </c>
      <c r="F6" s="59">
        <f t="shared" si="1"/>
        <v>58812000</v>
      </c>
      <c r="G6" s="59">
        <f t="shared" si="1"/>
        <v>0</v>
      </c>
      <c r="H6" s="60">
        <f t="shared" si="1"/>
        <v>2888662</v>
      </c>
      <c r="I6" s="60">
        <f t="shared" si="1"/>
        <v>3563334</v>
      </c>
      <c r="J6" s="59">
        <f t="shared" si="1"/>
        <v>6451996</v>
      </c>
      <c r="K6" s="59">
        <f t="shared" si="1"/>
        <v>7986069</v>
      </c>
      <c r="L6" s="60">
        <f t="shared" si="1"/>
        <v>5258726</v>
      </c>
      <c r="M6" s="60">
        <f t="shared" si="1"/>
        <v>8395774</v>
      </c>
      <c r="N6" s="59">
        <f t="shared" si="1"/>
        <v>21640569</v>
      </c>
      <c r="O6" s="59">
        <f t="shared" si="1"/>
        <v>2109472</v>
      </c>
      <c r="P6" s="60">
        <f t="shared" si="1"/>
        <v>1055736</v>
      </c>
      <c r="Q6" s="60">
        <f t="shared" si="1"/>
        <v>4341141</v>
      </c>
      <c r="R6" s="59">
        <f t="shared" si="1"/>
        <v>7506349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35598914</v>
      </c>
      <c r="X6" s="60">
        <f t="shared" si="1"/>
        <v>44109000</v>
      </c>
      <c r="Y6" s="59">
        <f t="shared" si="1"/>
        <v>-8510086</v>
      </c>
      <c r="Z6" s="61">
        <f>+IF(X6&lt;&gt;0,+(Y6/X6)*100,0)</f>
        <v>-19.293309755378722</v>
      </c>
      <c r="AA6" s="62">
        <f t="shared" si="1"/>
        <v>58812000</v>
      </c>
    </row>
    <row r="7" spans="1:27" ht="12.75">
      <c r="A7" s="291" t="s">
        <v>229</v>
      </c>
      <c r="B7" s="142"/>
      <c r="C7" s="60">
        <v>78984615</v>
      </c>
      <c r="D7" s="340"/>
      <c r="E7" s="60">
        <v>44162000</v>
      </c>
      <c r="F7" s="59">
        <v>58812000</v>
      </c>
      <c r="G7" s="59"/>
      <c r="H7" s="60">
        <v>2888662</v>
      </c>
      <c r="I7" s="60">
        <v>3563334</v>
      </c>
      <c r="J7" s="59">
        <v>6451996</v>
      </c>
      <c r="K7" s="59">
        <v>7986069</v>
      </c>
      <c r="L7" s="60">
        <v>5258726</v>
      </c>
      <c r="M7" s="60">
        <v>8395774</v>
      </c>
      <c r="N7" s="59">
        <v>21640569</v>
      </c>
      <c r="O7" s="59">
        <v>2109472</v>
      </c>
      <c r="P7" s="60">
        <v>1055736</v>
      </c>
      <c r="Q7" s="60">
        <v>4341141</v>
      </c>
      <c r="R7" s="59">
        <v>7506349</v>
      </c>
      <c r="S7" s="59"/>
      <c r="T7" s="60"/>
      <c r="U7" s="60"/>
      <c r="V7" s="59"/>
      <c r="W7" s="59">
        <v>35598914</v>
      </c>
      <c r="X7" s="60">
        <v>44109000</v>
      </c>
      <c r="Y7" s="59">
        <v>-8510086</v>
      </c>
      <c r="Z7" s="61">
        <v>-19.29</v>
      </c>
      <c r="AA7" s="62">
        <v>58812000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44400000</v>
      </c>
      <c r="F8" s="59">
        <f t="shared" si="2"/>
        <v>55275000</v>
      </c>
      <c r="G8" s="59">
        <f t="shared" si="2"/>
        <v>0</v>
      </c>
      <c r="H8" s="60">
        <f t="shared" si="2"/>
        <v>13923617</v>
      </c>
      <c r="I8" s="60">
        <f t="shared" si="2"/>
        <v>2631579</v>
      </c>
      <c r="J8" s="59">
        <f t="shared" si="2"/>
        <v>16555196</v>
      </c>
      <c r="K8" s="59">
        <f t="shared" si="2"/>
        <v>0</v>
      </c>
      <c r="L8" s="60">
        <f t="shared" si="2"/>
        <v>0</v>
      </c>
      <c r="M8" s="60">
        <f t="shared" si="2"/>
        <v>2783243</v>
      </c>
      <c r="N8" s="59">
        <f t="shared" si="2"/>
        <v>2783243</v>
      </c>
      <c r="O8" s="59">
        <f t="shared" si="2"/>
        <v>0</v>
      </c>
      <c r="P8" s="60">
        <f t="shared" si="2"/>
        <v>8420851</v>
      </c>
      <c r="Q8" s="60">
        <f t="shared" si="2"/>
        <v>0</v>
      </c>
      <c r="R8" s="59">
        <f t="shared" si="2"/>
        <v>8420851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27759290</v>
      </c>
      <c r="X8" s="60">
        <f t="shared" si="2"/>
        <v>41456250</v>
      </c>
      <c r="Y8" s="59">
        <f t="shared" si="2"/>
        <v>-13696960</v>
      </c>
      <c r="Z8" s="61">
        <f>+IF(X8&lt;&gt;0,+(Y8/X8)*100,0)</f>
        <v>-33.03955374641942</v>
      </c>
      <c r="AA8" s="62">
        <f>SUM(AA9:AA10)</f>
        <v>55275000</v>
      </c>
    </row>
    <row r="9" spans="1:27" ht="12.75">
      <c r="A9" s="291" t="s">
        <v>230</v>
      </c>
      <c r="B9" s="142"/>
      <c r="C9" s="60"/>
      <c r="D9" s="340"/>
      <c r="E9" s="60">
        <v>40000000</v>
      </c>
      <c r="F9" s="59">
        <v>54900000</v>
      </c>
      <c r="G9" s="59"/>
      <c r="H9" s="60">
        <v>13923617</v>
      </c>
      <c r="I9" s="60">
        <v>2631579</v>
      </c>
      <c r="J9" s="59">
        <v>16555196</v>
      </c>
      <c r="K9" s="59"/>
      <c r="L9" s="60"/>
      <c r="M9" s="60">
        <v>2783243</v>
      </c>
      <c r="N9" s="59">
        <v>2783243</v>
      </c>
      <c r="O9" s="59"/>
      <c r="P9" s="60">
        <v>8420851</v>
      </c>
      <c r="Q9" s="60"/>
      <c r="R9" s="59">
        <v>8420851</v>
      </c>
      <c r="S9" s="59"/>
      <c r="T9" s="60"/>
      <c r="U9" s="60"/>
      <c r="V9" s="59"/>
      <c r="W9" s="59">
        <v>27759290</v>
      </c>
      <c r="X9" s="60">
        <v>41175000</v>
      </c>
      <c r="Y9" s="59">
        <v>-13415710</v>
      </c>
      <c r="Z9" s="61">
        <v>-32.58</v>
      </c>
      <c r="AA9" s="62">
        <v>54900000</v>
      </c>
    </row>
    <row r="10" spans="1:27" ht="12.75">
      <c r="A10" s="291" t="s">
        <v>231</v>
      </c>
      <c r="B10" s="142"/>
      <c r="C10" s="60"/>
      <c r="D10" s="340"/>
      <c r="E10" s="60">
        <v>4400000</v>
      </c>
      <c r="F10" s="59">
        <v>375000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281250</v>
      </c>
      <c r="Y10" s="59">
        <v>-281250</v>
      </c>
      <c r="Z10" s="61">
        <v>-100</v>
      </c>
      <c r="AA10" s="62">
        <v>375000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630000</v>
      </c>
      <c r="D15" s="340">
        <f t="shared" si="5"/>
        <v>0</v>
      </c>
      <c r="E15" s="60">
        <f t="shared" si="5"/>
        <v>5300000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49800</v>
      </c>
      <c r="N15" s="59">
        <f t="shared" si="5"/>
        <v>49800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49800</v>
      </c>
      <c r="X15" s="60">
        <f t="shared" si="5"/>
        <v>187500</v>
      </c>
      <c r="Y15" s="59">
        <f t="shared" si="5"/>
        <v>-137700</v>
      </c>
      <c r="Z15" s="61">
        <f>+IF(X15&lt;&gt;0,+(Y15/X15)*100,0)</f>
        <v>-73.44000000000001</v>
      </c>
      <c r="AA15" s="62">
        <f>SUM(AA16:AA20)</f>
        <v>250000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630000</v>
      </c>
      <c r="D20" s="340"/>
      <c r="E20" s="60">
        <v>5300000</v>
      </c>
      <c r="F20" s="59">
        <v>250000</v>
      </c>
      <c r="G20" s="59"/>
      <c r="H20" s="60"/>
      <c r="I20" s="60"/>
      <c r="J20" s="59"/>
      <c r="K20" s="59"/>
      <c r="L20" s="60"/>
      <c r="M20" s="60">
        <v>49800</v>
      </c>
      <c r="N20" s="59">
        <v>49800</v>
      </c>
      <c r="O20" s="59"/>
      <c r="P20" s="60"/>
      <c r="Q20" s="60"/>
      <c r="R20" s="59"/>
      <c r="S20" s="59"/>
      <c r="T20" s="60"/>
      <c r="U20" s="60"/>
      <c r="V20" s="59"/>
      <c r="W20" s="59">
        <v>49800</v>
      </c>
      <c r="X20" s="60">
        <v>187500</v>
      </c>
      <c r="Y20" s="59">
        <v>-137700</v>
      </c>
      <c r="Z20" s="61">
        <v>-73.44</v>
      </c>
      <c r="AA20" s="62">
        <v>250000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7130493</v>
      </c>
      <c r="D22" s="344">
        <f t="shared" si="6"/>
        <v>0</v>
      </c>
      <c r="E22" s="343">
        <f t="shared" si="6"/>
        <v>13480000</v>
      </c>
      <c r="F22" s="345">
        <f t="shared" si="6"/>
        <v>3170000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523907</v>
      </c>
      <c r="L22" s="343">
        <f t="shared" si="6"/>
        <v>0</v>
      </c>
      <c r="M22" s="343">
        <f t="shared" si="6"/>
        <v>948543</v>
      </c>
      <c r="N22" s="345">
        <f t="shared" si="6"/>
        <v>1472450</v>
      </c>
      <c r="O22" s="345">
        <f t="shared" si="6"/>
        <v>0</v>
      </c>
      <c r="P22" s="343">
        <f t="shared" si="6"/>
        <v>503466</v>
      </c>
      <c r="Q22" s="343">
        <f t="shared" si="6"/>
        <v>279521</v>
      </c>
      <c r="R22" s="345">
        <f t="shared" si="6"/>
        <v>782987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2255437</v>
      </c>
      <c r="X22" s="343">
        <f t="shared" si="6"/>
        <v>2377500</v>
      </c>
      <c r="Y22" s="345">
        <f t="shared" si="6"/>
        <v>-122063</v>
      </c>
      <c r="Z22" s="336">
        <f>+IF(X22&lt;&gt;0,+(Y22/X22)*100,0)</f>
        <v>-5.134090431125132</v>
      </c>
      <c r="AA22" s="350">
        <f>SUM(AA23:AA32)</f>
        <v>3170000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1740000</v>
      </c>
      <c r="G25" s="59"/>
      <c r="H25" s="60"/>
      <c r="I25" s="60"/>
      <c r="J25" s="59"/>
      <c r="K25" s="59">
        <v>235701</v>
      </c>
      <c r="L25" s="60"/>
      <c r="M25" s="60">
        <v>703435</v>
      </c>
      <c r="N25" s="59">
        <v>939136</v>
      </c>
      <c r="O25" s="59"/>
      <c r="P25" s="60">
        <v>503466</v>
      </c>
      <c r="Q25" s="60">
        <v>279521</v>
      </c>
      <c r="R25" s="59">
        <v>782987</v>
      </c>
      <c r="S25" s="59"/>
      <c r="T25" s="60"/>
      <c r="U25" s="60"/>
      <c r="V25" s="59"/>
      <c r="W25" s="59">
        <v>1722123</v>
      </c>
      <c r="X25" s="60">
        <v>1305000</v>
      </c>
      <c r="Y25" s="59">
        <v>417123</v>
      </c>
      <c r="Z25" s="61">
        <v>31.96</v>
      </c>
      <c r="AA25" s="62">
        <v>1740000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288206</v>
      </c>
      <c r="L27" s="60"/>
      <c r="M27" s="60"/>
      <c r="N27" s="59">
        <v>288206</v>
      </c>
      <c r="O27" s="59"/>
      <c r="P27" s="60"/>
      <c r="Q27" s="60"/>
      <c r="R27" s="59"/>
      <c r="S27" s="59"/>
      <c r="T27" s="60"/>
      <c r="U27" s="60"/>
      <c r="V27" s="59"/>
      <c r="W27" s="59">
        <v>288206</v>
      </c>
      <c r="X27" s="60"/>
      <c r="Y27" s="59">
        <v>288206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7130493</v>
      </c>
      <c r="D32" s="340"/>
      <c r="E32" s="60">
        <v>3480000</v>
      </c>
      <c r="F32" s="59">
        <v>1430000</v>
      </c>
      <c r="G32" s="59"/>
      <c r="H32" s="60"/>
      <c r="I32" s="60"/>
      <c r="J32" s="59"/>
      <c r="K32" s="59"/>
      <c r="L32" s="60"/>
      <c r="M32" s="60">
        <v>245108</v>
      </c>
      <c r="N32" s="59">
        <v>245108</v>
      </c>
      <c r="O32" s="59"/>
      <c r="P32" s="60"/>
      <c r="Q32" s="60"/>
      <c r="R32" s="59"/>
      <c r="S32" s="59"/>
      <c r="T32" s="60"/>
      <c r="U32" s="60"/>
      <c r="V32" s="59"/>
      <c r="W32" s="59">
        <v>245108</v>
      </c>
      <c r="X32" s="60">
        <v>1072500</v>
      </c>
      <c r="Y32" s="59">
        <v>-827392</v>
      </c>
      <c r="Z32" s="61">
        <v>-77.15</v>
      </c>
      <c r="AA32" s="62">
        <v>1430000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2046099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2046099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1723638</v>
      </c>
      <c r="D40" s="344">
        <f t="shared" si="9"/>
        <v>0</v>
      </c>
      <c r="E40" s="343">
        <f t="shared" si="9"/>
        <v>800000</v>
      </c>
      <c r="F40" s="345">
        <f t="shared" si="9"/>
        <v>2645000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29346</v>
      </c>
      <c r="L40" s="343">
        <f t="shared" si="9"/>
        <v>51153</v>
      </c>
      <c r="M40" s="343">
        <f t="shared" si="9"/>
        <v>0</v>
      </c>
      <c r="N40" s="345">
        <f t="shared" si="9"/>
        <v>80499</v>
      </c>
      <c r="O40" s="345">
        <f t="shared" si="9"/>
        <v>0</v>
      </c>
      <c r="P40" s="343">
        <f t="shared" si="9"/>
        <v>0</v>
      </c>
      <c r="Q40" s="343">
        <f t="shared" si="9"/>
        <v>415287</v>
      </c>
      <c r="R40" s="345">
        <f t="shared" si="9"/>
        <v>415287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495786</v>
      </c>
      <c r="X40" s="343">
        <f t="shared" si="9"/>
        <v>1983750</v>
      </c>
      <c r="Y40" s="345">
        <f t="shared" si="9"/>
        <v>-1487964</v>
      </c>
      <c r="Z40" s="336">
        <f>+IF(X40&lt;&gt;0,+(Y40/X40)*100,0)</f>
        <v>-75.0076370510397</v>
      </c>
      <c r="AA40" s="350">
        <f>SUM(AA41:AA49)</f>
        <v>2645000</v>
      </c>
    </row>
    <row r="41" spans="1:27" ht="12.75">
      <c r="A41" s="361" t="s">
        <v>248</v>
      </c>
      <c r="B41" s="142"/>
      <c r="C41" s="362">
        <v>758235</v>
      </c>
      <c r="D41" s="363"/>
      <c r="E41" s="362">
        <v>350000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750000</v>
      </c>
      <c r="Y42" s="53">
        <f t="shared" si="10"/>
        <v>-750000</v>
      </c>
      <c r="Z42" s="94">
        <f>+IF(X42&lt;&gt;0,+(Y42/X42)*100,0)</f>
        <v>-100</v>
      </c>
      <c r="AA42" s="95">
        <f>+AA62</f>
        <v>1000000</v>
      </c>
    </row>
    <row r="43" spans="1:27" ht="12.75">
      <c r="A43" s="361" t="s">
        <v>250</v>
      </c>
      <c r="B43" s="136"/>
      <c r="C43" s="275">
        <v>178573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176590</v>
      </c>
      <c r="D44" s="368"/>
      <c r="E44" s="54">
        <v>450000</v>
      </c>
      <c r="F44" s="53">
        <v>250000</v>
      </c>
      <c r="G44" s="53"/>
      <c r="H44" s="54"/>
      <c r="I44" s="54"/>
      <c r="J44" s="53"/>
      <c r="K44" s="53">
        <v>29346</v>
      </c>
      <c r="L44" s="54">
        <v>51153</v>
      </c>
      <c r="M44" s="54"/>
      <c r="N44" s="53">
        <v>80499</v>
      </c>
      <c r="O44" s="53"/>
      <c r="P44" s="54"/>
      <c r="Q44" s="54"/>
      <c r="R44" s="53"/>
      <c r="S44" s="53"/>
      <c r="T44" s="54"/>
      <c r="U44" s="54"/>
      <c r="V44" s="53"/>
      <c r="W44" s="53">
        <v>80499</v>
      </c>
      <c r="X44" s="54">
        <v>187500</v>
      </c>
      <c r="Y44" s="53">
        <v>-107001</v>
      </c>
      <c r="Z44" s="94">
        <v>-57.07</v>
      </c>
      <c r="AA44" s="95">
        <v>250000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415287</v>
      </c>
      <c r="R48" s="53">
        <v>415287</v>
      </c>
      <c r="S48" s="53"/>
      <c r="T48" s="54"/>
      <c r="U48" s="54"/>
      <c r="V48" s="53"/>
      <c r="W48" s="53">
        <v>415287</v>
      </c>
      <c r="X48" s="54">
        <v>375000</v>
      </c>
      <c r="Y48" s="53">
        <v>40287</v>
      </c>
      <c r="Z48" s="94">
        <v>10.74</v>
      </c>
      <c r="AA48" s="95">
        <v>500000</v>
      </c>
    </row>
    <row r="49" spans="1:27" ht="12.75">
      <c r="A49" s="361" t="s">
        <v>93</v>
      </c>
      <c r="B49" s="136"/>
      <c r="C49" s="54">
        <v>610240</v>
      </c>
      <c r="D49" s="368"/>
      <c r="E49" s="54"/>
      <c r="F49" s="53">
        <v>895000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671250</v>
      </c>
      <c r="Y49" s="53">
        <v>-671250</v>
      </c>
      <c r="Z49" s="94">
        <v>-100</v>
      </c>
      <c r="AA49" s="95">
        <v>895000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90514845</v>
      </c>
      <c r="D60" s="346">
        <f t="shared" si="14"/>
        <v>0</v>
      </c>
      <c r="E60" s="219">
        <f t="shared" si="14"/>
        <v>108142000</v>
      </c>
      <c r="F60" s="264">
        <f t="shared" si="14"/>
        <v>120152000</v>
      </c>
      <c r="G60" s="264">
        <f t="shared" si="14"/>
        <v>0</v>
      </c>
      <c r="H60" s="219">
        <f t="shared" si="14"/>
        <v>16812279</v>
      </c>
      <c r="I60" s="219">
        <f t="shared" si="14"/>
        <v>6194913</v>
      </c>
      <c r="J60" s="264">
        <f t="shared" si="14"/>
        <v>23007192</v>
      </c>
      <c r="K60" s="264">
        <f t="shared" si="14"/>
        <v>8539322</v>
      </c>
      <c r="L60" s="219">
        <f t="shared" si="14"/>
        <v>5309879</v>
      </c>
      <c r="M60" s="219">
        <f t="shared" si="14"/>
        <v>12177360</v>
      </c>
      <c r="N60" s="264">
        <f t="shared" si="14"/>
        <v>26026561</v>
      </c>
      <c r="O60" s="264">
        <f t="shared" si="14"/>
        <v>2109472</v>
      </c>
      <c r="P60" s="219">
        <f t="shared" si="14"/>
        <v>9980053</v>
      </c>
      <c r="Q60" s="219">
        <f t="shared" si="14"/>
        <v>5035949</v>
      </c>
      <c r="R60" s="264">
        <f t="shared" si="14"/>
        <v>17125474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66159227</v>
      </c>
      <c r="X60" s="219">
        <f t="shared" si="14"/>
        <v>90114000</v>
      </c>
      <c r="Y60" s="264">
        <f t="shared" si="14"/>
        <v>-23954773</v>
      </c>
      <c r="Z60" s="337">
        <f>+IF(X60&lt;&gt;0,+(Y60/X60)*100,0)</f>
        <v>-26.58274297001576</v>
      </c>
      <c r="AA60" s="232">
        <f>+AA57+AA54+AA51+AA40+AA37+AA34+AA22+AA5</f>
        <v>120152000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750000</v>
      </c>
      <c r="Y62" s="349">
        <f t="shared" si="15"/>
        <v>-750000</v>
      </c>
      <c r="Z62" s="338">
        <f>+IF(X62&lt;&gt;0,+(Y62/X62)*100,0)</f>
        <v>-100</v>
      </c>
      <c r="AA62" s="351">
        <f>SUM(AA63:AA66)</f>
        <v>1000000</v>
      </c>
    </row>
    <row r="63" spans="1:27" ht="12.75">
      <c r="A63" s="361" t="s">
        <v>259</v>
      </c>
      <c r="B63" s="136"/>
      <c r="C63" s="60"/>
      <c r="D63" s="340"/>
      <c r="E63" s="60"/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750000</v>
      </c>
      <c r="Y63" s="59">
        <v>-750000</v>
      </c>
      <c r="Z63" s="61">
        <v>-100</v>
      </c>
      <c r="AA63" s="62">
        <v>1000000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2017-05-05T12:08:32Z</dcterms:created>
  <dcterms:modified xsi:type="dcterms:W3CDTF">2017-05-05T12:08:36Z</dcterms:modified>
  <cp:category/>
  <cp:version/>
  <cp:contentType/>
  <cp:contentStatus/>
</cp:coreProperties>
</file>