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<sst xmlns="http://schemas.openxmlformats.org/spreadsheetml/2006/main" count="857" uniqueCount="303">
  <si>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Letsemeng(FS161)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</si>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</sst>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15112134</v>
      </c>
      <c r="C5" s="19">
        <v>0</v>
      </c>
      <c r="D5" s="59">
        <v>17128977</v>
      </c>
      <c r="E5" s="60">
        <v>17128977</v>
      </c>
      <c r="F5" s="60">
        <v>1317994</v>
      </c>
      <c r="G5" s="60">
        <v>1312695</v>
      </c>
      <c r="H5" s="60">
        <v>1303100</v>
      </c>
      <c r="I5" s="60">
        <v>3933789</v>
      </c>
      <c r="J5" s="60">
        <v>1285489</v>
      </c>
      <c r="K5" s="60">
        <v>1276215</v>
      </c>
      <c r="L5" s="60">
        <v>1254214</v>
      </c>
      <c r="M5" s="60">
        <v>3815918</v>
      </c>
      <c r="N5" s="60">
        <v>1262172</v>
      </c>
      <c r="O5" s="60">
        <v>1421773</v>
      </c>
      <c r="P5" s="60">
        <v>1195846</v>
      </c>
      <c r="Q5" s="60">
        <v>3879791</v>
      </c>
      <c r="R5" s="60">
        <v>0</v>
      </c>
      <c r="S5" s="60">
        <v>0</v>
      </c>
      <c r="T5" s="60">
        <v>0</v>
      </c>
      <c r="U5" s="60">
        <v>0</v>
      </c>
      <c r="V5" s="60">
        <v>11629498</v>
      </c>
      <c r="W5" s="60">
        <v>11753222</v>
      </c>
      <c r="X5" s="60">
        <v>-123724</v>
      </c>
      <c r="Y5" s="61">
        <v>-1.05</v>
      </c>
      <c r="Z5" s="62">
        <v>17128977</v>
      </c>
    </row>
    <row r="6" spans="1:26" ht="12.75">
      <c r="A6" s="58" t="s">
        <v>32</v>
      </c>
      <c r="B6" s="19">
        <v>40347912</v>
      </c>
      <c r="C6" s="19">
        <v>0</v>
      </c>
      <c r="D6" s="59">
        <v>37735000</v>
      </c>
      <c r="E6" s="60">
        <v>37735000</v>
      </c>
      <c r="F6" s="60">
        <v>5190783</v>
      </c>
      <c r="G6" s="60">
        <v>4592046</v>
      </c>
      <c r="H6" s="60">
        <v>3685784</v>
      </c>
      <c r="I6" s="60">
        <v>13468613</v>
      </c>
      <c r="J6" s="60">
        <v>4422519</v>
      </c>
      <c r="K6" s="60">
        <v>3698889</v>
      </c>
      <c r="L6" s="60">
        <v>3321391</v>
      </c>
      <c r="M6" s="60">
        <v>11442799</v>
      </c>
      <c r="N6" s="60">
        <v>2704659</v>
      </c>
      <c r="O6" s="60">
        <v>2817521</v>
      </c>
      <c r="P6" s="60">
        <v>3216199</v>
      </c>
      <c r="Q6" s="60">
        <v>8738379</v>
      </c>
      <c r="R6" s="60">
        <v>0</v>
      </c>
      <c r="S6" s="60">
        <v>0</v>
      </c>
      <c r="T6" s="60">
        <v>0</v>
      </c>
      <c r="U6" s="60">
        <v>0</v>
      </c>
      <c r="V6" s="60">
        <v>33649791</v>
      </c>
      <c r="W6" s="60">
        <v>20314444</v>
      </c>
      <c r="X6" s="60">
        <v>13335347</v>
      </c>
      <c r="Y6" s="61">
        <v>65.64</v>
      </c>
      <c r="Z6" s="62">
        <v>37735000</v>
      </c>
    </row>
    <row r="7" spans="1:26" ht="12.75">
      <c r="A7" s="58" t="s">
        <v>33</v>
      </c>
      <c r="B7" s="19">
        <v>231731</v>
      </c>
      <c r="C7" s="19">
        <v>0</v>
      </c>
      <c r="D7" s="59">
        <v>936000</v>
      </c>
      <c r="E7" s="60">
        <v>936000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2403</v>
      </c>
      <c r="Q7" s="60">
        <v>2403</v>
      </c>
      <c r="R7" s="60">
        <v>0</v>
      </c>
      <c r="S7" s="60">
        <v>0</v>
      </c>
      <c r="T7" s="60">
        <v>0</v>
      </c>
      <c r="U7" s="60">
        <v>0</v>
      </c>
      <c r="V7" s="60">
        <v>2403</v>
      </c>
      <c r="W7" s="60"/>
      <c r="X7" s="60">
        <v>2403</v>
      </c>
      <c r="Y7" s="61">
        <v>0</v>
      </c>
      <c r="Z7" s="62">
        <v>936000</v>
      </c>
    </row>
    <row r="8" spans="1:26" ht="12.75">
      <c r="A8" s="58" t="s">
        <v>34</v>
      </c>
      <c r="B8" s="19">
        <v>49784000</v>
      </c>
      <c r="C8" s="19">
        <v>0</v>
      </c>
      <c r="D8" s="59">
        <v>50227000</v>
      </c>
      <c r="E8" s="60">
        <v>50227000</v>
      </c>
      <c r="F8" s="60">
        <v>19750000</v>
      </c>
      <c r="G8" s="60">
        <v>2075000</v>
      </c>
      <c r="H8" s="60">
        <v>0</v>
      </c>
      <c r="I8" s="60">
        <v>21825000</v>
      </c>
      <c r="J8" s="60">
        <v>0</v>
      </c>
      <c r="K8" s="60">
        <v>11005000</v>
      </c>
      <c r="L8" s="60">
        <v>10555000</v>
      </c>
      <c r="M8" s="60">
        <v>21560000</v>
      </c>
      <c r="N8" s="60">
        <v>0</v>
      </c>
      <c r="O8" s="60">
        <v>0</v>
      </c>
      <c r="P8" s="60">
        <v>12150000</v>
      </c>
      <c r="Q8" s="60">
        <v>12150000</v>
      </c>
      <c r="R8" s="60">
        <v>0</v>
      </c>
      <c r="S8" s="60">
        <v>0</v>
      </c>
      <c r="T8" s="60">
        <v>0</v>
      </c>
      <c r="U8" s="60">
        <v>0</v>
      </c>
      <c r="V8" s="60">
        <v>55535000</v>
      </c>
      <c r="W8" s="60">
        <v>35535000</v>
      </c>
      <c r="X8" s="60">
        <v>20000000</v>
      </c>
      <c r="Y8" s="61">
        <v>56.28</v>
      </c>
      <c r="Z8" s="62">
        <v>50227000</v>
      </c>
    </row>
    <row r="9" spans="1:26" ht="12.75">
      <c r="A9" s="58" t="s">
        <v>35</v>
      </c>
      <c r="B9" s="19">
        <v>8802472</v>
      </c>
      <c r="C9" s="19">
        <v>0</v>
      </c>
      <c r="D9" s="59">
        <v>4548023</v>
      </c>
      <c r="E9" s="60">
        <v>4548023</v>
      </c>
      <c r="F9" s="60">
        <v>235952</v>
      </c>
      <c r="G9" s="60">
        <v>236092</v>
      </c>
      <c r="H9" s="60">
        <v>245348</v>
      </c>
      <c r="I9" s="60">
        <v>717392</v>
      </c>
      <c r="J9" s="60">
        <v>257360</v>
      </c>
      <c r="K9" s="60">
        <v>235572</v>
      </c>
      <c r="L9" s="60">
        <v>13132</v>
      </c>
      <c r="M9" s="60">
        <v>506064</v>
      </c>
      <c r="N9" s="60">
        <v>13132</v>
      </c>
      <c r="O9" s="60">
        <v>133692</v>
      </c>
      <c r="P9" s="60">
        <v>26136</v>
      </c>
      <c r="Q9" s="60">
        <v>172960</v>
      </c>
      <c r="R9" s="60">
        <v>0</v>
      </c>
      <c r="S9" s="60">
        <v>0</v>
      </c>
      <c r="T9" s="60">
        <v>0</v>
      </c>
      <c r="U9" s="60">
        <v>0</v>
      </c>
      <c r="V9" s="60">
        <v>1396416</v>
      </c>
      <c r="W9" s="60">
        <v>199973</v>
      </c>
      <c r="X9" s="60">
        <v>1196443</v>
      </c>
      <c r="Y9" s="61">
        <v>598.3</v>
      </c>
      <c r="Z9" s="62">
        <v>4548023</v>
      </c>
    </row>
    <row r="10" spans="1:26" ht="22.5">
      <c r="A10" s="63" t="s">
        <v>278</v>
      </c>
      <c r="B10" s="64">
        <f>SUM(B5:B9)</f>
        <v>114278249</v>
      </c>
      <c r="C10" s="64">
        <f>SUM(C5:C9)</f>
        <v>0</v>
      </c>
      <c r="D10" s="65">
        <f aca="true" t="shared" si="0" ref="D10:Z10">SUM(D5:D9)</f>
        <v>110575000</v>
      </c>
      <c r="E10" s="66">
        <f t="shared" si="0"/>
        <v>110575000</v>
      </c>
      <c r="F10" s="66">
        <f t="shared" si="0"/>
        <v>26494729</v>
      </c>
      <c r="G10" s="66">
        <f t="shared" si="0"/>
        <v>8215833</v>
      </c>
      <c r="H10" s="66">
        <f t="shared" si="0"/>
        <v>5234232</v>
      </c>
      <c r="I10" s="66">
        <f t="shared" si="0"/>
        <v>39944794</v>
      </c>
      <c r="J10" s="66">
        <f t="shared" si="0"/>
        <v>5965368</v>
      </c>
      <c r="K10" s="66">
        <f t="shared" si="0"/>
        <v>16215676</v>
      </c>
      <c r="L10" s="66">
        <f t="shared" si="0"/>
        <v>15143737</v>
      </c>
      <c r="M10" s="66">
        <f t="shared" si="0"/>
        <v>37324781</v>
      </c>
      <c r="N10" s="66">
        <f t="shared" si="0"/>
        <v>3979963</v>
      </c>
      <c r="O10" s="66">
        <f t="shared" si="0"/>
        <v>4372986</v>
      </c>
      <c r="P10" s="66">
        <f t="shared" si="0"/>
        <v>16590584</v>
      </c>
      <c r="Q10" s="66">
        <f t="shared" si="0"/>
        <v>24943533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102213108</v>
      </c>
      <c r="W10" s="66">
        <f t="shared" si="0"/>
        <v>67802639</v>
      </c>
      <c r="X10" s="66">
        <f t="shared" si="0"/>
        <v>34410469</v>
      </c>
      <c r="Y10" s="67">
        <f>+IF(W10&lt;&gt;0,(X10/W10)*100,0)</f>
        <v>50.75092873597442</v>
      </c>
      <c r="Z10" s="68">
        <f t="shared" si="0"/>
        <v>110575000</v>
      </c>
    </row>
    <row r="11" spans="1:26" ht="12.75">
      <c r="A11" s="58" t="s">
        <v>37</v>
      </c>
      <c r="B11" s="19">
        <v>40897555</v>
      </c>
      <c r="C11" s="19">
        <v>0</v>
      </c>
      <c r="D11" s="59">
        <v>44929000</v>
      </c>
      <c r="E11" s="60">
        <v>44929000</v>
      </c>
      <c r="F11" s="60">
        <v>3692107</v>
      </c>
      <c r="G11" s="60">
        <v>3637750</v>
      </c>
      <c r="H11" s="60">
        <v>3685346</v>
      </c>
      <c r="I11" s="60">
        <v>11015203</v>
      </c>
      <c r="J11" s="60">
        <v>3719327</v>
      </c>
      <c r="K11" s="60">
        <v>3657092</v>
      </c>
      <c r="L11" s="60">
        <v>3514881</v>
      </c>
      <c r="M11" s="60">
        <v>10891300</v>
      </c>
      <c r="N11" s="60">
        <v>3415643</v>
      </c>
      <c r="O11" s="60">
        <v>3407076</v>
      </c>
      <c r="P11" s="60">
        <v>3776177</v>
      </c>
      <c r="Q11" s="60">
        <v>10598896</v>
      </c>
      <c r="R11" s="60">
        <v>0</v>
      </c>
      <c r="S11" s="60">
        <v>0</v>
      </c>
      <c r="T11" s="60">
        <v>0</v>
      </c>
      <c r="U11" s="60">
        <v>0</v>
      </c>
      <c r="V11" s="60">
        <v>32505399</v>
      </c>
      <c r="W11" s="60">
        <v>32932317</v>
      </c>
      <c r="X11" s="60">
        <v>-426918</v>
      </c>
      <c r="Y11" s="61">
        <v>-1.3</v>
      </c>
      <c r="Z11" s="62">
        <v>44929000</v>
      </c>
    </row>
    <row r="12" spans="1:26" ht="12.75">
      <c r="A12" s="58" t="s">
        <v>38</v>
      </c>
      <c r="B12" s="19">
        <v>3395189</v>
      </c>
      <c r="C12" s="19">
        <v>0</v>
      </c>
      <c r="D12" s="59">
        <v>3378000</v>
      </c>
      <c r="E12" s="60">
        <v>3378000</v>
      </c>
      <c r="F12" s="60">
        <v>282626</v>
      </c>
      <c r="G12" s="60">
        <v>266650</v>
      </c>
      <c r="H12" s="60">
        <v>238167</v>
      </c>
      <c r="I12" s="60">
        <v>787443</v>
      </c>
      <c r="J12" s="60">
        <v>238167</v>
      </c>
      <c r="K12" s="60">
        <v>237629</v>
      </c>
      <c r="L12" s="60">
        <v>382309</v>
      </c>
      <c r="M12" s="60">
        <v>858105</v>
      </c>
      <c r="N12" s="60">
        <v>237630</v>
      </c>
      <c r="O12" s="60">
        <v>244142</v>
      </c>
      <c r="P12" s="60">
        <v>283553</v>
      </c>
      <c r="Q12" s="60">
        <v>765325</v>
      </c>
      <c r="R12" s="60">
        <v>0</v>
      </c>
      <c r="S12" s="60">
        <v>0</v>
      </c>
      <c r="T12" s="60">
        <v>0</v>
      </c>
      <c r="U12" s="60">
        <v>0</v>
      </c>
      <c r="V12" s="60">
        <v>2410873</v>
      </c>
      <c r="W12" s="60">
        <v>2529400</v>
      </c>
      <c r="X12" s="60">
        <v>-118527</v>
      </c>
      <c r="Y12" s="61">
        <v>-4.69</v>
      </c>
      <c r="Z12" s="62">
        <v>3378000</v>
      </c>
    </row>
    <row r="13" spans="1:26" ht="12.75">
      <c r="A13" s="58" t="s">
        <v>279</v>
      </c>
      <c r="B13" s="19">
        <v>27863386</v>
      </c>
      <c r="C13" s="19">
        <v>0</v>
      </c>
      <c r="D13" s="59">
        <v>30000000</v>
      </c>
      <c r="E13" s="60">
        <v>30000000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30000000</v>
      </c>
    </row>
    <row r="14" spans="1:26" ht="12.75">
      <c r="A14" s="58" t="s">
        <v>40</v>
      </c>
      <c r="B14" s="19">
        <v>1521945</v>
      </c>
      <c r="C14" s="19">
        <v>0</v>
      </c>
      <c r="D14" s="59">
        <v>53000</v>
      </c>
      <c r="E14" s="60">
        <v>53000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40980</v>
      </c>
      <c r="X14" s="60">
        <v>-40980</v>
      </c>
      <c r="Y14" s="61">
        <v>-100</v>
      </c>
      <c r="Z14" s="62">
        <v>53000</v>
      </c>
    </row>
    <row r="15" spans="1:26" ht="12.75">
      <c r="A15" s="58" t="s">
        <v>41</v>
      </c>
      <c r="B15" s="19">
        <v>20854196</v>
      </c>
      <c r="C15" s="19">
        <v>0</v>
      </c>
      <c r="D15" s="59">
        <v>26991412</v>
      </c>
      <c r="E15" s="60">
        <v>26991412</v>
      </c>
      <c r="F15" s="60">
        <v>3958636</v>
      </c>
      <c r="G15" s="60">
        <v>0</v>
      </c>
      <c r="H15" s="60">
        <v>22105</v>
      </c>
      <c r="I15" s="60">
        <v>3980741</v>
      </c>
      <c r="J15" s="60">
        <v>380345</v>
      </c>
      <c r="K15" s="60">
        <v>2434126</v>
      </c>
      <c r="L15" s="60">
        <v>3389551</v>
      </c>
      <c r="M15" s="60">
        <v>6204022</v>
      </c>
      <c r="N15" s="60">
        <v>3357895</v>
      </c>
      <c r="O15" s="60">
        <v>0</v>
      </c>
      <c r="P15" s="60">
        <v>2486798</v>
      </c>
      <c r="Q15" s="60">
        <v>5844693</v>
      </c>
      <c r="R15" s="60">
        <v>0</v>
      </c>
      <c r="S15" s="60">
        <v>0</v>
      </c>
      <c r="T15" s="60">
        <v>0</v>
      </c>
      <c r="U15" s="60">
        <v>0</v>
      </c>
      <c r="V15" s="60">
        <v>16029456</v>
      </c>
      <c r="W15" s="60">
        <v>19394390</v>
      </c>
      <c r="X15" s="60">
        <v>-3364934</v>
      </c>
      <c r="Y15" s="61">
        <v>-17.35</v>
      </c>
      <c r="Z15" s="62">
        <v>26991412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57491174</v>
      </c>
      <c r="C17" s="19">
        <v>0</v>
      </c>
      <c r="D17" s="59">
        <v>42537000</v>
      </c>
      <c r="E17" s="60">
        <v>42537000</v>
      </c>
      <c r="F17" s="60">
        <v>1801308</v>
      </c>
      <c r="G17" s="60">
        <v>12097</v>
      </c>
      <c r="H17" s="60">
        <v>1616308</v>
      </c>
      <c r="I17" s="60">
        <v>3429713</v>
      </c>
      <c r="J17" s="60">
        <v>2378421</v>
      </c>
      <c r="K17" s="60">
        <v>4536697</v>
      </c>
      <c r="L17" s="60">
        <v>4220630</v>
      </c>
      <c r="M17" s="60">
        <v>11135748</v>
      </c>
      <c r="N17" s="60">
        <v>1252038</v>
      </c>
      <c r="O17" s="60">
        <v>1042672</v>
      </c>
      <c r="P17" s="60">
        <v>4867897</v>
      </c>
      <c r="Q17" s="60">
        <v>7162607</v>
      </c>
      <c r="R17" s="60">
        <v>0</v>
      </c>
      <c r="S17" s="60">
        <v>0</v>
      </c>
      <c r="T17" s="60">
        <v>0</v>
      </c>
      <c r="U17" s="60">
        <v>0</v>
      </c>
      <c r="V17" s="60">
        <v>21728068</v>
      </c>
      <c r="W17" s="60">
        <v>12906220</v>
      </c>
      <c r="X17" s="60">
        <v>8821848</v>
      </c>
      <c r="Y17" s="61">
        <v>68.35</v>
      </c>
      <c r="Z17" s="62">
        <v>42537000</v>
      </c>
    </row>
    <row r="18" spans="1:26" ht="12.75">
      <c r="A18" s="70" t="s">
        <v>44</v>
      </c>
      <c r="B18" s="71">
        <f>SUM(B11:B17)</f>
        <v>152023445</v>
      </c>
      <c r="C18" s="71">
        <f>SUM(C11:C17)</f>
        <v>0</v>
      </c>
      <c r="D18" s="72">
        <f aca="true" t="shared" si="1" ref="D18:Z18">SUM(D11:D17)</f>
        <v>147888412</v>
      </c>
      <c r="E18" s="73">
        <f t="shared" si="1"/>
        <v>147888412</v>
      </c>
      <c r="F18" s="73">
        <f t="shared" si="1"/>
        <v>9734677</v>
      </c>
      <c r="G18" s="73">
        <f t="shared" si="1"/>
        <v>3916497</v>
      </c>
      <c r="H18" s="73">
        <f t="shared" si="1"/>
        <v>5561926</v>
      </c>
      <c r="I18" s="73">
        <f t="shared" si="1"/>
        <v>19213100</v>
      </c>
      <c r="J18" s="73">
        <f t="shared" si="1"/>
        <v>6716260</v>
      </c>
      <c r="K18" s="73">
        <f t="shared" si="1"/>
        <v>10865544</v>
      </c>
      <c r="L18" s="73">
        <f t="shared" si="1"/>
        <v>11507371</v>
      </c>
      <c r="M18" s="73">
        <f t="shared" si="1"/>
        <v>29089175</v>
      </c>
      <c r="N18" s="73">
        <f t="shared" si="1"/>
        <v>8263206</v>
      </c>
      <c r="O18" s="73">
        <f t="shared" si="1"/>
        <v>4693890</v>
      </c>
      <c r="P18" s="73">
        <f t="shared" si="1"/>
        <v>11414425</v>
      </c>
      <c r="Q18" s="73">
        <f t="shared" si="1"/>
        <v>24371521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72673796</v>
      </c>
      <c r="W18" s="73">
        <f t="shared" si="1"/>
        <v>67803307</v>
      </c>
      <c r="X18" s="73">
        <f t="shared" si="1"/>
        <v>4870489</v>
      </c>
      <c r="Y18" s="67">
        <f>+IF(W18&lt;&gt;0,(X18/W18)*100,0)</f>
        <v>7.183261724977514</v>
      </c>
      <c r="Z18" s="74">
        <f t="shared" si="1"/>
        <v>147888412</v>
      </c>
    </row>
    <row r="19" spans="1:26" ht="12.75">
      <c r="A19" s="70" t="s">
        <v>45</v>
      </c>
      <c r="B19" s="75">
        <f>+B10-B18</f>
        <v>-37745196</v>
      </c>
      <c r="C19" s="75">
        <f>+C10-C18</f>
        <v>0</v>
      </c>
      <c r="D19" s="76">
        <f aca="true" t="shared" si="2" ref="D19:Z19">+D10-D18</f>
        <v>-37313412</v>
      </c>
      <c r="E19" s="77">
        <f t="shared" si="2"/>
        <v>-37313412</v>
      </c>
      <c r="F19" s="77">
        <f t="shared" si="2"/>
        <v>16760052</v>
      </c>
      <c r="G19" s="77">
        <f t="shared" si="2"/>
        <v>4299336</v>
      </c>
      <c r="H19" s="77">
        <f t="shared" si="2"/>
        <v>-327694</v>
      </c>
      <c r="I19" s="77">
        <f t="shared" si="2"/>
        <v>20731694</v>
      </c>
      <c r="J19" s="77">
        <f t="shared" si="2"/>
        <v>-750892</v>
      </c>
      <c r="K19" s="77">
        <f t="shared" si="2"/>
        <v>5350132</v>
      </c>
      <c r="L19" s="77">
        <f t="shared" si="2"/>
        <v>3636366</v>
      </c>
      <c r="M19" s="77">
        <f t="shared" si="2"/>
        <v>8235606</v>
      </c>
      <c r="N19" s="77">
        <f t="shared" si="2"/>
        <v>-4283243</v>
      </c>
      <c r="O19" s="77">
        <f t="shared" si="2"/>
        <v>-320904</v>
      </c>
      <c r="P19" s="77">
        <f t="shared" si="2"/>
        <v>5176159</v>
      </c>
      <c r="Q19" s="77">
        <f t="shared" si="2"/>
        <v>572012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29539312</v>
      </c>
      <c r="W19" s="77">
        <f>IF(E10=E18,0,W10-W18)</f>
        <v>-668</v>
      </c>
      <c r="X19" s="77">
        <f t="shared" si="2"/>
        <v>29539980</v>
      </c>
      <c r="Y19" s="78">
        <f>+IF(W19&lt;&gt;0,(X19/W19)*100,0)</f>
        <v>-4422152.694610778</v>
      </c>
      <c r="Z19" s="79">
        <f t="shared" si="2"/>
        <v>-37313412</v>
      </c>
    </row>
    <row r="20" spans="1:26" ht="12.75">
      <c r="A20" s="58" t="s">
        <v>46</v>
      </c>
      <c r="B20" s="19">
        <v>15301168</v>
      </c>
      <c r="C20" s="19">
        <v>0</v>
      </c>
      <c r="D20" s="59">
        <v>71635000</v>
      </c>
      <c r="E20" s="60">
        <v>71635000</v>
      </c>
      <c r="F20" s="60">
        <v>5161000</v>
      </c>
      <c r="G20" s="60">
        <v>27500000</v>
      </c>
      <c r="H20" s="60">
        <v>0</v>
      </c>
      <c r="I20" s="60">
        <v>32661000</v>
      </c>
      <c r="J20" s="60">
        <v>16500000</v>
      </c>
      <c r="K20" s="60">
        <v>0</v>
      </c>
      <c r="L20" s="60">
        <v>11474000</v>
      </c>
      <c r="M20" s="60">
        <v>27974000</v>
      </c>
      <c r="N20" s="60">
        <v>0</v>
      </c>
      <c r="O20" s="60">
        <v>0</v>
      </c>
      <c r="P20" s="60">
        <v>20140000</v>
      </c>
      <c r="Q20" s="60">
        <v>20140000</v>
      </c>
      <c r="R20" s="60">
        <v>0</v>
      </c>
      <c r="S20" s="60">
        <v>0</v>
      </c>
      <c r="T20" s="60">
        <v>0</v>
      </c>
      <c r="U20" s="60">
        <v>0</v>
      </c>
      <c r="V20" s="60">
        <v>80775000</v>
      </c>
      <c r="W20" s="60">
        <v>53727003</v>
      </c>
      <c r="X20" s="60">
        <v>27047997</v>
      </c>
      <c r="Y20" s="61">
        <v>50.34</v>
      </c>
      <c r="Z20" s="62">
        <v>71635000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-22444028</v>
      </c>
      <c r="C22" s="86">
        <f>SUM(C19:C21)</f>
        <v>0</v>
      </c>
      <c r="D22" s="87">
        <f aca="true" t="shared" si="3" ref="D22:Z22">SUM(D19:D21)</f>
        <v>34321588</v>
      </c>
      <c r="E22" s="88">
        <f t="shared" si="3"/>
        <v>34321588</v>
      </c>
      <c r="F22" s="88">
        <f t="shared" si="3"/>
        <v>21921052</v>
      </c>
      <c r="G22" s="88">
        <f t="shared" si="3"/>
        <v>31799336</v>
      </c>
      <c r="H22" s="88">
        <f t="shared" si="3"/>
        <v>-327694</v>
      </c>
      <c r="I22" s="88">
        <f t="shared" si="3"/>
        <v>53392694</v>
      </c>
      <c r="J22" s="88">
        <f t="shared" si="3"/>
        <v>15749108</v>
      </c>
      <c r="K22" s="88">
        <f t="shared" si="3"/>
        <v>5350132</v>
      </c>
      <c r="L22" s="88">
        <f t="shared" si="3"/>
        <v>15110366</v>
      </c>
      <c r="M22" s="88">
        <f t="shared" si="3"/>
        <v>36209606</v>
      </c>
      <c r="N22" s="88">
        <f t="shared" si="3"/>
        <v>-4283243</v>
      </c>
      <c r="O22" s="88">
        <f t="shared" si="3"/>
        <v>-320904</v>
      </c>
      <c r="P22" s="88">
        <f t="shared" si="3"/>
        <v>25316159</v>
      </c>
      <c r="Q22" s="88">
        <f t="shared" si="3"/>
        <v>20712012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110314312</v>
      </c>
      <c r="W22" s="88">
        <f t="shared" si="3"/>
        <v>53726335</v>
      </c>
      <c r="X22" s="88">
        <f t="shared" si="3"/>
        <v>56587977</v>
      </c>
      <c r="Y22" s="89">
        <f>+IF(W22&lt;&gt;0,(X22/W22)*100,0)</f>
        <v>105.3263301879795</v>
      </c>
      <c r="Z22" s="90">
        <f t="shared" si="3"/>
        <v>34321588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-22444028</v>
      </c>
      <c r="C24" s="75">
        <f>SUM(C22:C23)</f>
        <v>0</v>
      </c>
      <c r="D24" s="76">
        <f aca="true" t="shared" si="4" ref="D24:Z24">SUM(D22:D23)</f>
        <v>34321588</v>
      </c>
      <c r="E24" s="77">
        <f t="shared" si="4"/>
        <v>34321588</v>
      </c>
      <c r="F24" s="77">
        <f t="shared" si="4"/>
        <v>21921052</v>
      </c>
      <c r="G24" s="77">
        <f t="shared" si="4"/>
        <v>31799336</v>
      </c>
      <c r="H24" s="77">
        <f t="shared" si="4"/>
        <v>-327694</v>
      </c>
      <c r="I24" s="77">
        <f t="shared" si="4"/>
        <v>53392694</v>
      </c>
      <c r="J24" s="77">
        <f t="shared" si="4"/>
        <v>15749108</v>
      </c>
      <c r="K24" s="77">
        <f t="shared" si="4"/>
        <v>5350132</v>
      </c>
      <c r="L24" s="77">
        <f t="shared" si="4"/>
        <v>15110366</v>
      </c>
      <c r="M24" s="77">
        <f t="shared" si="4"/>
        <v>36209606</v>
      </c>
      <c r="N24" s="77">
        <f t="shared" si="4"/>
        <v>-4283243</v>
      </c>
      <c r="O24" s="77">
        <f t="shared" si="4"/>
        <v>-320904</v>
      </c>
      <c r="P24" s="77">
        <f t="shared" si="4"/>
        <v>25316159</v>
      </c>
      <c r="Q24" s="77">
        <f t="shared" si="4"/>
        <v>20712012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110314312</v>
      </c>
      <c r="W24" s="77">
        <f t="shared" si="4"/>
        <v>53726335</v>
      </c>
      <c r="X24" s="77">
        <f t="shared" si="4"/>
        <v>56587977</v>
      </c>
      <c r="Y24" s="78">
        <f>+IF(W24&lt;&gt;0,(X24/W24)*100,0)</f>
        <v>105.3263301879795</v>
      </c>
      <c r="Z24" s="79">
        <f t="shared" si="4"/>
        <v>34321588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24708877</v>
      </c>
      <c r="C27" s="22">
        <v>0</v>
      </c>
      <c r="D27" s="99">
        <v>71635000</v>
      </c>
      <c r="E27" s="100">
        <v>71635000</v>
      </c>
      <c r="F27" s="100">
        <v>2031601</v>
      </c>
      <c r="G27" s="100">
        <v>2214541</v>
      </c>
      <c r="H27" s="100">
        <v>1007482</v>
      </c>
      <c r="I27" s="100">
        <v>5253624</v>
      </c>
      <c r="J27" s="100">
        <v>12388880</v>
      </c>
      <c r="K27" s="100">
        <v>676160</v>
      </c>
      <c r="L27" s="100">
        <v>852806</v>
      </c>
      <c r="M27" s="100">
        <v>13917846</v>
      </c>
      <c r="N27" s="100">
        <v>307433</v>
      </c>
      <c r="O27" s="100">
        <v>15001456</v>
      </c>
      <c r="P27" s="100">
        <v>480250</v>
      </c>
      <c r="Q27" s="100">
        <v>15789139</v>
      </c>
      <c r="R27" s="100">
        <v>0</v>
      </c>
      <c r="S27" s="100">
        <v>0</v>
      </c>
      <c r="T27" s="100">
        <v>0</v>
      </c>
      <c r="U27" s="100">
        <v>0</v>
      </c>
      <c r="V27" s="100">
        <v>34960609</v>
      </c>
      <c r="W27" s="100">
        <v>53726250</v>
      </c>
      <c r="X27" s="100">
        <v>-18765641</v>
      </c>
      <c r="Y27" s="101">
        <v>-34.93</v>
      </c>
      <c r="Z27" s="102">
        <v>71635000</v>
      </c>
    </row>
    <row r="28" spans="1:26" ht="12.75">
      <c r="A28" s="103" t="s">
        <v>46</v>
      </c>
      <c r="B28" s="19">
        <v>23581536</v>
      </c>
      <c r="C28" s="19">
        <v>0</v>
      </c>
      <c r="D28" s="59">
        <v>71635000</v>
      </c>
      <c r="E28" s="60">
        <v>71635000</v>
      </c>
      <c r="F28" s="60">
        <v>2031601</v>
      </c>
      <c r="G28" s="60">
        <v>2214541</v>
      </c>
      <c r="H28" s="60">
        <v>821047</v>
      </c>
      <c r="I28" s="60">
        <v>5067189</v>
      </c>
      <c r="J28" s="60">
        <v>12380213</v>
      </c>
      <c r="K28" s="60">
        <v>676160</v>
      </c>
      <c r="L28" s="60">
        <v>839753</v>
      </c>
      <c r="M28" s="60">
        <v>13896126</v>
      </c>
      <c r="N28" s="60">
        <v>307433</v>
      </c>
      <c r="O28" s="60">
        <v>15001456</v>
      </c>
      <c r="P28" s="60">
        <v>422366</v>
      </c>
      <c r="Q28" s="60">
        <v>15731255</v>
      </c>
      <c r="R28" s="60">
        <v>0</v>
      </c>
      <c r="S28" s="60">
        <v>0</v>
      </c>
      <c r="T28" s="60">
        <v>0</v>
      </c>
      <c r="U28" s="60">
        <v>0</v>
      </c>
      <c r="V28" s="60">
        <v>34694570</v>
      </c>
      <c r="W28" s="60">
        <v>53726250</v>
      </c>
      <c r="X28" s="60">
        <v>-19031680</v>
      </c>
      <c r="Y28" s="61">
        <v>-35.42</v>
      </c>
      <c r="Z28" s="62">
        <v>71635000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1127341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186435</v>
      </c>
      <c r="I31" s="60">
        <v>186435</v>
      </c>
      <c r="J31" s="60">
        <v>8667</v>
      </c>
      <c r="K31" s="60">
        <v>0</v>
      </c>
      <c r="L31" s="60">
        <v>13053</v>
      </c>
      <c r="M31" s="60">
        <v>21720</v>
      </c>
      <c r="N31" s="60">
        <v>0</v>
      </c>
      <c r="O31" s="60">
        <v>0</v>
      </c>
      <c r="P31" s="60">
        <v>57884</v>
      </c>
      <c r="Q31" s="60">
        <v>57884</v>
      </c>
      <c r="R31" s="60">
        <v>0</v>
      </c>
      <c r="S31" s="60">
        <v>0</v>
      </c>
      <c r="T31" s="60">
        <v>0</v>
      </c>
      <c r="U31" s="60">
        <v>0</v>
      </c>
      <c r="V31" s="60">
        <v>266039</v>
      </c>
      <c r="W31" s="60"/>
      <c r="X31" s="60">
        <v>266039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24708877</v>
      </c>
      <c r="C32" s="22">
        <f>SUM(C28:C31)</f>
        <v>0</v>
      </c>
      <c r="D32" s="99">
        <f aca="true" t="shared" si="5" ref="D32:Z32">SUM(D28:D31)</f>
        <v>71635000</v>
      </c>
      <c r="E32" s="100">
        <f t="shared" si="5"/>
        <v>71635000</v>
      </c>
      <c r="F32" s="100">
        <f t="shared" si="5"/>
        <v>2031601</v>
      </c>
      <c r="G32" s="100">
        <f t="shared" si="5"/>
        <v>2214541</v>
      </c>
      <c r="H32" s="100">
        <f t="shared" si="5"/>
        <v>1007482</v>
      </c>
      <c r="I32" s="100">
        <f t="shared" si="5"/>
        <v>5253624</v>
      </c>
      <c r="J32" s="100">
        <f t="shared" si="5"/>
        <v>12388880</v>
      </c>
      <c r="K32" s="100">
        <f t="shared" si="5"/>
        <v>676160</v>
      </c>
      <c r="L32" s="100">
        <f t="shared" si="5"/>
        <v>852806</v>
      </c>
      <c r="M32" s="100">
        <f t="shared" si="5"/>
        <v>13917846</v>
      </c>
      <c r="N32" s="100">
        <f t="shared" si="5"/>
        <v>307433</v>
      </c>
      <c r="O32" s="100">
        <f t="shared" si="5"/>
        <v>15001456</v>
      </c>
      <c r="P32" s="100">
        <f t="shared" si="5"/>
        <v>480250</v>
      </c>
      <c r="Q32" s="100">
        <f t="shared" si="5"/>
        <v>15789139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34960609</v>
      </c>
      <c r="W32" s="100">
        <f t="shared" si="5"/>
        <v>53726250</v>
      </c>
      <c r="X32" s="100">
        <f t="shared" si="5"/>
        <v>-18765641</v>
      </c>
      <c r="Y32" s="101">
        <f>+IF(W32&lt;&gt;0,(X32/W32)*100,0)</f>
        <v>-34.92825387962123</v>
      </c>
      <c r="Z32" s="102">
        <f t="shared" si="5"/>
        <v>71635000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37998305</v>
      </c>
      <c r="C35" s="19">
        <v>0</v>
      </c>
      <c r="D35" s="59">
        <v>82576000</v>
      </c>
      <c r="E35" s="60">
        <v>82576000</v>
      </c>
      <c r="F35" s="60">
        <v>0</v>
      </c>
      <c r="G35" s="60">
        <v>39557235</v>
      </c>
      <c r="H35" s="60">
        <v>48506496</v>
      </c>
      <c r="I35" s="60">
        <v>48506496</v>
      </c>
      <c r="J35" s="60">
        <v>54018442</v>
      </c>
      <c r="K35" s="60">
        <v>76935741</v>
      </c>
      <c r="L35" s="60">
        <v>76935741</v>
      </c>
      <c r="M35" s="60">
        <v>76935741</v>
      </c>
      <c r="N35" s="60">
        <v>76935741</v>
      </c>
      <c r="O35" s="60">
        <v>76935741</v>
      </c>
      <c r="P35" s="60">
        <v>76935741</v>
      </c>
      <c r="Q35" s="60">
        <v>76935741</v>
      </c>
      <c r="R35" s="60">
        <v>0</v>
      </c>
      <c r="S35" s="60">
        <v>0</v>
      </c>
      <c r="T35" s="60">
        <v>0</v>
      </c>
      <c r="U35" s="60">
        <v>0</v>
      </c>
      <c r="V35" s="60">
        <v>76935741</v>
      </c>
      <c r="W35" s="60">
        <v>61932000</v>
      </c>
      <c r="X35" s="60">
        <v>15003741</v>
      </c>
      <c r="Y35" s="61">
        <v>24.23</v>
      </c>
      <c r="Z35" s="62">
        <v>82576000</v>
      </c>
    </row>
    <row r="36" spans="1:26" ht="12.75">
      <c r="A36" s="58" t="s">
        <v>57</v>
      </c>
      <c r="B36" s="19">
        <v>569517726</v>
      </c>
      <c r="C36" s="19">
        <v>0</v>
      </c>
      <c r="D36" s="59">
        <v>679731000</v>
      </c>
      <c r="E36" s="60">
        <v>679731000</v>
      </c>
      <c r="F36" s="60">
        <v>0</v>
      </c>
      <c r="G36" s="60">
        <v>1332776</v>
      </c>
      <c r="H36" s="60">
        <v>1777847</v>
      </c>
      <c r="I36" s="60">
        <v>1777847</v>
      </c>
      <c r="J36" s="60">
        <v>258290</v>
      </c>
      <c r="K36" s="60">
        <v>23468064</v>
      </c>
      <c r="L36" s="60">
        <v>23468064</v>
      </c>
      <c r="M36" s="60">
        <v>23468064</v>
      </c>
      <c r="N36" s="60">
        <v>23468064</v>
      </c>
      <c r="O36" s="60">
        <v>23468064</v>
      </c>
      <c r="P36" s="60">
        <v>23468064</v>
      </c>
      <c r="Q36" s="60">
        <v>23468064</v>
      </c>
      <c r="R36" s="60">
        <v>0</v>
      </c>
      <c r="S36" s="60">
        <v>0</v>
      </c>
      <c r="T36" s="60">
        <v>0</v>
      </c>
      <c r="U36" s="60">
        <v>0</v>
      </c>
      <c r="V36" s="60">
        <v>23468064</v>
      </c>
      <c r="W36" s="60">
        <v>509798250</v>
      </c>
      <c r="X36" s="60">
        <v>-486330186</v>
      </c>
      <c r="Y36" s="61">
        <v>-95.4</v>
      </c>
      <c r="Z36" s="62">
        <v>679731000</v>
      </c>
    </row>
    <row r="37" spans="1:26" ht="12.75">
      <c r="A37" s="58" t="s">
        <v>58</v>
      </c>
      <c r="B37" s="19">
        <v>28046591</v>
      </c>
      <c r="C37" s="19">
        <v>0</v>
      </c>
      <c r="D37" s="59">
        <v>12545813</v>
      </c>
      <c r="E37" s="60">
        <v>12545813</v>
      </c>
      <c r="F37" s="60">
        <v>0</v>
      </c>
      <c r="G37" s="60">
        <v>92552</v>
      </c>
      <c r="H37" s="60">
        <v>62128</v>
      </c>
      <c r="I37" s="60">
        <v>62128</v>
      </c>
      <c r="J37" s="60">
        <v>9100720</v>
      </c>
      <c r="K37" s="60">
        <v>14913124</v>
      </c>
      <c r="L37" s="60">
        <v>14913124</v>
      </c>
      <c r="M37" s="60">
        <v>14913124</v>
      </c>
      <c r="N37" s="60">
        <v>14913124</v>
      </c>
      <c r="O37" s="60">
        <v>14913124</v>
      </c>
      <c r="P37" s="60">
        <v>14913124</v>
      </c>
      <c r="Q37" s="60">
        <v>14913124</v>
      </c>
      <c r="R37" s="60">
        <v>0</v>
      </c>
      <c r="S37" s="60">
        <v>0</v>
      </c>
      <c r="T37" s="60">
        <v>0</v>
      </c>
      <c r="U37" s="60">
        <v>0</v>
      </c>
      <c r="V37" s="60">
        <v>14913124</v>
      </c>
      <c r="W37" s="60">
        <v>9409360</v>
      </c>
      <c r="X37" s="60">
        <v>5503764</v>
      </c>
      <c r="Y37" s="61">
        <v>58.49</v>
      </c>
      <c r="Z37" s="62">
        <v>12545813</v>
      </c>
    </row>
    <row r="38" spans="1:26" ht="12.75">
      <c r="A38" s="58" t="s">
        <v>59</v>
      </c>
      <c r="B38" s="19">
        <v>16818634</v>
      </c>
      <c r="C38" s="19">
        <v>0</v>
      </c>
      <c r="D38" s="59">
        <v>11456734</v>
      </c>
      <c r="E38" s="60">
        <v>11456734</v>
      </c>
      <c r="F38" s="60">
        <v>0</v>
      </c>
      <c r="G38" s="60">
        <v>0</v>
      </c>
      <c r="H38" s="60">
        <v>0</v>
      </c>
      <c r="I38" s="60">
        <v>0</v>
      </c>
      <c r="J38" s="60">
        <v>14148485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8592551</v>
      </c>
      <c r="X38" s="60">
        <v>-8592551</v>
      </c>
      <c r="Y38" s="61">
        <v>-100</v>
      </c>
      <c r="Z38" s="62">
        <v>11456734</v>
      </c>
    </row>
    <row r="39" spans="1:26" ht="12.75">
      <c r="A39" s="58" t="s">
        <v>60</v>
      </c>
      <c r="B39" s="19">
        <v>562650806</v>
      </c>
      <c r="C39" s="19">
        <v>0</v>
      </c>
      <c r="D39" s="59">
        <v>738304453</v>
      </c>
      <c r="E39" s="60">
        <v>738304453</v>
      </c>
      <c r="F39" s="60">
        <v>0</v>
      </c>
      <c r="G39" s="60">
        <v>40797459</v>
      </c>
      <c r="H39" s="60">
        <v>50222215</v>
      </c>
      <c r="I39" s="60">
        <v>50222215</v>
      </c>
      <c r="J39" s="60">
        <v>31027527</v>
      </c>
      <c r="K39" s="60">
        <v>85490681</v>
      </c>
      <c r="L39" s="60">
        <v>85490681</v>
      </c>
      <c r="M39" s="60">
        <v>85490681</v>
      </c>
      <c r="N39" s="60">
        <v>85490681</v>
      </c>
      <c r="O39" s="60">
        <v>85490681</v>
      </c>
      <c r="P39" s="60">
        <v>85490681</v>
      </c>
      <c r="Q39" s="60">
        <v>85490681</v>
      </c>
      <c r="R39" s="60">
        <v>0</v>
      </c>
      <c r="S39" s="60">
        <v>0</v>
      </c>
      <c r="T39" s="60">
        <v>0</v>
      </c>
      <c r="U39" s="60">
        <v>0</v>
      </c>
      <c r="V39" s="60">
        <v>85490681</v>
      </c>
      <c r="W39" s="60">
        <v>553728340</v>
      </c>
      <c r="X39" s="60">
        <v>-468237659</v>
      </c>
      <c r="Y39" s="61">
        <v>-84.56</v>
      </c>
      <c r="Z39" s="62">
        <v>738304453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11352980</v>
      </c>
      <c r="C42" s="19">
        <v>0</v>
      </c>
      <c r="D42" s="59">
        <v>63920071</v>
      </c>
      <c r="E42" s="60">
        <v>63920071</v>
      </c>
      <c r="F42" s="60">
        <v>17138382</v>
      </c>
      <c r="G42" s="60">
        <v>8592120</v>
      </c>
      <c r="H42" s="60">
        <v>-2912410</v>
      </c>
      <c r="I42" s="60">
        <v>22818092</v>
      </c>
      <c r="J42" s="60">
        <v>12188185</v>
      </c>
      <c r="K42" s="60">
        <v>2684757</v>
      </c>
      <c r="L42" s="60">
        <v>1289661</v>
      </c>
      <c r="M42" s="60">
        <v>16162603</v>
      </c>
      <c r="N42" s="60">
        <v>-4839132</v>
      </c>
      <c r="O42" s="60">
        <v>-333784</v>
      </c>
      <c r="P42" s="60">
        <v>24541062</v>
      </c>
      <c r="Q42" s="60">
        <v>19368146</v>
      </c>
      <c r="R42" s="60">
        <v>0</v>
      </c>
      <c r="S42" s="60">
        <v>0</v>
      </c>
      <c r="T42" s="60">
        <v>0</v>
      </c>
      <c r="U42" s="60">
        <v>0</v>
      </c>
      <c r="V42" s="60">
        <v>58348841</v>
      </c>
      <c r="W42" s="60">
        <v>47244833</v>
      </c>
      <c r="X42" s="60">
        <v>11104008</v>
      </c>
      <c r="Y42" s="61">
        <v>23.5</v>
      </c>
      <c r="Z42" s="62">
        <v>63920071</v>
      </c>
    </row>
    <row r="43" spans="1:26" ht="12.75">
      <c r="A43" s="58" t="s">
        <v>63</v>
      </c>
      <c r="B43" s="19">
        <v>-13725416</v>
      </c>
      <c r="C43" s="19">
        <v>0</v>
      </c>
      <c r="D43" s="59">
        <v>-71636000</v>
      </c>
      <c r="E43" s="60">
        <v>-71636000</v>
      </c>
      <c r="F43" s="60">
        <v>-2031601</v>
      </c>
      <c r="G43" s="60">
        <v>-2214541</v>
      </c>
      <c r="H43" s="60">
        <v>-1007482</v>
      </c>
      <c r="I43" s="60">
        <v>-5253624</v>
      </c>
      <c r="J43" s="60">
        <v>-12388880</v>
      </c>
      <c r="K43" s="60">
        <v>-676160</v>
      </c>
      <c r="L43" s="60">
        <v>-852806</v>
      </c>
      <c r="M43" s="60">
        <v>-13917846</v>
      </c>
      <c r="N43" s="60">
        <v>-307433</v>
      </c>
      <c r="O43" s="60">
        <v>-15001456</v>
      </c>
      <c r="P43" s="60">
        <v>-480250</v>
      </c>
      <c r="Q43" s="60">
        <v>-15789139</v>
      </c>
      <c r="R43" s="60">
        <v>0</v>
      </c>
      <c r="S43" s="60">
        <v>0</v>
      </c>
      <c r="T43" s="60">
        <v>0</v>
      </c>
      <c r="U43" s="60">
        <v>0</v>
      </c>
      <c r="V43" s="60">
        <v>-34960609</v>
      </c>
      <c r="W43" s="60">
        <v>-53729667</v>
      </c>
      <c r="X43" s="60">
        <v>18769058</v>
      </c>
      <c r="Y43" s="61">
        <v>-34.93</v>
      </c>
      <c r="Z43" s="62">
        <v>-71636000</v>
      </c>
    </row>
    <row r="44" spans="1:26" ht="12.75">
      <c r="A44" s="58" t="s">
        <v>64</v>
      </c>
      <c r="B44" s="19">
        <v>-92402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729726</v>
      </c>
      <c r="C45" s="22">
        <v>0</v>
      </c>
      <c r="D45" s="99">
        <v>-5715929</v>
      </c>
      <c r="E45" s="100">
        <v>-5715929</v>
      </c>
      <c r="F45" s="100">
        <v>15739011</v>
      </c>
      <c r="G45" s="100">
        <v>22116590</v>
      </c>
      <c r="H45" s="100">
        <v>18196698</v>
      </c>
      <c r="I45" s="100">
        <v>18196698</v>
      </c>
      <c r="J45" s="100">
        <v>17996003</v>
      </c>
      <c r="K45" s="100">
        <v>20004600</v>
      </c>
      <c r="L45" s="100">
        <v>20441455</v>
      </c>
      <c r="M45" s="100">
        <v>20441455</v>
      </c>
      <c r="N45" s="100">
        <v>15294890</v>
      </c>
      <c r="O45" s="100">
        <v>-40350</v>
      </c>
      <c r="P45" s="100">
        <v>24020462</v>
      </c>
      <c r="Q45" s="100">
        <v>24020462</v>
      </c>
      <c r="R45" s="100">
        <v>0</v>
      </c>
      <c r="S45" s="100">
        <v>0</v>
      </c>
      <c r="T45" s="100">
        <v>0</v>
      </c>
      <c r="U45" s="100">
        <v>0</v>
      </c>
      <c r="V45" s="100">
        <v>24020462</v>
      </c>
      <c r="W45" s="100">
        <v>-4484834</v>
      </c>
      <c r="X45" s="100">
        <v>28505296</v>
      </c>
      <c r="Y45" s="101">
        <v>-635.59</v>
      </c>
      <c r="Z45" s="102">
        <v>-5715929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5327666</v>
      </c>
      <c r="C49" s="52">
        <v>0</v>
      </c>
      <c r="D49" s="129">
        <v>4678076</v>
      </c>
      <c r="E49" s="54">
        <v>4849589</v>
      </c>
      <c r="F49" s="54">
        <v>0</v>
      </c>
      <c r="G49" s="54">
        <v>0</v>
      </c>
      <c r="H49" s="54">
        <v>0</v>
      </c>
      <c r="I49" s="54">
        <v>4025537</v>
      </c>
      <c r="J49" s="54">
        <v>0</v>
      </c>
      <c r="K49" s="54">
        <v>0</v>
      </c>
      <c r="L49" s="54">
        <v>0</v>
      </c>
      <c r="M49" s="54">
        <v>3931161</v>
      </c>
      <c r="N49" s="54">
        <v>0</v>
      </c>
      <c r="O49" s="54">
        <v>0</v>
      </c>
      <c r="P49" s="54">
        <v>0</v>
      </c>
      <c r="Q49" s="54">
        <v>3853123</v>
      </c>
      <c r="R49" s="54">
        <v>0</v>
      </c>
      <c r="S49" s="54">
        <v>0</v>
      </c>
      <c r="T49" s="54">
        <v>0</v>
      </c>
      <c r="U49" s="54">
        <v>0</v>
      </c>
      <c r="V49" s="54">
        <v>19588165</v>
      </c>
      <c r="W49" s="54">
        <v>74116924</v>
      </c>
      <c r="X49" s="54">
        <v>120370241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89290</v>
      </c>
      <c r="C51" s="52">
        <v>0</v>
      </c>
      <c r="D51" s="129">
        <v>18222</v>
      </c>
      <c r="E51" s="54">
        <v>802202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909714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60.23189662928533</v>
      </c>
      <c r="C58" s="5">
        <f>IF(C67=0,0,+(C76/C67)*100)</f>
        <v>0</v>
      </c>
      <c r="D58" s="6">
        <f aca="true" t="shared" si="6" ref="D58:Z58">IF(D67=0,0,+(D76/D67)*100)</f>
        <v>73.24755184991419</v>
      </c>
      <c r="E58" s="7">
        <f t="shared" si="6"/>
        <v>73.24755184991419</v>
      </c>
      <c r="F58" s="7">
        <f t="shared" si="6"/>
        <v>29.129005341556486</v>
      </c>
      <c r="G58" s="7">
        <f t="shared" si="6"/>
        <v>47.9236938588839</v>
      </c>
      <c r="H58" s="7">
        <f t="shared" si="6"/>
        <v>50.3504190516356</v>
      </c>
      <c r="I58" s="7">
        <f t="shared" si="6"/>
        <v>41.589867881456826</v>
      </c>
      <c r="J58" s="7">
        <f t="shared" si="6"/>
        <v>41.31584959236217</v>
      </c>
      <c r="K58" s="7">
        <f t="shared" si="6"/>
        <v>48.931761024493156</v>
      </c>
      <c r="L58" s="7">
        <f t="shared" si="6"/>
        <v>28.52025032755231</v>
      </c>
      <c r="M58" s="7">
        <f t="shared" si="6"/>
        <v>39.96202301936657</v>
      </c>
      <c r="N58" s="7">
        <f t="shared" si="6"/>
        <v>100.16993413634208</v>
      </c>
      <c r="O58" s="7">
        <f t="shared" si="6"/>
        <v>105.4428874241796</v>
      </c>
      <c r="P58" s="7">
        <f t="shared" si="6"/>
        <v>81.69520029827439</v>
      </c>
      <c r="Q58" s="7">
        <f t="shared" si="6"/>
        <v>95.48163481709312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56.05954413285951</v>
      </c>
      <c r="W58" s="7">
        <f t="shared" si="6"/>
        <v>65.08139070676363</v>
      </c>
      <c r="X58" s="7">
        <f t="shared" si="6"/>
        <v>0</v>
      </c>
      <c r="Y58" s="7">
        <f t="shared" si="6"/>
        <v>0</v>
      </c>
      <c r="Z58" s="8">
        <f t="shared" si="6"/>
        <v>73.24755184991419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75.00000145951506</v>
      </c>
      <c r="E59" s="10">
        <f t="shared" si="7"/>
        <v>75.00000145951506</v>
      </c>
      <c r="F59" s="10">
        <f t="shared" si="7"/>
        <v>20.7374236908514</v>
      </c>
      <c r="G59" s="10">
        <f t="shared" si="7"/>
        <v>29.611905278834765</v>
      </c>
      <c r="H59" s="10">
        <f t="shared" si="7"/>
        <v>32.2853196224388</v>
      </c>
      <c r="I59" s="10">
        <f t="shared" si="7"/>
        <v>27.524150380205953</v>
      </c>
      <c r="J59" s="10">
        <f t="shared" si="7"/>
        <v>28.711408654605368</v>
      </c>
      <c r="K59" s="10">
        <f t="shared" si="7"/>
        <v>32.76368010092343</v>
      </c>
      <c r="L59" s="10">
        <f t="shared" si="7"/>
        <v>11.841599599430399</v>
      </c>
      <c r="M59" s="10">
        <f t="shared" si="7"/>
        <v>24.521910586128946</v>
      </c>
      <c r="N59" s="10">
        <f t="shared" si="7"/>
        <v>49.77213882101647</v>
      </c>
      <c r="O59" s="10">
        <f t="shared" si="7"/>
        <v>156.12175783335314</v>
      </c>
      <c r="P59" s="10">
        <f t="shared" si="7"/>
        <v>160.86745283255536</v>
      </c>
      <c r="Q59" s="10">
        <f t="shared" si="7"/>
        <v>122.9868825408379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58.38697422709046</v>
      </c>
      <c r="W59" s="10">
        <f t="shared" si="7"/>
        <v>71.91219565154134</v>
      </c>
      <c r="X59" s="10">
        <f t="shared" si="7"/>
        <v>0</v>
      </c>
      <c r="Y59" s="10">
        <f t="shared" si="7"/>
        <v>0</v>
      </c>
      <c r="Z59" s="11">
        <f t="shared" si="7"/>
        <v>75.00000145951506</v>
      </c>
    </row>
    <row r="60" spans="1:26" ht="12.75">
      <c r="A60" s="38" t="s">
        <v>32</v>
      </c>
      <c r="B60" s="12">
        <f t="shared" si="7"/>
        <v>93.94482916488963</v>
      </c>
      <c r="C60" s="12">
        <f t="shared" si="7"/>
        <v>0</v>
      </c>
      <c r="D60" s="3">
        <f t="shared" si="7"/>
        <v>72.45206572147873</v>
      </c>
      <c r="E60" s="13">
        <f t="shared" si="7"/>
        <v>72.45206572147873</v>
      </c>
      <c r="F60" s="13">
        <f t="shared" si="7"/>
        <v>31.25971553809897</v>
      </c>
      <c r="G60" s="13">
        <f t="shared" si="7"/>
        <v>53.15835250779283</v>
      </c>
      <c r="H60" s="13">
        <f t="shared" si="7"/>
        <v>56.73729117061662</v>
      </c>
      <c r="I60" s="13">
        <f t="shared" si="7"/>
        <v>45.69805368971549</v>
      </c>
      <c r="J60" s="13">
        <f t="shared" si="7"/>
        <v>44.97956933593728</v>
      </c>
      <c r="K60" s="13">
        <f t="shared" si="7"/>
        <v>54.510178596870574</v>
      </c>
      <c r="L60" s="13">
        <f t="shared" si="7"/>
        <v>34.81839385968108</v>
      </c>
      <c r="M60" s="13">
        <f t="shared" si="7"/>
        <v>45.11095580722863</v>
      </c>
      <c r="N60" s="13">
        <f t="shared" si="7"/>
        <v>123.68886428936143</v>
      </c>
      <c r="O60" s="13">
        <f t="shared" si="7"/>
        <v>79.86939582704086</v>
      </c>
      <c r="P60" s="13">
        <f t="shared" si="7"/>
        <v>52.25740073919556</v>
      </c>
      <c r="Q60" s="13">
        <f t="shared" si="7"/>
        <v>83.26945993072628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55.25517528474396</v>
      </c>
      <c r="W60" s="13">
        <f t="shared" si="7"/>
        <v>61.12932748737795</v>
      </c>
      <c r="X60" s="13">
        <f t="shared" si="7"/>
        <v>0</v>
      </c>
      <c r="Y60" s="13">
        <f t="shared" si="7"/>
        <v>0</v>
      </c>
      <c r="Z60" s="14">
        <f t="shared" si="7"/>
        <v>72.45206572147873</v>
      </c>
    </row>
    <row r="61" spans="1:26" ht="12.75">
      <c r="A61" s="39" t="s">
        <v>103</v>
      </c>
      <c r="B61" s="12">
        <f t="shared" si="7"/>
        <v>100.03636811362419</v>
      </c>
      <c r="C61" s="12">
        <f t="shared" si="7"/>
        <v>0</v>
      </c>
      <c r="D61" s="3">
        <f t="shared" si="7"/>
        <v>95.00054177511021</v>
      </c>
      <c r="E61" s="13">
        <f t="shared" si="7"/>
        <v>95.00054177511021</v>
      </c>
      <c r="F61" s="13">
        <f t="shared" si="7"/>
        <v>42.91419703061025</v>
      </c>
      <c r="G61" s="13">
        <f t="shared" si="7"/>
        <v>81.30513576606462</v>
      </c>
      <c r="H61" s="13">
        <f t="shared" si="7"/>
        <v>93.59682449011196</v>
      </c>
      <c r="I61" s="13">
        <f t="shared" si="7"/>
        <v>67.12380582586601</v>
      </c>
      <c r="J61" s="13">
        <f t="shared" si="7"/>
        <v>67.70401304588245</v>
      </c>
      <c r="K61" s="13">
        <f t="shared" si="7"/>
        <v>102.60206640888023</v>
      </c>
      <c r="L61" s="13">
        <f t="shared" si="7"/>
        <v>86.13507661130627</v>
      </c>
      <c r="M61" s="13">
        <f t="shared" si="7"/>
        <v>82.44188276268936</v>
      </c>
      <c r="N61" s="13">
        <f t="shared" si="7"/>
        <v>120.3986376642702</v>
      </c>
      <c r="O61" s="13">
        <f t="shared" si="7"/>
        <v>106.7184422521591</v>
      </c>
      <c r="P61" s="13">
        <f t="shared" si="7"/>
        <v>130.32349516885273</v>
      </c>
      <c r="Q61" s="13">
        <f t="shared" si="7"/>
        <v>118.22376187225233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85.57924306553772</v>
      </c>
      <c r="W61" s="13">
        <f t="shared" si="7"/>
        <v>42.362373266448145</v>
      </c>
      <c r="X61" s="13">
        <f t="shared" si="7"/>
        <v>0</v>
      </c>
      <c r="Y61" s="13">
        <f t="shared" si="7"/>
        <v>0</v>
      </c>
      <c r="Z61" s="14">
        <f t="shared" si="7"/>
        <v>95.00054177511021</v>
      </c>
    </row>
    <row r="62" spans="1:26" ht="12.75">
      <c r="A62" s="39" t="s">
        <v>104</v>
      </c>
      <c r="B62" s="12">
        <f t="shared" si="7"/>
        <v>96.05776466828279</v>
      </c>
      <c r="C62" s="12">
        <f t="shared" si="7"/>
        <v>0</v>
      </c>
      <c r="D62" s="3">
        <f t="shared" si="7"/>
        <v>50</v>
      </c>
      <c r="E62" s="13">
        <f t="shared" si="7"/>
        <v>50</v>
      </c>
      <c r="F62" s="13">
        <f t="shared" si="7"/>
        <v>21.974411379873484</v>
      </c>
      <c r="G62" s="13">
        <f t="shared" si="7"/>
        <v>33.11046205779538</v>
      </c>
      <c r="H62" s="13">
        <f t="shared" si="7"/>
        <v>35.24657868811521</v>
      </c>
      <c r="I62" s="13">
        <f t="shared" si="7"/>
        <v>30.065281021901246</v>
      </c>
      <c r="J62" s="13">
        <f t="shared" si="7"/>
        <v>30.099462151339672</v>
      </c>
      <c r="K62" s="13">
        <f t="shared" si="7"/>
        <v>33.142648290815906</v>
      </c>
      <c r="L62" s="13">
        <f t="shared" si="7"/>
        <v>15.281544848763664</v>
      </c>
      <c r="M62" s="13">
        <f t="shared" si="7"/>
        <v>26.279545001439867</v>
      </c>
      <c r="N62" s="13">
        <f t="shared" si="7"/>
        <v>49.27660868769414</v>
      </c>
      <c r="O62" s="13">
        <f t="shared" si="7"/>
        <v>46.80677504938867</v>
      </c>
      <c r="P62" s="13">
        <f t="shared" si="7"/>
        <v>27.774420059851877</v>
      </c>
      <c r="Q62" s="13">
        <f t="shared" si="7"/>
        <v>41.27067477623852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32.659299382877535</v>
      </c>
      <c r="W62" s="13">
        <f t="shared" si="7"/>
        <v>106.51775386408087</v>
      </c>
      <c r="X62" s="13">
        <f t="shared" si="7"/>
        <v>0</v>
      </c>
      <c r="Y62" s="13">
        <f t="shared" si="7"/>
        <v>0</v>
      </c>
      <c r="Z62" s="14">
        <f t="shared" si="7"/>
        <v>50</v>
      </c>
    </row>
    <row r="63" spans="1:26" ht="12.75">
      <c r="A63" s="39" t="s">
        <v>105</v>
      </c>
      <c r="B63" s="12">
        <f t="shared" si="7"/>
        <v>65.7979896377928</v>
      </c>
      <c r="C63" s="12">
        <f t="shared" si="7"/>
        <v>0</v>
      </c>
      <c r="D63" s="3">
        <f t="shared" si="7"/>
        <v>50.00130908248378</v>
      </c>
      <c r="E63" s="13">
        <f t="shared" si="7"/>
        <v>50.00130908248378</v>
      </c>
      <c r="F63" s="13">
        <f t="shared" si="7"/>
        <v>14.25253165682051</v>
      </c>
      <c r="G63" s="13">
        <f t="shared" si="7"/>
        <v>21.405302918086207</v>
      </c>
      <c r="H63" s="13">
        <f t="shared" si="7"/>
        <v>38.494066460530654</v>
      </c>
      <c r="I63" s="13">
        <f t="shared" si="7"/>
        <v>24.576562699527518</v>
      </c>
      <c r="J63" s="13">
        <f t="shared" si="7"/>
        <v>22.693572311201375</v>
      </c>
      <c r="K63" s="13">
        <f t="shared" si="7"/>
        <v>27.155182104649082</v>
      </c>
      <c r="L63" s="13">
        <f t="shared" si="7"/>
        <v>13.961556848248474</v>
      </c>
      <c r="M63" s="13">
        <f t="shared" si="7"/>
        <v>21.26724909641709</v>
      </c>
      <c r="N63" s="13">
        <f t="shared" si="7"/>
        <v>0</v>
      </c>
      <c r="O63" s="13">
        <f t="shared" si="7"/>
        <v>0</v>
      </c>
      <c r="P63" s="13">
        <f t="shared" si="7"/>
        <v>22.977612439871088</v>
      </c>
      <c r="Q63" s="13">
        <f t="shared" si="7"/>
        <v>99.86551684565876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33.87535905784448</v>
      </c>
      <c r="W63" s="13">
        <f t="shared" si="7"/>
        <v>145.93229256734134</v>
      </c>
      <c r="X63" s="13">
        <f t="shared" si="7"/>
        <v>0</v>
      </c>
      <c r="Y63" s="13">
        <f t="shared" si="7"/>
        <v>0</v>
      </c>
      <c r="Z63" s="14">
        <f t="shared" si="7"/>
        <v>50.00130908248378</v>
      </c>
    </row>
    <row r="64" spans="1:26" ht="12.75">
      <c r="A64" s="39" t="s">
        <v>106</v>
      </c>
      <c r="B64" s="12">
        <f t="shared" si="7"/>
        <v>79.39322490220462</v>
      </c>
      <c r="C64" s="12">
        <f t="shared" si="7"/>
        <v>0</v>
      </c>
      <c r="D64" s="3">
        <f t="shared" si="7"/>
        <v>49.99643347050755</v>
      </c>
      <c r="E64" s="13">
        <f t="shared" si="7"/>
        <v>49.99643347050755</v>
      </c>
      <c r="F64" s="13">
        <f t="shared" si="7"/>
        <v>16.201933123689198</v>
      </c>
      <c r="G64" s="13">
        <f t="shared" si="7"/>
        <v>23.174584792465467</v>
      </c>
      <c r="H64" s="13">
        <f t="shared" si="7"/>
        <v>30.92419355048242</v>
      </c>
      <c r="I64" s="13">
        <f t="shared" si="7"/>
        <v>23.355438751061563</v>
      </c>
      <c r="J64" s="13">
        <f t="shared" si="7"/>
        <v>23.26975908706678</v>
      </c>
      <c r="K64" s="13">
        <f t="shared" si="7"/>
        <v>22.928251797475994</v>
      </c>
      <c r="L64" s="13">
        <f t="shared" si="7"/>
        <v>11.670550732944674</v>
      </c>
      <c r="M64" s="13">
        <f t="shared" si="7"/>
        <v>19.28855275609427</v>
      </c>
      <c r="N64" s="13">
        <f t="shared" si="7"/>
        <v>0</v>
      </c>
      <c r="O64" s="13">
        <f t="shared" si="7"/>
        <v>30.12048343932982</v>
      </c>
      <c r="P64" s="13">
        <f t="shared" si="7"/>
        <v>21.7150878168089</v>
      </c>
      <c r="Q64" s="13">
        <f t="shared" si="7"/>
        <v>43.70862399493865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26.89048434361362</v>
      </c>
      <c r="W64" s="13">
        <f t="shared" si="7"/>
        <v>37.39363617362002</v>
      </c>
      <c r="X64" s="13">
        <f t="shared" si="7"/>
        <v>0</v>
      </c>
      <c r="Y64" s="13">
        <f t="shared" si="7"/>
        <v>0</v>
      </c>
      <c r="Z64" s="14">
        <f t="shared" si="7"/>
        <v>49.99643347050755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62931402</v>
      </c>
      <c r="C67" s="24"/>
      <c r="D67" s="25">
        <v>54863977</v>
      </c>
      <c r="E67" s="26">
        <v>54863977</v>
      </c>
      <c r="F67" s="26">
        <v>6508777</v>
      </c>
      <c r="G67" s="26">
        <v>5904741</v>
      </c>
      <c r="H67" s="26">
        <v>4988884</v>
      </c>
      <c r="I67" s="26">
        <v>17402402</v>
      </c>
      <c r="J67" s="26">
        <v>5708008</v>
      </c>
      <c r="K67" s="26">
        <v>4975104</v>
      </c>
      <c r="L67" s="26">
        <v>4575605</v>
      </c>
      <c r="M67" s="26">
        <v>15258717</v>
      </c>
      <c r="N67" s="26">
        <v>3966831</v>
      </c>
      <c r="O67" s="26">
        <v>4239294</v>
      </c>
      <c r="P67" s="26">
        <v>4412045</v>
      </c>
      <c r="Q67" s="26">
        <v>12618170</v>
      </c>
      <c r="R67" s="26"/>
      <c r="S67" s="26"/>
      <c r="T67" s="26"/>
      <c r="U67" s="26"/>
      <c r="V67" s="26">
        <v>45279289</v>
      </c>
      <c r="W67" s="26">
        <v>32067666</v>
      </c>
      <c r="X67" s="26"/>
      <c r="Y67" s="25"/>
      <c r="Z67" s="27">
        <v>54863977</v>
      </c>
    </row>
    <row r="68" spans="1:26" ht="12.75" hidden="1">
      <c r="A68" s="37" t="s">
        <v>31</v>
      </c>
      <c r="B68" s="19">
        <v>15112134</v>
      </c>
      <c r="C68" s="19"/>
      <c r="D68" s="20">
        <v>17128977</v>
      </c>
      <c r="E68" s="21">
        <v>17128977</v>
      </c>
      <c r="F68" s="21">
        <v>1317994</v>
      </c>
      <c r="G68" s="21">
        <v>1312695</v>
      </c>
      <c r="H68" s="21">
        <v>1303100</v>
      </c>
      <c r="I68" s="21">
        <v>3933789</v>
      </c>
      <c r="J68" s="21">
        <v>1285489</v>
      </c>
      <c r="K68" s="21">
        <v>1276215</v>
      </c>
      <c r="L68" s="21">
        <v>1254214</v>
      </c>
      <c r="M68" s="21">
        <v>3815918</v>
      </c>
      <c r="N68" s="21">
        <v>1262172</v>
      </c>
      <c r="O68" s="21">
        <v>1421773</v>
      </c>
      <c r="P68" s="21">
        <v>1195846</v>
      </c>
      <c r="Q68" s="21">
        <v>3879791</v>
      </c>
      <c r="R68" s="21"/>
      <c r="S68" s="21"/>
      <c r="T68" s="21"/>
      <c r="U68" s="21"/>
      <c r="V68" s="21">
        <v>11629498</v>
      </c>
      <c r="W68" s="21">
        <v>11753222</v>
      </c>
      <c r="X68" s="21"/>
      <c r="Y68" s="20"/>
      <c r="Z68" s="23">
        <v>17128977</v>
      </c>
    </row>
    <row r="69" spans="1:26" ht="12.75" hidden="1">
      <c r="A69" s="38" t="s">
        <v>32</v>
      </c>
      <c r="B69" s="19">
        <v>40347912</v>
      </c>
      <c r="C69" s="19"/>
      <c r="D69" s="20">
        <v>37735000</v>
      </c>
      <c r="E69" s="21">
        <v>37735000</v>
      </c>
      <c r="F69" s="21">
        <v>5190783</v>
      </c>
      <c r="G69" s="21">
        <v>4592046</v>
      </c>
      <c r="H69" s="21">
        <v>3685784</v>
      </c>
      <c r="I69" s="21">
        <v>13468613</v>
      </c>
      <c r="J69" s="21">
        <v>4422519</v>
      </c>
      <c r="K69" s="21">
        <v>3698889</v>
      </c>
      <c r="L69" s="21">
        <v>3321391</v>
      </c>
      <c r="M69" s="21">
        <v>11442799</v>
      </c>
      <c r="N69" s="21">
        <v>2704659</v>
      </c>
      <c r="O69" s="21">
        <v>2817521</v>
      </c>
      <c r="P69" s="21">
        <v>3216199</v>
      </c>
      <c r="Q69" s="21">
        <v>8738379</v>
      </c>
      <c r="R69" s="21"/>
      <c r="S69" s="21"/>
      <c r="T69" s="21"/>
      <c r="U69" s="21"/>
      <c r="V69" s="21">
        <v>33649791</v>
      </c>
      <c r="W69" s="21">
        <v>20314444</v>
      </c>
      <c r="X69" s="21"/>
      <c r="Y69" s="20"/>
      <c r="Z69" s="23">
        <v>37735000</v>
      </c>
    </row>
    <row r="70" spans="1:26" ht="12.75" hidden="1">
      <c r="A70" s="39" t="s">
        <v>103</v>
      </c>
      <c r="B70" s="19">
        <v>15106640</v>
      </c>
      <c r="C70" s="19"/>
      <c r="D70" s="20">
        <v>18827000</v>
      </c>
      <c r="E70" s="21">
        <v>18827000</v>
      </c>
      <c r="F70" s="21">
        <v>2831895</v>
      </c>
      <c r="G70" s="21">
        <v>2278920</v>
      </c>
      <c r="H70" s="21">
        <v>1368977</v>
      </c>
      <c r="I70" s="21">
        <v>6479792</v>
      </c>
      <c r="J70" s="21">
        <v>2059807</v>
      </c>
      <c r="K70" s="21">
        <v>1327714</v>
      </c>
      <c r="L70" s="21">
        <v>972115</v>
      </c>
      <c r="M70" s="21">
        <v>4359636</v>
      </c>
      <c r="N70" s="21">
        <v>1961631</v>
      </c>
      <c r="O70" s="21">
        <v>1267779</v>
      </c>
      <c r="P70" s="21">
        <v>852903</v>
      </c>
      <c r="Q70" s="21">
        <v>4082313</v>
      </c>
      <c r="R70" s="21"/>
      <c r="S70" s="21"/>
      <c r="T70" s="21"/>
      <c r="U70" s="21"/>
      <c r="V70" s="21">
        <v>14921741</v>
      </c>
      <c r="W70" s="21">
        <v>13681953</v>
      </c>
      <c r="X70" s="21"/>
      <c r="Y70" s="20"/>
      <c r="Z70" s="23">
        <v>18827000</v>
      </c>
    </row>
    <row r="71" spans="1:26" ht="12.75" hidden="1">
      <c r="A71" s="39" t="s">
        <v>104</v>
      </c>
      <c r="B71" s="19">
        <v>8107101</v>
      </c>
      <c r="C71" s="19"/>
      <c r="D71" s="20">
        <v>8089000</v>
      </c>
      <c r="E71" s="21">
        <v>8089000</v>
      </c>
      <c r="F71" s="21">
        <v>720711</v>
      </c>
      <c r="G71" s="21">
        <v>674829</v>
      </c>
      <c r="H71" s="21">
        <v>728814</v>
      </c>
      <c r="I71" s="21">
        <v>2124354</v>
      </c>
      <c r="J71" s="21">
        <v>727714</v>
      </c>
      <c r="K71" s="21">
        <v>730524</v>
      </c>
      <c r="L71" s="21">
        <v>708626</v>
      </c>
      <c r="M71" s="21">
        <v>2166864</v>
      </c>
      <c r="N71" s="21">
        <v>743028</v>
      </c>
      <c r="O71" s="21">
        <v>752703</v>
      </c>
      <c r="P71" s="21">
        <v>749517</v>
      </c>
      <c r="Q71" s="21">
        <v>2245248</v>
      </c>
      <c r="R71" s="21"/>
      <c r="S71" s="21"/>
      <c r="T71" s="21"/>
      <c r="U71" s="21"/>
      <c r="V71" s="21">
        <v>6536466</v>
      </c>
      <c r="W71" s="21">
        <v>2577974</v>
      </c>
      <c r="X71" s="21"/>
      <c r="Y71" s="20"/>
      <c r="Z71" s="23">
        <v>8089000</v>
      </c>
    </row>
    <row r="72" spans="1:26" ht="12.75" hidden="1">
      <c r="A72" s="39" t="s">
        <v>105</v>
      </c>
      <c r="B72" s="19">
        <v>8637349</v>
      </c>
      <c r="C72" s="19"/>
      <c r="D72" s="20">
        <v>8632000</v>
      </c>
      <c r="E72" s="21">
        <v>8632000</v>
      </c>
      <c r="F72" s="21">
        <v>843815</v>
      </c>
      <c r="G72" s="21">
        <v>843875</v>
      </c>
      <c r="H72" s="21">
        <v>818230</v>
      </c>
      <c r="I72" s="21">
        <v>2505920</v>
      </c>
      <c r="J72" s="21">
        <v>840022</v>
      </c>
      <c r="K72" s="21">
        <v>845091</v>
      </c>
      <c r="L72" s="21">
        <v>845092</v>
      </c>
      <c r="M72" s="21">
        <v>2530205</v>
      </c>
      <c r="N72" s="21"/>
      <c r="O72" s="21"/>
      <c r="P72" s="21">
        <v>836536</v>
      </c>
      <c r="Q72" s="21">
        <v>836536</v>
      </c>
      <c r="R72" s="21"/>
      <c r="S72" s="21"/>
      <c r="T72" s="21"/>
      <c r="U72" s="21"/>
      <c r="V72" s="21">
        <v>5872661</v>
      </c>
      <c r="W72" s="21">
        <v>2174296</v>
      </c>
      <c r="X72" s="21"/>
      <c r="Y72" s="20"/>
      <c r="Z72" s="23">
        <v>8632000</v>
      </c>
    </row>
    <row r="73" spans="1:26" ht="12.75" hidden="1">
      <c r="A73" s="39" t="s">
        <v>106</v>
      </c>
      <c r="B73" s="19">
        <v>8496822</v>
      </c>
      <c r="C73" s="19"/>
      <c r="D73" s="20">
        <v>2187000</v>
      </c>
      <c r="E73" s="21">
        <v>2187000</v>
      </c>
      <c r="F73" s="21">
        <v>794362</v>
      </c>
      <c r="G73" s="21">
        <v>794422</v>
      </c>
      <c r="H73" s="21">
        <v>769763</v>
      </c>
      <c r="I73" s="21">
        <v>2358547</v>
      </c>
      <c r="J73" s="21">
        <v>794976</v>
      </c>
      <c r="K73" s="21">
        <v>795560</v>
      </c>
      <c r="L73" s="21">
        <v>795558</v>
      </c>
      <c r="M73" s="21">
        <v>2386094</v>
      </c>
      <c r="N73" s="21"/>
      <c r="O73" s="21">
        <v>797039</v>
      </c>
      <c r="P73" s="21">
        <v>777243</v>
      </c>
      <c r="Q73" s="21">
        <v>1574282</v>
      </c>
      <c r="R73" s="21"/>
      <c r="S73" s="21"/>
      <c r="T73" s="21"/>
      <c r="U73" s="21"/>
      <c r="V73" s="21">
        <v>6318923</v>
      </c>
      <c r="W73" s="21">
        <v>1880221</v>
      </c>
      <c r="X73" s="21"/>
      <c r="Y73" s="20"/>
      <c r="Z73" s="23">
        <v>2187000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7471356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37904777</v>
      </c>
      <c r="C76" s="32"/>
      <c r="D76" s="33">
        <v>40186520</v>
      </c>
      <c r="E76" s="34">
        <v>40186520</v>
      </c>
      <c r="F76" s="34">
        <v>1895942</v>
      </c>
      <c r="G76" s="34">
        <v>2829770</v>
      </c>
      <c r="H76" s="34">
        <v>2511924</v>
      </c>
      <c r="I76" s="34">
        <v>7237636</v>
      </c>
      <c r="J76" s="34">
        <v>2358312</v>
      </c>
      <c r="K76" s="34">
        <v>2434406</v>
      </c>
      <c r="L76" s="34">
        <v>1304974</v>
      </c>
      <c r="M76" s="34">
        <v>6097692</v>
      </c>
      <c r="N76" s="34">
        <v>3973572</v>
      </c>
      <c r="O76" s="34">
        <v>4470034</v>
      </c>
      <c r="P76" s="34">
        <v>3604429</v>
      </c>
      <c r="Q76" s="34">
        <v>12048035</v>
      </c>
      <c r="R76" s="34"/>
      <c r="S76" s="34"/>
      <c r="T76" s="34"/>
      <c r="U76" s="34"/>
      <c r="V76" s="34">
        <v>25383363</v>
      </c>
      <c r="W76" s="34">
        <v>20870083</v>
      </c>
      <c r="X76" s="34"/>
      <c r="Y76" s="33"/>
      <c r="Z76" s="35">
        <v>40186520</v>
      </c>
    </row>
    <row r="77" spans="1:26" ht="12.75" hidden="1">
      <c r="A77" s="37" t="s">
        <v>31</v>
      </c>
      <c r="B77" s="19"/>
      <c r="C77" s="19"/>
      <c r="D77" s="20">
        <v>12846733</v>
      </c>
      <c r="E77" s="21">
        <v>12846733</v>
      </c>
      <c r="F77" s="21">
        <v>273318</v>
      </c>
      <c r="G77" s="21">
        <v>388714</v>
      </c>
      <c r="H77" s="21">
        <v>420710</v>
      </c>
      <c r="I77" s="21">
        <v>1082742</v>
      </c>
      <c r="J77" s="21">
        <v>369082</v>
      </c>
      <c r="K77" s="21">
        <v>418135</v>
      </c>
      <c r="L77" s="21">
        <v>148519</v>
      </c>
      <c r="M77" s="21">
        <v>935736</v>
      </c>
      <c r="N77" s="21">
        <v>628210</v>
      </c>
      <c r="O77" s="21">
        <v>2219697</v>
      </c>
      <c r="P77" s="21">
        <v>1923727</v>
      </c>
      <c r="Q77" s="21">
        <v>4771634</v>
      </c>
      <c r="R77" s="21"/>
      <c r="S77" s="21"/>
      <c r="T77" s="21"/>
      <c r="U77" s="21"/>
      <c r="V77" s="21">
        <v>6790112</v>
      </c>
      <c r="W77" s="21">
        <v>8452000</v>
      </c>
      <c r="X77" s="21"/>
      <c r="Y77" s="20"/>
      <c r="Z77" s="23">
        <v>12846733</v>
      </c>
    </row>
    <row r="78" spans="1:26" ht="12.75" hidden="1">
      <c r="A78" s="38" t="s">
        <v>32</v>
      </c>
      <c r="B78" s="19">
        <v>37904777</v>
      </c>
      <c r="C78" s="19"/>
      <c r="D78" s="20">
        <v>27339787</v>
      </c>
      <c r="E78" s="21">
        <v>27339787</v>
      </c>
      <c r="F78" s="21">
        <v>1622624</v>
      </c>
      <c r="G78" s="21">
        <v>2441056</v>
      </c>
      <c r="H78" s="21">
        <v>2091214</v>
      </c>
      <c r="I78" s="21">
        <v>6154894</v>
      </c>
      <c r="J78" s="21">
        <v>1989230</v>
      </c>
      <c r="K78" s="21">
        <v>2016271</v>
      </c>
      <c r="L78" s="21">
        <v>1156455</v>
      </c>
      <c r="M78" s="21">
        <v>5161956</v>
      </c>
      <c r="N78" s="21">
        <v>3345362</v>
      </c>
      <c r="O78" s="21">
        <v>2250337</v>
      </c>
      <c r="P78" s="21">
        <v>1680702</v>
      </c>
      <c r="Q78" s="21">
        <v>7276401</v>
      </c>
      <c r="R78" s="21"/>
      <c r="S78" s="21"/>
      <c r="T78" s="21"/>
      <c r="U78" s="21"/>
      <c r="V78" s="21">
        <v>18593251</v>
      </c>
      <c r="W78" s="21">
        <v>12418083</v>
      </c>
      <c r="X78" s="21"/>
      <c r="Y78" s="20"/>
      <c r="Z78" s="23">
        <v>27339787</v>
      </c>
    </row>
    <row r="79" spans="1:26" ht="12.75" hidden="1">
      <c r="A79" s="39" t="s">
        <v>103</v>
      </c>
      <c r="B79" s="19">
        <v>15112134</v>
      </c>
      <c r="C79" s="19"/>
      <c r="D79" s="20">
        <v>17885752</v>
      </c>
      <c r="E79" s="21">
        <v>17885752</v>
      </c>
      <c r="F79" s="21">
        <v>1215285</v>
      </c>
      <c r="G79" s="21">
        <v>1852879</v>
      </c>
      <c r="H79" s="21">
        <v>1281319</v>
      </c>
      <c r="I79" s="21">
        <v>4349483</v>
      </c>
      <c r="J79" s="21">
        <v>1394572</v>
      </c>
      <c r="K79" s="21">
        <v>1362262</v>
      </c>
      <c r="L79" s="21">
        <v>837332</v>
      </c>
      <c r="M79" s="21">
        <v>3594166</v>
      </c>
      <c r="N79" s="21">
        <v>2361777</v>
      </c>
      <c r="O79" s="21">
        <v>1352954</v>
      </c>
      <c r="P79" s="21">
        <v>1111533</v>
      </c>
      <c r="Q79" s="21">
        <v>4826264</v>
      </c>
      <c r="R79" s="21"/>
      <c r="S79" s="21"/>
      <c r="T79" s="21"/>
      <c r="U79" s="21"/>
      <c r="V79" s="21">
        <v>12769913</v>
      </c>
      <c r="W79" s="21">
        <v>5796000</v>
      </c>
      <c r="X79" s="21"/>
      <c r="Y79" s="20"/>
      <c r="Z79" s="23">
        <v>17885752</v>
      </c>
    </row>
    <row r="80" spans="1:26" ht="12.75" hidden="1">
      <c r="A80" s="39" t="s">
        <v>104</v>
      </c>
      <c r="B80" s="19">
        <v>7787500</v>
      </c>
      <c r="C80" s="19"/>
      <c r="D80" s="20">
        <v>4044500</v>
      </c>
      <c r="E80" s="21">
        <v>4044500</v>
      </c>
      <c r="F80" s="21">
        <v>158372</v>
      </c>
      <c r="G80" s="21">
        <v>223439</v>
      </c>
      <c r="H80" s="21">
        <v>256882</v>
      </c>
      <c r="I80" s="21">
        <v>638693</v>
      </c>
      <c r="J80" s="21">
        <v>219038</v>
      </c>
      <c r="K80" s="21">
        <v>242115</v>
      </c>
      <c r="L80" s="21">
        <v>108289</v>
      </c>
      <c r="M80" s="21">
        <v>569442</v>
      </c>
      <c r="N80" s="21">
        <v>366139</v>
      </c>
      <c r="O80" s="21">
        <v>352316</v>
      </c>
      <c r="P80" s="21">
        <v>208174</v>
      </c>
      <c r="Q80" s="21">
        <v>926629</v>
      </c>
      <c r="R80" s="21"/>
      <c r="S80" s="21"/>
      <c r="T80" s="21"/>
      <c r="U80" s="21"/>
      <c r="V80" s="21">
        <v>2134764</v>
      </c>
      <c r="W80" s="21">
        <v>2746000</v>
      </c>
      <c r="X80" s="21"/>
      <c r="Y80" s="20"/>
      <c r="Z80" s="23">
        <v>4044500</v>
      </c>
    </row>
    <row r="81" spans="1:26" ht="12.75" hidden="1">
      <c r="A81" s="39" t="s">
        <v>105</v>
      </c>
      <c r="B81" s="19">
        <v>5683202</v>
      </c>
      <c r="C81" s="19"/>
      <c r="D81" s="20">
        <v>4316113</v>
      </c>
      <c r="E81" s="21">
        <v>4316113</v>
      </c>
      <c r="F81" s="21">
        <v>120265</v>
      </c>
      <c r="G81" s="21">
        <v>180634</v>
      </c>
      <c r="H81" s="21">
        <v>314970</v>
      </c>
      <c r="I81" s="21">
        <v>615869</v>
      </c>
      <c r="J81" s="21">
        <v>190631</v>
      </c>
      <c r="K81" s="21">
        <v>229486</v>
      </c>
      <c r="L81" s="21">
        <v>117988</v>
      </c>
      <c r="M81" s="21">
        <v>538105</v>
      </c>
      <c r="N81" s="21">
        <v>338200</v>
      </c>
      <c r="O81" s="21">
        <v>304995</v>
      </c>
      <c r="P81" s="21">
        <v>192216</v>
      </c>
      <c r="Q81" s="21">
        <v>835411</v>
      </c>
      <c r="R81" s="21"/>
      <c r="S81" s="21"/>
      <c r="T81" s="21"/>
      <c r="U81" s="21"/>
      <c r="V81" s="21">
        <v>1989385</v>
      </c>
      <c r="W81" s="21">
        <v>3173000</v>
      </c>
      <c r="X81" s="21"/>
      <c r="Y81" s="20"/>
      <c r="Z81" s="23">
        <v>4316113</v>
      </c>
    </row>
    <row r="82" spans="1:26" ht="12.75" hidden="1">
      <c r="A82" s="39" t="s">
        <v>106</v>
      </c>
      <c r="B82" s="19">
        <v>6745901</v>
      </c>
      <c r="C82" s="19"/>
      <c r="D82" s="20">
        <v>1093422</v>
      </c>
      <c r="E82" s="21">
        <v>1093422</v>
      </c>
      <c r="F82" s="21">
        <v>128702</v>
      </c>
      <c r="G82" s="21">
        <v>184104</v>
      </c>
      <c r="H82" s="21">
        <v>238043</v>
      </c>
      <c r="I82" s="21">
        <v>550849</v>
      </c>
      <c r="J82" s="21">
        <v>184989</v>
      </c>
      <c r="K82" s="21">
        <v>182408</v>
      </c>
      <c r="L82" s="21">
        <v>92846</v>
      </c>
      <c r="M82" s="21">
        <v>460243</v>
      </c>
      <c r="N82" s="21">
        <v>279246</v>
      </c>
      <c r="O82" s="21">
        <v>240072</v>
      </c>
      <c r="P82" s="21">
        <v>168779</v>
      </c>
      <c r="Q82" s="21">
        <v>688097</v>
      </c>
      <c r="R82" s="21"/>
      <c r="S82" s="21"/>
      <c r="T82" s="21"/>
      <c r="U82" s="21"/>
      <c r="V82" s="21">
        <v>1699189</v>
      </c>
      <c r="W82" s="21">
        <v>703083</v>
      </c>
      <c r="X82" s="21"/>
      <c r="Y82" s="20"/>
      <c r="Z82" s="23">
        <v>1093422</v>
      </c>
    </row>
    <row r="83" spans="1:26" ht="12.75" hidden="1">
      <c r="A83" s="39" t="s">
        <v>107</v>
      </c>
      <c r="B83" s="19">
        <v>2576040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1575660</v>
      </c>
      <c r="D5" s="357">
        <f t="shared" si="0"/>
        <v>0</v>
      </c>
      <c r="E5" s="356">
        <f t="shared" si="0"/>
        <v>3890000</v>
      </c>
      <c r="F5" s="358">
        <f t="shared" si="0"/>
        <v>3890000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2917500</v>
      </c>
      <c r="Y5" s="358">
        <f t="shared" si="0"/>
        <v>-2917500</v>
      </c>
      <c r="Z5" s="359">
        <f>+IF(X5&lt;&gt;0,+(Y5/X5)*100,0)</f>
        <v>-100</v>
      </c>
      <c r="AA5" s="360">
        <f>+AA6+AA8+AA11+AA13+AA15</f>
        <v>3890000</v>
      </c>
    </row>
    <row r="6" spans="1:27" ht="12.75">
      <c r="A6" s="361" t="s">
        <v>205</v>
      </c>
      <c r="B6" s="142"/>
      <c r="C6" s="60">
        <f>+C7</f>
        <v>1575660</v>
      </c>
      <c r="D6" s="340">
        <f aca="true" t="shared" si="1" ref="D6:AA6">+D7</f>
        <v>0</v>
      </c>
      <c r="E6" s="60">
        <f t="shared" si="1"/>
        <v>2690000</v>
      </c>
      <c r="F6" s="59">
        <f t="shared" si="1"/>
        <v>2690000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2017500</v>
      </c>
      <c r="Y6" s="59">
        <f t="shared" si="1"/>
        <v>-2017500</v>
      </c>
      <c r="Z6" s="61">
        <f>+IF(X6&lt;&gt;0,+(Y6/X6)*100,0)</f>
        <v>-100</v>
      </c>
      <c r="AA6" s="62">
        <f t="shared" si="1"/>
        <v>2690000</v>
      </c>
    </row>
    <row r="7" spans="1:27" ht="12.75">
      <c r="A7" s="291" t="s">
        <v>229</v>
      </c>
      <c r="B7" s="142"/>
      <c r="C7" s="60">
        <v>1575660</v>
      </c>
      <c r="D7" s="340"/>
      <c r="E7" s="60">
        <v>2690000</v>
      </c>
      <c r="F7" s="59">
        <v>2690000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2017500</v>
      </c>
      <c r="Y7" s="59">
        <v>-2017500</v>
      </c>
      <c r="Z7" s="61">
        <v>-100</v>
      </c>
      <c r="AA7" s="62">
        <v>2690000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</v>
      </c>
      <c r="Y8" s="59">
        <f t="shared" si="2"/>
        <v>-375000</v>
      </c>
      <c r="Z8" s="61">
        <f>+IF(X8&lt;&gt;0,+(Y8/X8)*100,0)</f>
        <v>-100</v>
      </c>
      <c r="AA8" s="62">
        <f>SUM(AA9:AA10)</f>
        <v>500000</v>
      </c>
    </row>
    <row r="9" spans="1:27" ht="12.75">
      <c r="A9" s="291" t="s">
        <v>230</v>
      </c>
      <c r="B9" s="142"/>
      <c r="C9" s="60"/>
      <c r="D9" s="340"/>
      <c r="E9" s="60">
        <v>500000</v>
      </c>
      <c r="F9" s="59">
        <v>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</v>
      </c>
      <c r="Y9" s="59">
        <v>-375000</v>
      </c>
      <c r="Z9" s="61">
        <v>-100</v>
      </c>
      <c r="AA9" s="62">
        <v>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350000</v>
      </c>
      <c r="F11" s="364">
        <f t="shared" si="3"/>
        <v>350000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262500</v>
      </c>
      <c r="Y11" s="364">
        <f t="shared" si="3"/>
        <v>-262500</v>
      </c>
      <c r="Z11" s="365">
        <f>+IF(X11&lt;&gt;0,+(Y11/X11)*100,0)</f>
        <v>-100</v>
      </c>
      <c r="AA11" s="366">
        <f t="shared" si="3"/>
        <v>350000</v>
      </c>
    </row>
    <row r="12" spans="1:27" ht="12.75">
      <c r="A12" s="291" t="s">
        <v>232</v>
      </c>
      <c r="B12" s="136"/>
      <c r="C12" s="60"/>
      <c r="D12" s="340"/>
      <c r="E12" s="60">
        <v>350000</v>
      </c>
      <c r="F12" s="59">
        <v>350000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262500</v>
      </c>
      <c r="Y12" s="59">
        <v>-262500</v>
      </c>
      <c r="Z12" s="61">
        <v>-100</v>
      </c>
      <c r="AA12" s="62">
        <v>350000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150000</v>
      </c>
      <c r="F13" s="342">
        <f t="shared" si="4"/>
        <v>150000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112500</v>
      </c>
      <c r="Y13" s="342">
        <f t="shared" si="4"/>
        <v>-112500</v>
      </c>
      <c r="Z13" s="335">
        <f>+IF(X13&lt;&gt;0,+(Y13/X13)*100,0)</f>
        <v>-100</v>
      </c>
      <c r="AA13" s="273">
        <f t="shared" si="4"/>
        <v>150000</v>
      </c>
    </row>
    <row r="14" spans="1:27" ht="12.75">
      <c r="A14" s="291" t="s">
        <v>233</v>
      </c>
      <c r="B14" s="136"/>
      <c r="C14" s="60"/>
      <c r="D14" s="340"/>
      <c r="E14" s="60">
        <v>150000</v>
      </c>
      <c r="F14" s="59">
        <v>150000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112500</v>
      </c>
      <c r="Y14" s="59">
        <v>-112500</v>
      </c>
      <c r="Z14" s="61">
        <v>-100</v>
      </c>
      <c r="AA14" s="62">
        <v>150000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</v>
      </c>
      <c r="F15" s="59">
        <f t="shared" si="5"/>
        <v>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</v>
      </c>
      <c r="Y15" s="59">
        <f t="shared" si="5"/>
        <v>-150000</v>
      </c>
      <c r="Z15" s="61">
        <f>+IF(X15&lt;&gt;0,+(Y15/X15)*100,0)</f>
        <v>-100</v>
      </c>
      <c r="AA15" s="62">
        <f>SUM(AA16:AA20)</f>
        <v>200000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200000</v>
      </c>
      <c r="F20" s="59">
        <v>200000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150000</v>
      </c>
      <c r="Y20" s="59">
        <v>-150000</v>
      </c>
      <c r="Z20" s="61">
        <v>-100</v>
      </c>
      <c r="AA20" s="62">
        <v>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400000</v>
      </c>
      <c r="F22" s="345">
        <f t="shared" si="6"/>
        <v>400000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300000</v>
      </c>
      <c r="Y22" s="345">
        <f t="shared" si="6"/>
        <v>-300000</v>
      </c>
      <c r="Z22" s="336">
        <f>+IF(X22&lt;&gt;0,+(Y22/X22)*100,0)</f>
        <v>-100</v>
      </c>
      <c r="AA22" s="350">
        <f>SUM(AA23:AA32)</f>
        <v>400000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150000</v>
      </c>
      <c r="F25" s="59">
        <v>150000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112500</v>
      </c>
      <c r="Y25" s="59">
        <v>-112500</v>
      </c>
      <c r="Z25" s="61">
        <v>-100</v>
      </c>
      <c r="AA25" s="62">
        <v>150000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250000</v>
      </c>
      <c r="F27" s="59">
        <v>250000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187500</v>
      </c>
      <c r="Y27" s="59">
        <v>-187500</v>
      </c>
      <c r="Z27" s="61">
        <v>-100</v>
      </c>
      <c r="AA27" s="62">
        <v>250000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750000</v>
      </c>
      <c r="F40" s="345">
        <f t="shared" si="9"/>
        <v>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562500</v>
      </c>
      <c r="Y40" s="345">
        <f t="shared" si="9"/>
        <v>-562500</v>
      </c>
      <c r="Z40" s="336">
        <f>+IF(X40&lt;&gt;0,+(Y40/X40)*100,0)</f>
        <v>-100</v>
      </c>
      <c r="AA40" s="350">
        <f>SUM(AA41:AA49)</f>
        <v>750000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150000</v>
      </c>
      <c r="Y43" s="370">
        <v>-150000</v>
      </c>
      <c r="Z43" s="371">
        <v>-100</v>
      </c>
      <c r="AA43" s="303">
        <v>200000</v>
      </c>
    </row>
    <row r="44" spans="1:27" ht="12.75">
      <c r="A44" s="361" t="s">
        <v>251</v>
      </c>
      <c r="B44" s="136"/>
      <c r="C44" s="60"/>
      <c r="D44" s="368"/>
      <c r="E44" s="54">
        <v>550000</v>
      </c>
      <c r="F44" s="53">
        <v>550000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412500</v>
      </c>
      <c r="Y44" s="53">
        <v>-412500</v>
      </c>
      <c r="Z44" s="94">
        <v>-100</v>
      </c>
      <c r="AA44" s="95">
        <v>550000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1575660</v>
      </c>
      <c r="D60" s="346">
        <f t="shared" si="14"/>
        <v>0</v>
      </c>
      <c r="E60" s="219">
        <f t="shared" si="14"/>
        <v>5040000</v>
      </c>
      <c r="F60" s="264">
        <f t="shared" si="14"/>
        <v>5040000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3780000</v>
      </c>
      <c r="Y60" s="264">
        <f t="shared" si="14"/>
        <v>-3780000</v>
      </c>
      <c r="Z60" s="337">
        <f>+IF(X60&lt;&gt;0,+(Y60/X60)*100,0)</f>
        <v>-100</v>
      </c>
      <c r="AA60" s="232">
        <f>+AA57+AA54+AA51+AA40+AA37+AA34+AA22+AA5</f>
        <v>5040000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73492083</v>
      </c>
      <c r="D5" s="153">
        <f>SUM(D6:D8)</f>
        <v>0</v>
      </c>
      <c r="E5" s="154">
        <f t="shared" si="0"/>
        <v>72267000</v>
      </c>
      <c r="F5" s="100">
        <f t="shared" si="0"/>
        <v>72267000</v>
      </c>
      <c r="G5" s="100">
        <f t="shared" si="0"/>
        <v>21078506</v>
      </c>
      <c r="H5" s="100">
        <f t="shared" si="0"/>
        <v>3148347</v>
      </c>
      <c r="I5" s="100">
        <f t="shared" si="0"/>
        <v>1323008</v>
      </c>
      <c r="J5" s="100">
        <f t="shared" si="0"/>
        <v>25549861</v>
      </c>
      <c r="K5" s="100">
        <f t="shared" si="0"/>
        <v>1300466</v>
      </c>
      <c r="L5" s="100">
        <f t="shared" si="0"/>
        <v>11841797</v>
      </c>
      <c r="M5" s="100">
        <f t="shared" si="0"/>
        <v>11819796</v>
      </c>
      <c r="N5" s="100">
        <f t="shared" si="0"/>
        <v>24962059</v>
      </c>
      <c r="O5" s="100">
        <f t="shared" si="0"/>
        <v>1272754</v>
      </c>
      <c r="P5" s="100">
        <f t="shared" si="0"/>
        <v>1478946</v>
      </c>
      <c r="Q5" s="100">
        <f t="shared" si="0"/>
        <v>13058831</v>
      </c>
      <c r="R5" s="100">
        <f t="shared" si="0"/>
        <v>15810531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66322451</v>
      </c>
      <c r="X5" s="100">
        <f t="shared" si="0"/>
        <v>43527374</v>
      </c>
      <c r="Y5" s="100">
        <f t="shared" si="0"/>
        <v>22795077</v>
      </c>
      <c r="Z5" s="137">
        <f>+IF(X5&lt;&gt;0,+(Y5/X5)*100,0)</f>
        <v>52.36952038503403</v>
      </c>
      <c r="AA5" s="153">
        <f>SUM(AA6:AA8)</f>
        <v>72267000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73329304</v>
      </c>
      <c r="D7" s="157"/>
      <c r="E7" s="158">
        <v>69742000</v>
      </c>
      <c r="F7" s="159">
        <v>69742000</v>
      </c>
      <c r="G7" s="159">
        <v>21067994</v>
      </c>
      <c r="H7" s="159">
        <v>3137695</v>
      </c>
      <c r="I7" s="159">
        <v>1312426</v>
      </c>
      <c r="J7" s="159">
        <v>25518115</v>
      </c>
      <c r="K7" s="159">
        <v>1288953</v>
      </c>
      <c r="L7" s="159">
        <v>11831215</v>
      </c>
      <c r="M7" s="159">
        <v>11809214</v>
      </c>
      <c r="N7" s="159">
        <v>24929382</v>
      </c>
      <c r="O7" s="159">
        <v>1262172</v>
      </c>
      <c r="P7" s="159">
        <v>1453711</v>
      </c>
      <c r="Q7" s="159">
        <v>13048249</v>
      </c>
      <c r="R7" s="159">
        <v>15764132</v>
      </c>
      <c r="S7" s="159"/>
      <c r="T7" s="159"/>
      <c r="U7" s="159"/>
      <c r="V7" s="159"/>
      <c r="W7" s="159">
        <v>66211629</v>
      </c>
      <c r="X7" s="159">
        <v>43527374</v>
      </c>
      <c r="Y7" s="159">
        <v>22684255</v>
      </c>
      <c r="Z7" s="141">
        <v>52.11</v>
      </c>
      <c r="AA7" s="157">
        <v>69742000</v>
      </c>
    </row>
    <row r="8" spans="1:27" ht="12.75">
      <c r="A8" s="138" t="s">
        <v>77</v>
      </c>
      <c r="B8" s="136"/>
      <c r="C8" s="155">
        <v>162779</v>
      </c>
      <c r="D8" s="155"/>
      <c r="E8" s="156">
        <v>2525000</v>
      </c>
      <c r="F8" s="60">
        <v>2525000</v>
      </c>
      <c r="G8" s="60">
        <v>10512</v>
      </c>
      <c r="H8" s="60">
        <v>10652</v>
      </c>
      <c r="I8" s="60">
        <v>10582</v>
      </c>
      <c r="J8" s="60">
        <v>31746</v>
      </c>
      <c r="K8" s="60">
        <v>11513</v>
      </c>
      <c r="L8" s="60">
        <v>10582</v>
      </c>
      <c r="M8" s="60">
        <v>10582</v>
      </c>
      <c r="N8" s="60">
        <v>32677</v>
      </c>
      <c r="O8" s="60">
        <v>10582</v>
      </c>
      <c r="P8" s="60">
        <v>25235</v>
      </c>
      <c r="Q8" s="60">
        <v>10582</v>
      </c>
      <c r="R8" s="60">
        <v>46399</v>
      </c>
      <c r="S8" s="60"/>
      <c r="T8" s="60"/>
      <c r="U8" s="60"/>
      <c r="V8" s="60"/>
      <c r="W8" s="60">
        <v>110822</v>
      </c>
      <c r="X8" s="60"/>
      <c r="Y8" s="60">
        <v>110822</v>
      </c>
      <c r="Z8" s="140">
        <v>0</v>
      </c>
      <c r="AA8" s="155">
        <v>2525000</v>
      </c>
    </row>
    <row r="9" spans="1:27" ht="12.75">
      <c r="A9" s="135" t="s">
        <v>78</v>
      </c>
      <c r="B9" s="136"/>
      <c r="C9" s="153">
        <f aca="true" t="shared" si="1" ref="C9:Y9">SUM(C10:C14)</f>
        <v>349040</v>
      </c>
      <c r="D9" s="153">
        <f>SUM(D10:D14)</f>
        <v>0</v>
      </c>
      <c r="E9" s="154">
        <f t="shared" si="1"/>
        <v>510000</v>
      </c>
      <c r="F9" s="100">
        <f t="shared" si="1"/>
        <v>510000</v>
      </c>
      <c r="G9" s="100">
        <f t="shared" si="1"/>
        <v>225440</v>
      </c>
      <c r="H9" s="100">
        <f t="shared" si="1"/>
        <v>225440</v>
      </c>
      <c r="I9" s="100">
        <f t="shared" si="1"/>
        <v>225440</v>
      </c>
      <c r="J9" s="100">
        <f t="shared" si="1"/>
        <v>676320</v>
      </c>
      <c r="K9" s="100">
        <f t="shared" si="1"/>
        <v>235050</v>
      </c>
      <c r="L9" s="100">
        <f t="shared" si="1"/>
        <v>224990</v>
      </c>
      <c r="M9" s="100">
        <f t="shared" si="1"/>
        <v>2550</v>
      </c>
      <c r="N9" s="100">
        <f t="shared" si="1"/>
        <v>462590</v>
      </c>
      <c r="O9" s="100">
        <f t="shared" si="1"/>
        <v>2550</v>
      </c>
      <c r="P9" s="100">
        <f t="shared" si="1"/>
        <v>29692</v>
      </c>
      <c r="Q9" s="100">
        <f t="shared" si="1"/>
        <v>15554</v>
      </c>
      <c r="R9" s="100">
        <f t="shared" si="1"/>
        <v>47796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1186706</v>
      </c>
      <c r="X9" s="100">
        <f t="shared" si="1"/>
        <v>1553850</v>
      </c>
      <c r="Y9" s="100">
        <f t="shared" si="1"/>
        <v>-367144</v>
      </c>
      <c r="Z9" s="137">
        <f>+IF(X9&lt;&gt;0,+(Y9/X9)*100,0)</f>
        <v>-23.628020722720983</v>
      </c>
      <c r="AA9" s="153">
        <f>SUM(AA10:AA14)</f>
        <v>510000</v>
      </c>
    </row>
    <row r="10" spans="1:27" ht="12.75">
      <c r="A10" s="138" t="s">
        <v>79</v>
      </c>
      <c r="B10" s="136"/>
      <c r="C10" s="155"/>
      <c r="D10" s="155"/>
      <c r="E10" s="156">
        <v>510000</v>
      </c>
      <c r="F10" s="60">
        <v>510000</v>
      </c>
      <c r="G10" s="60"/>
      <c r="H10" s="60"/>
      <c r="I10" s="60"/>
      <c r="J10" s="60"/>
      <c r="K10" s="60">
        <v>9610</v>
      </c>
      <c r="L10" s="60"/>
      <c r="M10" s="60"/>
      <c r="N10" s="60">
        <v>9610</v>
      </c>
      <c r="O10" s="60"/>
      <c r="P10" s="60">
        <v>16467</v>
      </c>
      <c r="Q10" s="60">
        <v>1979</v>
      </c>
      <c r="R10" s="60">
        <v>18446</v>
      </c>
      <c r="S10" s="60"/>
      <c r="T10" s="60"/>
      <c r="U10" s="60"/>
      <c r="V10" s="60"/>
      <c r="W10" s="60">
        <v>28056</v>
      </c>
      <c r="X10" s="60"/>
      <c r="Y10" s="60">
        <v>28056</v>
      </c>
      <c r="Z10" s="140">
        <v>0</v>
      </c>
      <c r="AA10" s="155">
        <v>510000</v>
      </c>
    </row>
    <row r="11" spans="1:27" ht="12.75">
      <c r="A11" s="138" t="s">
        <v>80</v>
      </c>
      <c r="B11" s="136"/>
      <c r="C11" s="155">
        <v>30600</v>
      </c>
      <c r="D11" s="155"/>
      <c r="E11" s="156"/>
      <c r="F11" s="60"/>
      <c r="G11" s="60">
        <v>2550</v>
      </c>
      <c r="H11" s="60">
        <v>2550</v>
      </c>
      <c r="I11" s="60">
        <v>2550</v>
      </c>
      <c r="J11" s="60">
        <v>7650</v>
      </c>
      <c r="K11" s="60">
        <v>2550</v>
      </c>
      <c r="L11" s="60">
        <v>2550</v>
      </c>
      <c r="M11" s="60">
        <v>2550</v>
      </c>
      <c r="N11" s="60">
        <v>7650</v>
      </c>
      <c r="O11" s="60">
        <v>2550</v>
      </c>
      <c r="P11" s="60">
        <v>2550</v>
      </c>
      <c r="Q11" s="60">
        <v>2550</v>
      </c>
      <c r="R11" s="60">
        <v>7650</v>
      </c>
      <c r="S11" s="60"/>
      <c r="T11" s="60"/>
      <c r="U11" s="60"/>
      <c r="V11" s="60"/>
      <c r="W11" s="60">
        <v>22950</v>
      </c>
      <c r="X11" s="60">
        <v>1553850</v>
      </c>
      <c r="Y11" s="60">
        <v>-1530900</v>
      </c>
      <c r="Z11" s="140">
        <v>-98.52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>
        <v>318440</v>
      </c>
      <c r="D13" s="155"/>
      <c r="E13" s="156"/>
      <c r="F13" s="60"/>
      <c r="G13" s="60">
        <v>222890</v>
      </c>
      <c r="H13" s="60">
        <v>222890</v>
      </c>
      <c r="I13" s="60">
        <v>222890</v>
      </c>
      <c r="J13" s="60">
        <v>668670</v>
      </c>
      <c r="K13" s="60">
        <v>222890</v>
      </c>
      <c r="L13" s="60">
        <v>222440</v>
      </c>
      <c r="M13" s="60"/>
      <c r="N13" s="60">
        <v>445330</v>
      </c>
      <c r="O13" s="60"/>
      <c r="P13" s="60">
        <v>10675</v>
      </c>
      <c r="Q13" s="60">
        <v>11025</v>
      </c>
      <c r="R13" s="60">
        <v>21700</v>
      </c>
      <c r="S13" s="60"/>
      <c r="T13" s="60"/>
      <c r="U13" s="60"/>
      <c r="V13" s="60"/>
      <c r="W13" s="60">
        <v>1135700</v>
      </c>
      <c r="X13" s="60"/>
      <c r="Y13" s="60">
        <v>1135700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89214</v>
      </c>
      <c r="D15" s="153">
        <f>SUM(D16:D18)</f>
        <v>0</v>
      </c>
      <c r="E15" s="154">
        <f t="shared" si="2"/>
        <v>6123000</v>
      </c>
      <c r="F15" s="100">
        <f t="shared" si="2"/>
        <v>6123000</v>
      </c>
      <c r="G15" s="100">
        <f t="shared" si="2"/>
        <v>0</v>
      </c>
      <c r="H15" s="100">
        <f t="shared" si="2"/>
        <v>250000</v>
      </c>
      <c r="I15" s="100">
        <f t="shared" si="2"/>
        <v>0</v>
      </c>
      <c r="J15" s="100">
        <f t="shared" si="2"/>
        <v>250000</v>
      </c>
      <c r="K15" s="100">
        <f t="shared" si="2"/>
        <v>700</v>
      </c>
      <c r="L15" s="100">
        <f t="shared" si="2"/>
        <v>450000</v>
      </c>
      <c r="M15" s="100">
        <f t="shared" si="2"/>
        <v>11474000</v>
      </c>
      <c r="N15" s="100">
        <f t="shared" si="2"/>
        <v>11924700</v>
      </c>
      <c r="O15" s="100">
        <f t="shared" si="2"/>
        <v>0</v>
      </c>
      <c r="P15" s="100">
        <f t="shared" si="2"/>
        <v>9861</v>
      </c>
      <c r="Q15" s="100">
        <f t="shared" si="2"/>
        <v>4300000</v>
      </c>
      <c r="R15" s="100">
        <f t="shared" si="2"/>
        <v>4309861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16484561</v>
      </c>
      <c r="X15" s="100">
        <f t="shared" si="2"/>
        <v>3318003</v>
      </c>
      <c r="Y15" s="100">
        <f t="shared" si="2"/>
        <v>13166558</v>
      </c>
      <c r="Z15" s="137">
        <f>+IF(X15&lt;&gt;0,+(Y15/X15)*100,0)</f>
        <v>396.82176297007567</v>
      </c>
      <c r="AA15" s="153">
        <f>SUM(AA16:AA18)</f>
        <v>6123000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>
        <v>250000</v>
      </c>
      <c r="I16" s="60"/>
      <c r="J16" s="60">
        <v>250000</v>
      </c>
      <c r="K16" s="60"/>
      <c r="L16" s="60">
        <v>450000</v>
      </c>
      <c r="M16" s="60"/>
      <c r="N16" s="60">
        <v>450000</v>
      </c>
      <c r="O16" s="60"/>
      <c r="P16" s="60">
        <v>8772</v>
      </c>
      <c r="Q16" s="60">
        <v>300000</v>
      </c>
      <c r="R16" s="60">
        <v>308772</v>
      </c>
      <c r="S16" s="60"/>
      <c r="T16" s="60"/>
      <c r="U16" s="60"/>
      <c r="V16" s="60"/>
      <c r="W16" s="60">
        <v>1008772</v>
      </c>
      <c r="X16" s="60"/>
      <c r="Y16" s="60">
        <v>1008772</v>
      </c>
      <c r="Z16" s="140">
        <v>0</v>
      </c>
      <c r="AA16" s="155"/>
    </row>
    <row r="17" spans="1:27" ht="12.75">
      <c r="A17" s="138" t="s">
        <v>86</v>
      </c>
      <c r="B17" s="136"/>
      <c r="C17" s="155">
        <v>89214</v>
      </c>
      <c r="D17" s="155"/>
      <c r="E17" s="156">
        <v>6123000</v>
      </c>
      <c r="F17" s="60">
        <v>6123000</v>
      </c>
      <c r="G17" s="60"/>
      <c r="H17" s="60"/>
      <c r="I17" s="60"/>
      <c r="J17" s="60"/>
      <c r="K17" s="60">
        <v>700</v>
      </c>
      <c r="L17" s="60"/>
      <c r="M17" s="60">
        <v>11474000</v>
      </c>
      <c r="N17" s="60">
        <v>11474700</v>
      </c>
      <c r="O17" s="60"/>
      <c r="P17" s="60">
        <v>1089</v>
      </c>
      <c r="Q17" s="60">
        <v>4000000</v>
      </c>
      <c r="R17" s="60">
        <v>4001089</v>
      </c>
      <c r="S17" s="60"/>
      <c r="T17" s="60"/>
      <c r="U17" s="60"/>
      <c r="V17" s="60"/>
      <c r="W17" s="60">
        <v>15475789</v>
      </c>
      <c r="X17" s="60">
        <v>3318003</v>
      </c>
      <c r="Y17" s="60">
        <v>12157786</v>
      </c>
      <c r="Z17" s="140">
        <v>366.42</v>
      </c>
      <c r="AA17" s="155">
        <v>6123000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55649080</v>
      </c>
      <c r="D19" s="153">
        <f>SUM(D20:D23)</f>
        <v>0</v>
      </c>
      <c r="E19" s="154">
        <f t="shared" si="3"/>
        <v>103310000</v>
      </c>
      <c r="F19" s="100">
        <f t="shared" si="3"/>
        <v>103310000</v>
      </c>
      <c r="G19" s="100">
        <f t="shared" si="3"/>
        <v>10351783</v>
      </c>
      <c r="H19" s="100">
        <f t="shared" si="3"/>
        <v>32092046</v>
      </c>
      <c r="I19" s="100">
        <f t="shared" si="3"/>
        <v>3685784</v>
      </c>
      <c r="J19" s="100">
        <f t="shared" si="3"/>
        <v>46129613</v>
      </c>
      <c r="K19" s="100">
        <f t="shared" si="3"/>
        <v>20929152</v>
      </c>
      <c r="L19" s="100">
        <f t="shared" si="3"/>
        <v>3698889</v>
      </c>
      <c r="M19" s="100">
        <f t="shared" si="3"/>
        <v>3321391</v>
      </c>
      <c r="N19" s="100">
        <f t="shared" si="3"/>
        <v>27949432</v>
      </c>
      <c r="O19" s="100">
        <f t="shared" si="3"/>
        <v>2704659</v>
      </c>
      <c r="P19" s="100">
        <f t="shared" si="3"/>
        <v>2854487</v>
      </c>
      <c r="Q19" s="100">
        <f t="shared" si="3"/>
        <v>19356199</v>
      </c>
      <c r="R19" s="100">
        <f t="shared" si="3"/>
        <v>24915345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98994390</v>
      </c>
      <c r="X19" s="100">
        <f t="shared" si="3"/>
        <v>63215440</v>
      </c>
      <c r="Y19" s="100">
        <f t="shared" si="3"/>
        <v>35778950</v>
      </c>
      <c r="Z19" s="137">
        <f>+IF(X19&lt;&gt;0,+(Y19/X19)*100,0)</f>
        <v>56.59843544551774</v>
      </c>
      <c r="AA19" s="153">
        <f>SUM(AA20:AA23)</f>
        <v>103310000</v>
      </c>
    </row>
    <row r="20" spans="1:27" ht="12.75">
      <c r="A20" s="138" t="s">
        <v>89</v>
      </c>
      <c r="B20" s="136"/>
      <c r="C20" s="155">
        <v>15106640</v>
      </c>
      <c r="D20" s="155"/>
      <c r="E20" s="156">
        <v>18827000</v>
      </c>
      <c r="F20" s="60">
        <v>18827000</v>
      </c>
      <c r="G20" s="60">
        <v>7992895</v>
      </c>
      <c r="H20" s="60">
        <v>2278920</v>
      </c>
      <c r="I20" s="60">
        <v>1368977</v>
      </c>
      <c r="J20" s="60">
        <v>11640792</v>
      </c>
      <c r="K20" s="60">
        <v>2066139</v>
      </c>
      <c r="L20" s="60">
        <v>1327714</v>
      </c>
      <c r="M20" s="60">
        <v>972115</v>
      </c>
      <c r="N20" s="60">
        <v>4365968</v>
      </c>
      <c r="O20" s="60">
        <v>1961631</v>
      </c>
      <c r="P20" s="60">
        <v>1303814</v>
      </c>
      <c r="Q20" s="60">
        <v>852903</v>
      </c>
      <c r="R20" s="60">
        <v>4118348</v>
      </c>
      <c r="S20" s="60"/>
      <c r="T20" s="60"/>
      <c r="U20" s="60"/>
      <c r="V20" s="60"/>
      <c r="W20" s="60">
        <v>20125108</v>
      </c>
      <c r="X20" s="60">
        <v>13367170</v>
      </c>
      <c r="Y20" s="60">
        <v>6757938</v>
      </c>
      <c r="Z20" s="140">
        <v>50.56</v>
      </c>
      <c r="AA20" s="155">
        <v>18827000</v>
      </c>
    </row>
    <row r="21" spans="1:27" ht="12.75">
      <c r="A21" s="138" t="s">
        <v>90</v>
      </c>
      <c r="B21" s="136"/>
      <c r="C21" s="155">
        <v>22208270</v>
      </c>
      <c r="D21" s="155"/>
      <c r="E21" s="156">
        <v>63089000</v>
      </c>
      <c r="F21" s="60">
        <v>63089000</v>
      </c>
      <c r="G21" s="60">
        <v>720711</v>
      </c>
      <c r="H21" s="60">
        <v>28174829</v>
      </c>
      <c r="I21" s="60">
        <v>728814</v>
      </c>
      <c r="J21" s="60">
        <v>29624354</v>
      </c>
      <c r="K21" s="60">
        <v>17228015</v>
      </c>
      <c r="L21" s="60">
        <v>730524</v>
      </c>
      <c r="M21" s="60">
        <v>708626</v>
      </c>
      <c r="N21" s="60">
        <v>18667165</v>
      </c>
      <c r="O21" s="60">
        <v>743028</v>
      </c>
      <c r="P21" s="60">
        <v>753634</v>
      </c>
      <c r="Q21" s="60">
        <v>16889517</v>
      </c>
      <c r="R21" s="60">
        <v>18386179</v>
      </c>
      <c r="S21" s="60"/>
      <c r="T21" s="60"/>
      <c r="U21" s="60"/>
      <c r="V21" s="60"/>
      <c r="W21" s="60">
        <v>66677698</v>
      </c>
      <c r="X21" s="60">
        <v>37222510</v>
      </c>
      <c r="Y21" s="60">
        <v>29455188</v>
      </c>
      <c r="Z21" s="140">
        <v>79.13</v>
      </c>
      <c r="AA21" s="155">
        <v>63089000</v>
      </c>
    </row>
    <row r="22" spans="1:27" ht="12.75">
      <c r="A22" s="138" t="s">
        <v>91</v>
      </c>
      <c r="B22" s="136"/>
      <c r="C22" s="157">
        <v>9837348</v>
      </c>
      <c r="D22" s="157"/>
      <c r="E22" s="158">
        <v>10532000</v>
      </c>
      <c r="F22" s="159">
        <v>10532000</v>
      </c>
      <c r="G22" s="159">
        <v>843815</v>
      </c>
      <c r="H22" s="159">
        <v>843875</v>
      </c>
      <c r="I22" s="159">
        <v>818230</v>
      </c>
      <c r="J22" s="159">
        <v>2505920</v>
      </c>
      <c r="K22" s="159">
        <v>840022</v>
      </c>
      <c r="L22" s="159">
        <v>845091</v>
      </c>
      <c r="M22" s="159">
        <v>845092</v>
      </c>
      <c r="N22" s="159">
        <v>2530205</v>
      </c>
      <c r="O22" s="159"/>
      <c r="P22" s="159"/>
      <c r="Q22" s="159">
        <v>836536</v>
      </c>
      <c r="R22" s="159">
        <v>836536</v>
      </c>
      <c r="S22" s="159"/>
      <c r="T22" s="159"/>
      <c r="U22" s="159"/>
      <c r="V22" s="159"/>
      <c r="W22" s="159">
        <v>5872661</v>
      </c>
      <c r="X22" s="159">
        <v>6108560</v>
      </c>
      <c r="Y22" s="159">
        <v>-235899</v>
      </c>
      <c r="Z22" s="141">
        <v>-3.86</v>
      </c>
      <c r="AA22" s="157">
        <v>10532000</v>
      </c>
    </row>
    <row r="23" spans="1:27" ht="12.75">
      <c r="A23" s="138" t="s">
        <v>92</v>
      </c>
      <c r="B23" s="136"/>
      <c r="C23" s="155">
        <v>8496822</v>
      </c>
      <c r="D23" s="155"/>
      <c r="E23" s="156">
        <v>10862000</v>
      </c>
      <c r="F23" s="60">
        <v>10862000</v>
      </c>
      <c r="G23" s="60">
        <v>794362</v>
      </c>
      <c r="H23" s="60">
        <v>794422</v>
      </c>
      <c r="I23" s="60">
        <v>769763</v>
      </c>
      <c r="J23" s="60">
        <v>2358547</v>
      </c>
      <c r="K23" s="60">
        <v>794976</v>
      </c>
      <c r="L23" s="60">
        <v>795560</v>
      </c>
      <c r="M23" s="60">
        <v>795558</v>
      </c>
      <c r="N23" s="60">
        <v>2386094</v>
      </c>
      <c r="O23" s="60"/>
      <c r="P23" s="60">
        <v>797039</v>
      </c>
      <c r="Q23" s="60">
        <v>777243</v>
      </c>
      <c r="R23" s="60">
        <v>1574282</v>
      </c>
      <c r="S23" s="60"/>
      <c r="T23" s="60"/>
      <c r="U23" s="60"/>
      <c r="V23" s="60"/>
      <c r="W23" s="60">
        <v>6318923</v>
      </c>
      <c r="X23" s="60">
        <v>6517200</v>
      </c>
      <c r="Y23" s="60">
        <v>-198277</v>
      </c>
      <c r="Z23" s="140">
        <v>-3.04</v>
      </c>
      <c r="AA23" s="155">
        <v>10862000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129579417</v>
      </c>
      <c r="D25" s="168">
        <f>+D5+D9+D15+D19+D24</f>
        <v>0</v>
      </c>
      <c r="E25" s="169">
        <f t="shared" si="4"/>
        <v>182210000</v>
      </c>
      <c r="F25" s="73">
        <f t="shared" si="4"/>
        <v>182210000</v>
      </c>
      <c r="G25" s="73">
        <f t="shared" si="4"/>
        <v>31655729</v>
      </c>
      <c r="H25" s="73">
        <f t="shared" si="4"/>
        <v>35715833</v>
      </c>
      <c r="I25" s="73">
        <f t="shared" si="4"/>
        <v>5234232</v>
      </c>
      <c r="J25" s="73">
        <f t="shared" si="4"/>
        <v>72605794</v>
      </c>
      <c r="K25" s="73">
        <f t="shared" si="4"/>
        <v>22465368</v>
      </c>
      <c r="L25" s="73">
        <f t="shared" si="4"/>
        <v>16215676</v>
      </c>
      <c r="M25" s="73">
        <f t="shared" si="4"/>
        <v>26617737</v>
      </c>
      <c r="N25" s="73">
        <f t="shared" si="4"/>
        <v>65298781</v>
      </c>
      <c r="O25" s="73">
        <f t="shared" si="4"/>
        <v>3979963</v>
      </c>
      <c r="P25" s="73">
        <f t="shared" si="4"/>
        <v>4372986</v>
      </c>
      <c r="Q25" s="73">
        <f t="shared" si="4"/>
        <v>36730584</v>
      </c>
      <c r="R25" s="73">
        <f t="shared" si="4"/>
        <v>45083533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182988108</v>
      </c>
      <c r="X25" s="73">
        <f t="shared" si="4"/>
        <v>111614667</v>
      </c>
      <c r="Y25" s="73">
        <f t="shared" si="4"/>
        <v>71373441</v>
      </c>
      <c r="Z25" s="170">
        <f>+IF(X25&lt;&gt;0,+(Y25/X25)*100,0)</f>
        <v>63.94629211230814</v>
      </c>
      <c r="AA25" s="168">
        <f>+AA5+AA9+AA15+AA19+AA24</f>
        <v>182210000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131169249</v>
      </c>
      <c r="D28" s="153">
        <f>SUM(D29:D31)</f>
        <v>0</v>
      </c>
      <c r="E28" s="154">
        <f t="shared" si="5"/>
        <v>120897000</v>
      </c>
      <c r="F28" s="100">
        <f t="shared" si="5"/>
        <v>120897000</v>
      </c>
      <c r="G28" s="100">
        <f t="shared" si="5"/>
        <v>2870936</v>
      </c>
      <c r="H28" s="100">
        <f t="shared" si="5"/>
        <v>2086707</v>
      </c>
      <c r="I28" s="100">
        <f t="shared" si="5"/>
        <v>3035539</v>
      </c>
      <c r="J28" s="100">
        <f t="shared" si="5"/>
        <v>7993182</v>
      </c>
      <c r="K28" s="100">
        <f t="shared" si="5"/>
        <v>4112281</v>
      </c>
      <c r="L28" s="100">
        <f t="shared" si="5"/>
        <v>3993049</v>
      </c>
      <c r="M28" s="100">
        <f t="shared" si="5"/>
        <v>5434101</v>
      </c>
      <c r="N28" s="100">
        <f t="shared" si="5"/>
        <v>13539431</v>
      </c>
      <c r="O28" s="100">
        <f t="shared" si="5"/>
        <v>2953490</v>
      </c>
      <c r="P28" s="100">
        <f t="shared" si="5"/>
        <v>2627565</v>
      </c>
      <c r="Q28" s="100">
        <f t="shared" si="5"/>
        <v>5855828</v>
      </c>
      <c r="R28" s="100">
        <f t="shared" si="5"/>
        <v>11436883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32969496</v>
      </c>
      <c r="X28" s="100">
        <f t="shared" si="5"/>
        <v>68599932</v>
      </c>
      <c r="Y28" s="100">
        <f t="shared" si="5"/>
        <v>-35630436</v>
      </c>
      <c r="Z28" s="137">
        <f>+IF(X28&lt;&gt;0,+(Y28/X28)*100,0)</f>
        <v>-51.93946256389875</v>
      </c>
      <c r="AA28" s="153">
        <f>SUM(AA29:AA31)</f>
        <v>120897000</v>
      </c>
    </row>
    <row r="29" spans="1:27" ht="12.75">
      <c r="A29" s="138" t="s">
        <v>75</v>
      </c>
      <c r="B29" s="136"/>
      <c r="C29" s="155">
        <v>3395189</v>
      </c>
      <c r="D29" s="155"/>
      <c r="E29" s="156">
        <v>21829775</v>
      </c>
      <c r="F29" s="60">
        <v>21829775</v>
      </c>
      <c r="G29" s="60">
        <v>832045</v>
      </c>
      <c r="H29" s="60">
        <v>733245</v>
      </c>
      <c r="I29" s="60">
        <v>1233386</v>
      </c>
      <c r="J29" s="60">
        <v>2798676</v>
      </c>
      <c r="K29" s="60">
        <v>1390191</v>
      </c>
      <c r="L29" s="60">
        <v>1527134</v>
      </c>
      <c r="M29" s="60">
        <v>2318078</v>
      </c>
      <c r="N29" s="60">
        <v>5235403</v>
      </c>
      <c r="O29" s="60">
        <v>1452174</v>
      </c>
      <c r="P29" s="60">
        <v>829603</v>
      </c>
      <c r="Q29" s="60">
        <v>1230336</v>
      </c>
      <c r="R29" s="60">
        <v>3512113</v>
      </c>
      <c r="S29" s="60"/>
      <c r="T29" s="60"/>
      <c r="U29" s="60"/>
      <c r="V29" s="60"/>
      <c r="W29" s="60">
        <v>11546192</v>
      </c>
      <c r="X29" s="60">
        <v>2311497</v>
      </c>
      <c r="Y29" s="60">
        <v>9234695</v>
      </c>
      <c r="Z29" s="140">
        <v>399.51</v>
      </c>
      <c r="AA29" s="155">
        <v>21829775</v>
      </c>
    </row>
    <row r="30" spans="1:27" ht="12.75">
      <c r="A30" s="138" t="s">
        <v>76</v>
      </c>
      <c r="B30" s="136"/>
      <c r="C30" s="157">
        <v>86511324</v>
      </c>
      <c r="D30" s="157"/>
      <c r="E30" s="158">
        <v>82588552</v>
      </c>
      <c r="F30" s="159">
        <v>82588552</v>
      </c>
      <c r="G30" s="159">
        <v>1314456</v>
      </c>
      <c r="H30" s="159">
        <v>879446</v>
      </c>
      <c r="I30" s="159">
        <v>1091947</v>
      </c>
      <c r="J30" s="159">
        <v>3285849</v>
      </c>
      <c r="K30" s="159">
        <v>1690240</v>
      </c>
      <c r="L30" s="159">
        <v>1053860</v>
      </c>
      <c r="M30" s="159">
        <v>2388746</v>
      </c>
      <c r="N30" s="159">
        <v>5132846</v>
      </c>
      <c r="O30" s="159">
        <v>871395</v>
      </c>
      <c r="P30" s="159">
        <v>1162835</v>
      </c>
      <c r="Q30" s="159">
        <v>3407505</v>
      </c>
      <c r="R30" s="159">
        <v>5441735</v>
      </c>
      <c r="S30" s="159"/>
      <c r="T30" s="159"/>
      <c r="U30" s="159"/>
      <c r="V30" s="159"/>
      <c r="W30" s="159">
        <v>13860430</v>
      </c>
      <c r="X30" s="159">
        <v>49484900</v>
      </c>
      <c r="Y30" s="159">
        <v>-35624470</v>
      </c>
      <c r="Z30" s="141">
        <v>-71.99</v>
      </c>
      <c r="AA30" s="157">
        <v>82588552</v>
      </c>
    </row>
    <row r="31" spans="1:27" ht="12.75">
      <c r="A31" s="138" t="s">
        <v>77</v>
      </c>
      <c r="B31" s="136"/>
      <c r="C31" s="155">
        <v>41262736</v>
      </c>
      <c r="D31" s="155"/>
      <c r="E31" s="156">
        <v>16478673</v>
      </c>
      <c r="F31" s="60">
        <v>16478673</v>
      </c>
      <c r="G31" s="60">
        <v>724435</v>
      </c>
      <c r="H31" s="60">
        <v>474016</v>
      </c>
      <c r="I31" s="60">
        <v>710206</v>
      </c>
      <c r="J31" s="60">
        <v>1908657</v>
      </c>
      <c r="K31" s="60">
        <v>1031850</v>
      </c>
      <c r="L31" s="60">
        <v>1412055</v>
      </c>
      <c r="M31" s="60">
        <v>727277</v>
      </c>
      <c r="N31" s="60">
        <v>3171182</v>
      </c>
      <c r="O31" s="60">
        <v>629921</v>
      </c>
      <c r="P31" s="60">
        <v>635127</v>
      </c>
      <c r="Q31" s="60">
        <v>1217987</v>
      </c>
      <c r="R31" s="60">
        <v>2483035</v>
      </c>
      <c r="S31" s="60"/>
      <c r="T31" s="60"/>
      <c r="U31" s="60"/>
      <c r="V31" s="60"/>
      <c r="W31" s="60">
        <v>7562874</v>
      </c>
      <c r="X31" s="60">
        <v>16803535</v>
      </c>
      <c r="Y31" s="60">
        <v>-9240661</v>
      </c>
      <c r="Z31" s="140">
        <v>-54.99</v>
      </c>
      <c r="AA31" s="155">
        <v>16478673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143638</v>
      </c>
      <c r="H32" s="100">
        <f t="shared" si="6"/>
        <v>214024</v>
      </c>
      <c r="I32" s="100">
        <f t="shared" si="6"/>
        <v>157221</v>
      </c>
      <c r="J32" s="100">
        <f t="shared" si="6"/>
        <v>514883</v>
      </c>
      <c r="K32" s="100">
        <f t="shared" si="6"/>
        <v>148117</v>
      </c>
      <c r="L32" s="100">
        <f t="shared" si="6"/>
        <v>192476</v>
      </c>
      <c r="M32" s="100">
        <f t="shared" si="6"/>
        <v>155891</v>
      </c>
      <c r="N32" s="100">
        <f t="shared" si="6"/>
        <v>496484</v>
      </c>
      <c r="O32" s="100">
        <f t="shared" si="6"/>
        <v>179510</v>
      </c>
      <c r="P32" s="100">
        <f t="shared" si="6"/>
        <v>130544</v>
      </c>
      <c r="Q32" s="100">
        <f t="shared" si="6"/>
        <v>183420</v>
      </c>
      <c r="R32" s="100">
        <f t="shared" si="6"/>
        <v>493474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1504841</v>
      </c>
      <c r="X32" s="100">
        <f t="shared" si="6"/>
        <v>0</v>
      </c>
      <c r="Y32" s="100">
        <f t="shared" si="6"/>
        <v>1504841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140638</v>
      </c>
      <c r="H33" s="60">
        <v>142063</v>
      </c>
      <c r="I33" s="60">
        <v>157221</v>
      </c>
      <c r="J33" s="60">
        <v>439922</v>
      </c>
      <c r="K33" s="60">
        <v>148117</v>
      </c>
      <c r="L33" s="60">
        <v>192476</v>
      </c>
      <c r="M33" s="60">
        <v>152167</v>
      </c>
      <c r="N33" s="60">
        <v>492760</v>
      </c>
      <c r="O33" s="60">
        <v>143947</v>
      </c>
      <c r="P33" s="60">
        <v>130544</v>
      </c>
      <c r="Q33" s="60">
        <v>183420</v>
      </c>
      <c r="R33" s="60">
        <v>457911</v>
      </c>
      <c r="S33" s="60"/>
      <c r="T33" s="60"/>
      <c r="U33" s="60"/>
      <c r="V33" s="60"/>
      <c r="W33" s="60">
        <v>1390593</v>
      </c>
      <c r="X33" s="60"/>
      <c r="Y33" s="60">
        <v>1390593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3000</v>
      </c>
      <c r="H34" s="60"/>
      <c r="I34" s="60"/>
      <c r="J34" s="60">
        <v>3000</v>
      </c>
      <c r="K34" s="60"/>
      <c r="L34" s="60"/>
      <c r="M34" s="60">
        <v>3724</v>
      </c>
      <c r="N34" s="60">
        <v>3724</v>
      </c>
      <c r="O34" s="60">
        <v>35563</v>
      </c>
      <c r="P34" s="60"/>
      <c r="Q34" s="60"/>
      <c r="R34" s="60">
        <v>35563</v>
      </c>
      <c r="S34" s="60"/>
      <c r="T34" s="60"/>
      <c r="U34" s="60"/>
      <c r="V34" s="60"/>
      <c r="W34" s="60">
        <v>42287</v>
      </c>
      <c r="X34" s="60"/>
      <c r="Y34" s="60">
        <v>42287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71961</v>
      </c>
      <c r="I36" s="60"/>
      <c r="J36" s="60">
        <v>71961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71961</v>
      </c>
      <c r="X36" s="60"/>
      <c r="Y36" s="60">
        <v>71961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1014699</v>
      </c>
      <c r="H38" s="100">
        <f t="shared" si="7"/>
        <v>648755</v>
      </c>
      <c r="I38" s="100">
        <f t="shared" si="7"/>
        <v>975665</v>
      </c>
      <c r="J38" s="100">
        <f t="shared" si="7"/>
        <v>2639119</v>
      </c>
      <c r="K38" s="100">
        <f t="shared" si="7"/>
        <v>902390</v>
      </c>
      <c r="L38" s="100">
        <f t="shared" si="7"/>
        <v>2847151</v>
      </c>
      <c r="M38" s="100">
        <f t="shared" si="7"/>
        <v>1028851</v>
      </c>
      <c r="N38" s="100">
        <f t="shared" si="7"/>
        <v>4778392</v>
      </c>
      <c r="O38" s="100">
        <f t="shared" si="7"/>
        <v>988546</v>
      </c>
      <c r="P38" s="100">
        <f t="shared" si="7"/>
        <v>1057889</v>
      </c>
      <c r="Q38" s="100">
        <f t="shared" si="7"/>
        <v>1327351</v>
      </c>
      <c r="R38" s="100">
        <f t="shared" si="7"/>
        <v>3373786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10791297</v>
      </c>
      <c r="X38" s="100">
        <f t="shared" si="7"/>
        <v>0</v>
      </c>
      <c r="Y38" s="100">
        <f t="shared" si="7"/>
        <v>10791297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307662</v>
      </c>
      <c r="H39" s="60"/>
      <c r="I39" s="60">
        <v>299288</v>
      </c>
      <c r="J39" s="60">
        <v>606950</v>
      </c>
      <c r="K39" s="60">
        <v>184608</v>
      </c>
      <c r="L39" s="60">
        <v>519244</v>
      </c>
      <c r="M39" s="60">
        <v>382130</v>
      </c>
      <c r="N39" s="60">
        <v>1085982</v>
      </c>
      <c r="O39" s="60">
        <v>276727</v>
      </c>
      <c r="P39" s="60">
        <v>368036</v>
      </c>
      <c r="Q39" s="60">
        <v>618979</v>
      </c>
      <c r="R39" s="60">
        <v>1263742</v>
      </c>
      <c r="S39" s="60"/>
      <c r="T39" s="60"/>
      <c r="U39" s="60"/>
      <c r="V39" s="60"/>
      <c r="W39" s="60">
        <v>2956674</v>
      </c>
      <c r="X39" s="60"/>
      <c r="Y39" s="60">
        <v>2956674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707037</v>
      </c>
      <c r="H40" s="60">
        <v>648755</v>
      </c>
      <c r="I40" s="60">
        <v>676377</v>
      </c>
      <c r="J40" s="60">
        <v>2032169</v>
      </c>
      <c r="K40" s="60">
        <v>717782</v>
      </c>
      <c r="L40" s="60">
        <v>2327907</v>
      </c>
      <c r="M40" s="60">
        <v>646721</v>
      </c>
      <c r="N40" s="60">
        <v>3692410</v>
      </c>
      <c r="O40" s="60">
        <v>711819</v>
      </c>
      <c r="P40" s="60">
        <v>689853</v>
      </c>
      <c r="Q40" s="60">
        <v>708372</v>
      </c>
      <c r="R40" s="60">
        <v>2110044</v>
      </c>
      <c r="S40" s="60"/>
      <c r="T40" s="60"/>
      <c r="U40" s="60"/>
      <c r="V40" s="60"/>
      <c r="W40" s="60">
        <v>7834623</v>
      </c>
      <c r="X40" s="60"/>
      <c r="Y40" s="60">
        <v>7834623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20854196</v>
      </c>
      <c r="D42" s="153">
        <f>SUM(D43:D46)</f>
        <v>0</v>
      </c>
      <c r="E42" s="154">
        <f t="shared" si="8"/>
        <v>26991412</v>
      </c>
      <c r="F42" s="100">
        <f t="shared" si="8"/>
        <v>26991412</v>
      </c>
      <c r="G42" s="100">
        <f t="shared" si="8"/>
        <v>5705404</v>
      </c>
      <c r="H42" s="100">
        <f t="shared" si="8"/>
        <v>967011</v>
      </c>
      <c r="I42" s="100">
        <f t="shared" si="8"/>
        <v>1393501</v>
      </c>
      <c r="J42" s="100">
        <f t="shared" si="8"/>
        <v>8065916</v>
      </c>
      <c r="K42" s="100">
        <f t="shared" si="8"/>
        <v>1553472</v>
      </c>
      <c r="L42" s="100">
        <f t="shared" si="8"/>
        <v>3832868</v>
      </c>
      <c r="M42" s="100">
        <f t="shared" si="8"/>
        <v>4888528</v>
      </c>
      <c r="N42" s="100">
        <f t="shared" si="8"/>
        <v>10274868</v>
      </c>
      <c r="O42" s="100">
        <f t="shared" si="8"/>
        <v>4141660</v>
      </c>
      <c r="P42" s="100">
        <f t="shared" si="8"/>
        <v>877892</v>
      </c>
      <c r="Q42" s="100">
        <f t="shared" si="8"/>
        <v>4047826</v>
      </c>
      <c r="R42" s="100">
        <f t="shared" si="8"/>
        <v>9067378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27408162</v>
      </c>
      <c r="X42" s="100">
        <f t="shared" si="8"/>
        <v>18710963</v>
      </c>
      <c r="Y42" s="100">
        <f t="shared" si="8"/>
        <v>8697199</v>
      </c>
      <c r="Z42" s="137">
        <f>+IF(X42&lt;&gt;0,+(Y42/X42)*100,0)</f>
        <v>46.48183527485998</v>
      </c>
      <c r="AA42" s="153">
        <f>SUM(AA43:AA46)</f>
        <v>26991412</v>
      </c>
    </row>
    <row r="43" spans="1:27" ht="12.75">
      <c r="A43" s="138" t="s">
        <v>89</v>
      </c>
      <c r="B43" s="136"/>
      <c r="C43" s="155">
        <v>16321008</v>
      </c>
      <c r="D43" s="155"/>
      <c r="E43" s="156">
        <v>22402037</v>
      </c>
      <c r="F43" s="60">
        <v>22402037</v>
      </c>
      <c r="G43" s="60">
        <v>4224672</v>
      </c>
      <c r="H43" s="60">
        <v>190035</v>
      </c>
      <c r="I43" s="60">
        <v>269796</v>
      </c>
      <c r="J43" s="60">
        <v>4684503</v>
      </c>
      <c r="K43" s="60">
        <v>205395</v>
      </c>
      <c r="L43" s="60">
        <v>2216084</v>
      </c>
      <c r="M43" s="60">
        <v>3612506</v>
      </c>
      <c r="N43" s="60">
        <v>6033985</v>
      </c>
      <c r="O43" s="60">
        <v>3679319</v>
      </c>
      <c r="P43" s="60">
        <v>258789</v>
      </c>
      <c r="Q43" s="60">
        <v>2240513</v>
      </c>
      <c r="R43" s="60">
        <v>6178621</v>
      </c>
      <c r="S43" s="60"/>
      <c r="T43" s="60"/>
      <c r="U43" s="60"/>
      <c r="V43" s="60"/>
      <c r="W43" s="60">
        <v>16897109</v>
      </c>
      <c r="X43" s="60">
        <v>15433760</v>
      </c>
      <c r="Y43" s="60">
        <v>1463349</v>
      </c>
      <c r="Z43" s="140">
        <v>9.48</v>
      </c>
      <c r="AA43" s="155">
        <v>22402037</v>
      </c>
    </row>
    <row r="44" spans="1:27" ht="12.75">
      <c r="A44" s="138" t="s">
        <v>90</v>
      </c>
      <c r="B44" s="136"/>
      <c r="C44" s="155">
        <v>4533188</v>
      </c>
      <c r="D44" s="155"/>
      <c r="E44" s="156">
        <v>4589375</v>
      </c>
      <c r="F44" s="60">
        <v>4589375</v>
      </c>
      <c r="G44" s="60">
        <v>934703</v>
      </c>
      <c r="H44" s="60">
        <v>450744</v>
      </c>
      <c r="I44" s="60">
        <v>757500</v>
      </c>
      <c r="J44" s="60">
        <v>2142947</v>
      </c>
      <c r="K44" s="60">
        <v>991437</v>
      </c>
      <c r="L44" s="60">
        <v>1273380</v>
      </c>
      <c r="M44" s="60">
        <v>762962</v>
      </c>
      <c r="N44" s="60">
        <v>3027779</v>
      </c>
      <c r="O44" s="60">
        <v>462341</v>
      </c>
      <c r="P44" s="60">
        <v>423155</v>
      </c>
      <c r="Q44" s="60">
        <v>1374461</v>
      </c>
      <c r="R44" s="60">
        <v>2259957</v>
      </c>
      <c r="S44" s="60"/>
      <c r="T44" s="60"/>
      <c r="U44" s="60"/>
      <c r="V44" s="60"/>
      <c r="W44" s="60">
        <v>7430683</v>
      </c>
      <c r="X44" s="60">
        <v>3277203</v>
      </c>
      <c r="Y44" s="60">
        <v>4153480</v>
      </c>
      <c r="Z44" s="140">
        <v>126.74</v>
      </c>
      <c r="AA44" s="155">
        <v>4589375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153655</v>
      </c>
      <c r="H45" s="159">
        <v>136453</v>
      </c>
      <c r="I45" s="159">
        <v>170124</v>
      </c>
      <c r="J45" s="159">
        <v>460232</v>
      </c>
      <c r="K45" s="159">
        <v>156008</v>
      </c>
      <c r="L45" s="159">
        <v>160316</v>
      </c>
      <c r="M45" s="159">
        <v>137088</v>
      </c>
      <c r="N45" s="159">
        <v>453412</v>
      </c>
      <c r="O45" s="159"/>
      <c r="P45" s="159"/>
      <c r="Q45" s="159">
        <v>208651</v>
      </c>
      <c r="R45" s="159">
        <v>208651</v>
      </c>
      <c r="S45" s="159"/>
      <c r="T45" s="159"/>
      <c r="U45" s="159"/>
      <c r="V45" s="159"/>
      <c r="W45" s="159">
        <v>1122295</v>
      </c>
      <c r="X45" s="159"/>
      <c r="Y45" s="159">
        <v>1122295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392374</v>
      </c>
      <c r="H46" s="60">
        <v>189779</v>
      </c>
      <c r="I46" s="60">
        <v>196081</v>
      </c>
      <c r="J46" s="60">
        <v>778234</v>
      </c>
      <c r="K46" s="60">
        <v>200632</v>
      </c>
      <c r="L46" s="60">
        <v>183088</v>
      </c>
      <c r="M46" s="60">
        <v>375972</v>
      </c>
      <c r="N46" s="60">
        <v>759692</v>
      </c>
      <c r="O46" s="60"/>
      <c r="P46" s="60">
        <v>195948</v>
      </c>
      <c r="Q46" s="60">
        <v>224201</v>
      </c>
      <c r="R46" s="60">
        <v>420149</v>
      </c>
      <c r="S46" s="60"/>
      <c r="T46" s="60"/>
      <c r="U46" s="60"/>
      <c r="V46" s="60"/>
      <c r="W46" s="60">
        <v>1958075</v>
      </c>
      <c r="X46" s="60"/>
      <c r="Y46" s="60">
        <v>1958075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152023445</v>
      </c>
      <c r="D48" s="168">
        <f>+D28+D32+D38+D42+D47</f>
        <v>0</v>
      </c>
      <c r="E48" s="169">
        <f t="shared" si="9"/>
        <v>147888412</v>
      </c>
      <c r="F48" s="73">
        <f t="shared" si="9"/>
        <v>147888412</v>
      </c>
      <c r="G48" s="73">
        <f t="shared" si="9"/>
        <v>9734677</v>
      </c>
      <c r="H48" s="73">
        <f t="shared" si="9"/>
        <v>3916497</v>
      </c>
      <c r="I48" s="73">
        <f t="shared" si="9"/>
        <v>5561926</v>
      </c>
      <c r="J48" s="73">
        <f t="shared" si="9"/>
        <v>19213100</v>
      </c>
      <c r="K48" s="73">
        <f t="shared" si="9"/>
        <v>6716260</v>
      </c>
      <c r="L48" s="73">
        <f t="shared" si="9"/>
        <v>10865544</v>
      </c>
      <c r="M48" s="73">
        <f t="shared" si="9"/>
        <v>11507371</v>
      </c>
      <c r="N48" s="73">
        <f t="shared" si="9"/>
        <v>29089175</v>
      </c>
      <c r="O48" s="73">
        <f t="shared" si="9"/>
        <v>8263206</v>
      </c>
      <c r="P48" s="73">
        <f t="shared" si="9"/>
        <v>4693890</v>
      </c>
      <c r="Q48" s="73">
        <f t="shared" si="9"/>
        <v>11414425</v>
      </c>
      <c r="R48" s="73">
        <f t="shared" si="9"/>
        <v>24371521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72673796</v>
      </c>
      <c r="X48" s="73">
        <f t="shared" si="9"/>
        <v>87310895</v>
      </c>
      <c r="Y48" s="73">
        <f t="shared" si="9"/>
        <v>-14637099</v>
      </c>
      <c r="Z48" s="170">
        <f>+IF(X48&lt;&gt;0,+(Y48/X48)*100,0)</f>
        <v>-16.76434424363649</v>
      </c>
      <c r="AA48" s="168">
        <f>+AA28+AA32+AA38+AA42+AA47</f>
        <v>147888412</v>
      </c>
    </row>
    <row r="49" spans="1:27" ht="12.75">
      <c r="A49" s="148" t="s">
        <v>49</v>
      </c>
      <c r="B49" s="149"/>
      <c r="C49" s="171">
        <f aca="true" t="shared" si="10" ref="C49:Y49">+C25-C48</f>
        <v>-22444028</v>
      </c>
      <c r="D49" s="171">
        <f>+D25-D48</f>
        <v>0</v>
      </c>
      <c r="E49" s="172">
        <f t="shared" si="10"/>
        <v>34321588</v>
      </c>
      <c r="F49" s="173">
        <f t="shared" si="10"/>
        <v>34321588</v>
      </c>
      <c r="G49" s="173">
        <f t="shared" si="10"/>
        <v>21921052</v>
      </c>
      <c r="H49" s="173">
        <f t="shared" si="10"/>
        <v>31799336</v>
      </c>
      <c r="I49" s="173">
        <f t="shared" si="10"/>
        <v>-327694</v>
      </c>
      <c r="J49" s="173">
        <f t="shared" si="10"/>
        <v>53392694</v>
      </c>
      <c r="K49" s="173">
        <f t="shared" si="10"/>
        <v>15749108</v>
      </c>
      <c r="L49" s="173">
        <f t="shared" si="10"/>
        <v>5350132</v>
      </c>
      <c r="M49" s="173">
        <f t="shared" si="10"/>
        <v>15110366</v>
      </c>
      <c r="N49" s="173">
        <f t="shared" si="10"/>
        <v>36209606</v>
      </c>
      <c r="O49" s="173">
        <f t="shared" si="10"/>
        <v>-4283243</v>
      </c>
      <c r="P49" s="173">
        <f t="shared" si="10"/>
        <v>-320904</v>
      </c>
      <c r="Q49" s="173">
        <f t="shared" si="10"/>
        <v>25316159</v>
      </c>
      <c r="R49" s="173">
        <f t="shared" si="10"/>
        <v>20712012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110314312</v>
      </c>
      <c r="X49" s="173">
        <f>IF(F25=F48,0,X25-X48)</f>
        <v>24303772</v>
      </c>
      <c r="Y49" s="173">
        <f t="shared" si="10"/>
        <v>86010540</v>
      </c>
      <c r="Z49" s="174">
        <f>+IF(X49&lt;&gt;0,+(Y49/X49)*100,0)</f>
        <v>353.89790523051323</v>
      </c>
      <c r="AA49" s="171">
        <f>+AA25-AA48</f>
        <v>34321588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15112134</v>
      </c>
      <c r="D5" s="155">
        <v>0</v>
      </c>
      <c r="E5" s="156">
        <v>17128977</v>
      </c>
      <c r="F5" s="60">
        <v>17128977</v>
      </c>
      <c r="G5" s="60">
        <v>1317994</v>
      </c>
      <c r="H5" s="60">
        <v>1312695</v>
      </c>
      <c r="I5" s="60">
        <v>1303100</v>
      </c>
      <c r="J5" s="60">
        <v>3933789</v>
      </c>
      <c r="K5" s="60">
        <v>1285489</v>
      </c>
      <c r="L5" s="60">
        <v>1276215</v>
      </c>
      <c r="M5" s="60">
        <v>1254214</v>
      </c>
      <c r="N5" s="60">
        <v>3815918</v>
      </c>
      <c r="O5" s="60">
        <v>1262172</v>
      </c>
      <c r="P5" s="60">
        <v>1421773</v>
      </c>
      <c r="Q5" s="60">
        <v>1195846</v>
      </c>
      <c r="R5" s="60">
        <v>3879791</v>
      </c>
      <c r="S5" s="60">
        <v>0</v>
      </c>
      <c r="T5" s="60">
        <v>0</v>
      </c>
      <c r="U5" s="60">
        <v>0</v>
      </c>
      <c r="V5" s="60">
        <v>0</v>
      </c>
      <c r="W5" s="60">
        <v>11629498</v>
      </c>
      <c r="X5" s="60">
        <v>11753222</v>
      </c>
      <c r="Y5" s="60">
        <v>-123724</v>
      </c>
      <c r="Z5" s="140">
        <v>-1.05</v>
      </c>
      <c r="AA5" s="155">
        <v>17128977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15106640</v>
      </c>
      <c r="D7" s="155">
        <v>0</v>
      </c>
      <c r="E7" s="156">
        <v>18827000</v>
      </c>
      <c r="F7" s="60">
        <v>18827000</v>
      </c>
      <c r="G7" s="60">
        <v>2831895</v>
      </c>
      <c r="H7" s="60">
        <v>2278920</v>
      </c>
      <c r="I7" s="60">
        <v>1368977</v>
      </c>
      <c r="J7" s="60">
        <v>6479792</v>
      </c>
      <c r="K7" s="60">
        <v>2059807</v>
      </c>
      <c r="L7" s="60">
        <v>1327714</v>
      </c>
      <c r="M7" s="60">
        <v>972115</v>
      </c>
      <c r="N7" s="60">
        <v>4359636</v>
      </c>
      <c r="O7" s="60">
        <v>1961631</v>
      </c>
      <c r="P7" s="60">
        <v>1267779</v>
      </c>
      <c r="Q7" s="60">
        <v>852903</v>
      </c>
      <c r="R7" s="60">
        <v>4082313</v>
      </c>
      <c r="S7" s="60">
        <v>0</v>
      </c>
      <c r="T7" s="60">
        <v>0</v>
      </c>
      <c r="U7" s="60">
        <v>0</v>
      </c>
      <c r="V7" s="60">
        <v>0</v>
      </c>
      <c r="W7" s="60">
        <v>14921741</v>
      </c>
      <c r="X7" s="60">
        <v>13681953</v>
      </c>
      <c r="Y7" s="60">
        <v>1239788</v>
      </c>
      <c r="Z7" s="140">
        <v>9.06</v>
      </c>
      <c r="AA7" s="155">
        <v>18827000</v>
      </c>
    </row>
    <row r="8" spans="1:27" ht="12.75">
      <c r="A8" s="183" t="s">
        <v>104</v>
      </c>
      <c r="B8" s="182"/>
      <c r="C8" s="155">
        <v>8107101</v>
      </c>
      <c r="D8" s="155">
        <v>0</v>
      </c>
      <c r="E8" s="156">
        <v>8089000</v>
      </c>
      <c r="F8" s="60">
        <v>8089000</v>
      </c>
      <c r="G8" s="60">
        <v>720711</v>
      </c>
      <c r="H8" s="60">
        <v>674829</v>
      </c>
      <c r="I8" s="60">
        <v>728814</v>
      </c>
      <c r="J8" s="60">
        <v>2124354</v>
      </c>
      <c r="K8" s="60">
        <v>727714</v>
      </c>
      <c r="L8" s="60">
        <v>730524</v>
      </c>
      <c r="M8" s="60">
        <v>708626</v>
      </c>
      <c r="N8" s="60">
        <v>2166864</v>
      </c>
      <c r="O8" s="60">
        <v>743028</v>
      </c>
      <c r="P8" s="60">
        <v>752703</v>
      </c>
      <c r="Q8" s="60">
        <v>749517</v>
      </c>
      <c r="R8" s="60">
        <v>2245248</v>
      </c>
      <c r="S8" s="60">
        <v>0</v>
      </c>
      <c r="T8" s="60">
        <v>0</v>
      </c>
      <c r="U8" s="60">
        <v>0</v>
      </c>
      <c r="V8" s="60">
        <v>0</v>
      </c>
      <c r="W8" s="60">
        <v>6536466</v>
      </c>
      <c r="X8" s="60">
        <v>2577974</v>
      </c>
      <c r="Y8" s="60">
        <v>3958492</v>
      </c>
      <c r="Z8" s="140">
        <v>153.55</v>
      </c>
      <c r="AA8" s="155">
        <v>8089000</v>
      </c>
    </row>
    <row r="9" spans="1:27" ht="12.75">
      <c r="A9" s="183" t="s">
        <v>105</v>
      </c>
      <c r="B9" s="182"/>
      <c r="C9" s="155">
        <v>8637349</v>
      </c>
      <c r="D9" s="155">
        <v>0</v>
      </c>
      <c r="E9" s="156">
        <v>8632000</v>
      </c>
      <c r="F9" s="60">
        <v>8632000</v>
      </c>
      <c r="G9" s="60">
        <v>843815</v>
      </c>
      <c r="H9" s="60">
        <v>843875</v>
      </c>
      <c r="I9" s="60">
        <v>818230</v>
      </c>
      <c r="J9" s="60">
        <v>2505920</v>
      </c>
      <c r="K9" s="60">
        <v>840022</v>
      </c>
      <c r="L9" s="60">
        <v>845091</v>
      </c>
      <c r="M9" s="60">
        <v>845092</v>
      </c>
      <c r="N9" s="60">
        <v>2530205</v>
      </c>
      <c r="O9" s="60">
        <v>0</v>
      </c>
      <c r="P9" s="60">
        <v>0</v>
      </c>
      <c r="Q9" s="60">
        <v>836536</v>
      </c>
      <c r="R9" s="60">
        <v>836536</v>
      </c>
      <c r="S9" s="60">
        <v>0</v>
      </c>
      <c r="T9" s="60">
        <v>0</v>
      </c>
      <c r="U9" s="60">
        <v>0</v>
      </c>
      <c r="V9" s="60">
        <v>0</v>
      </c>
      <c r="W9" s="60">
        <v>5872661</v>
      </c>
      <c r="X9" s="60">
        <v>2174296</v>
      </c>
      <c r="Y9" s="60">
        <v>3698365</v>
      </c>
      <c r="Z9" s="140">
        <v>170.09</v>
      </c>
      <c r="AA9" s="155">
        <v>8632000</v>
      </c>
    </row>
    <row r="10" spans="1:27" ht="12.75">
      <c r="A10" s="183" t="s">
        <v>106</v>
      </c>
      <c r="B10" s="182"/>
      <c r="C10" s="155">
        <v>8496822</v>
      </c>
      <c r="D10" s="155">
        <v>0</v>
      </c>
      <c r="E10" s="156">
        <v>2187000</v>
      </c>
      <c r="F10" s="54">
        <v>2187000</v>
      </c>
      <c r="G10" s="54">
        <v>794362</v>
      </c>
      <c r="H10" s="54">
        <v>794422</v>
      </c>
      <c r="I10" s="54">
        <v>769763</v>
      </c>
      <c r="J10" s="54">
        <v>2358547</v>
      </c>
      <c r="K10" s="54">
        <v>794976</v>
      </c>
      <c r="L10" s="54">
        <v>795560</v>
      </c>
      <c r="M10" s="54">
        <v>795558</v>
      </c>
      <c r="N10" s="54">
        <v>2386094</v>
      </c>
      <c r="O10" s="54">
        <v>0</v>
      </c>
      <c r="P10" s="54">
        <v>797039</v>
      </c>
      <c r="Q10" s="54">
        <v>777243</v>
      </c>
      <c r="R10" s="54">
        <v>1574282</v>
      </c>
      <c r="S10" s="54">
        <v>0</v>
      </c>
      <c r="T10" s="54">
        <v>0</v>
      </c>
      <c r="U10" s="54">
        <v>0</v>
      </c>
      <c r="V10" s="54">
        <v>0</v>
      </c>
      <c r="W10" s="54">
        <v>6318923</v>
      </c>
      <c r="X10" s="54">
        <v>1880221</v>
      </c>
      <c r="Y10" s="54">
        <v>4438702</v>
      </c>
      <c r="Z10" s="184">
        <v>236.07</v>
      </c>
      <c r="AA10" s="130">
        <v>2187000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504953</v>
      </c>
      <c r="D12" s="155">
        <v>0</v>
      </c>
      <c r="E12" s="156">
        <v>510000</v>
      </c>
      <c r="F12" s="60">
        <v>510000</v>
      </c>
      <c r="G12" s="60">
        <v>235952</v>
      </c>
      <c r="H12" s="60">
        <v>236092</v>
      </c>
      <c r="I12" s="60">
        <v>236022</v>
      </c>
      <c r="J12" s="60">
        <v>708066</v>
      </c>
      <c r="K12" s="60">
        <v>240512</v>
      </c>
      <c r="L12" s="60">
        <v>235572</v>
      </c>
      <c r="M12" s="60">
        <v>13132</v>
      </c>
      <c r="N12" s="60">
        <v>489216</v>
      </c>
      <c r="O12" s="60">
        <v>13132</v>
      </c>
      <c r="P12" s="60">
        <v>32742</v>
      </c>
      <c r="Q12" s="60">
        <v>26136</v>
      </c>
      <c r="R12" s="60">
        <v>72010</v>
      </c>
      <c r="S12" s="60">
        <v>0</v>
      </c>
      <c r="T12" s="60">
        <v>0</v>
      </c>
      <c r="U12" s="60">
        <v>0</v>
      </c>
      <c r="V12" s="60">
        <v>0</v>
      </c>
      <c r="W12" s="60">
        <v>1269292</v>
      </c>
      <c r="X12" s="60">
        <v>199973</v>
      </c>
      <c r="Y12" s="60">
        <v>1069319</v>
      </c>
      <c r="Z12" s="140">
        <v>534.73</v>
      </c>
      <c r="AA12" s="155">
        <v>510000</v>
      </c>
    </row>
    <row r="13" spans="1:27" ht="12.75">
      <c r="A13" s="181" t="s">
        <v>109</v>
      </c>
      <c r="B13" s="185"/>
      <c r="C13" s="155">
        <v>231731</v>
      </c>
      <c r="D13" s="155">
        <v>0</v>
      </c>
      <c r="E13" s="156">
        <v>936000</v>
      </c>
      <c r="F13" s="60">
        <v>936000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2403</v>
      </c>
      <c r="R13" s="60">
        <v>2403</v>
      </c>
      <c r="S13" s="60">
        <v>0</v>
      </c>
      <c r="T13" s="60">
        <v>0</v>
      </c>
      <c r="U13" s="60">
        <v>0</v>
      </c>
      <c r="V13" s="60">
        <v>0</v>
      </c>
      <c r="W13" s="60">
        <v>2403</v>
      </c>
      <c r="X13" s="60"/>
      <c r="Y13" s="60">
        <v>2403</v>
      </c>
      <c r="Z13" s="140">
        <v>0</v>
      </c>
      <c r="AA13" s="155">
        <v>936000</v>
      </c>
    </row>
    <row r="14" spans="1:27" ht="12.75">
      <c r="A14" s="181" t="s">
        <v>110</v>
      </c>
      <c r="B14" s="185"/>
      <c r="C14" s="155">
        <v>7471356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6866</v>
      </c>
      <c r="D15" s="155">
        <v>0</v>
      </c>
      <c r="E15" s="156">
        <v>4000</v>
      </c>
      <c r="F15" s="60">
        <v>4000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4000</v>
      </c>
    </row>
    <row r="16" spans="1:27" ht="12.75">
      <c r="A16" s="181" t="s">
        <v>112</v>
      </c>
      <c r="B16" s="185"/>
      <c r="C16" s="155">
        <v>89214</v>
      </c>
      <c r="D16" s="155">
        <v>0</v>
      </c>
      <c r="E16" s="156">
        <v>56000</v>
      </c>
      <c r="F16" s="60">
        <v>56000</v>
      </c>
      <c r="G16" s="60">
        <v>0</v>
      </c>
      <c r="H16" s="60">
        <v>0</v>
      </c>
      <c r="I16" s="60">
        <v>0</v>
      </c>
      <c r="J16" s="60">
        <v>0</v>
      </c>
      <c r="K16" s="60">
        <v>700</v>
      </c>
      <c r="L16" s="60">
        <v>0</v>
      </c>
      <c r="M16" s="60">
        <v>0</v>
      </c>
      <c r="N16" s="60">
        <v>700</v>
      </c>
      <c r="O16" s="60">
        <v>0</v>
      </c>
      <c r="P16" s="60">
        <v>650</v>
      </c>
      <c r="Q16" s="60">
        <v>0</v>
      </c>
      <c r="R16" s="60">
        <v>650</v>
      </c>
      <c r="S16" s="60">
        <v>0</v>
      </c>
      <c r="T16" s="60">
        <v>0</v>
      </c>
      <c r="U16" s="60">
        <v>0</v>
      </c>
      <c r="V16" s="60">
        <v>0</v>
      </c>
      <c r="W16" s="60">
        <v>1350</v>
      </c>
      <c r="X16" s="60"/>
      <c r="Y16" s="60">
        <v>1350</v>
      </c>
      <c r="Z16" s="140">
        <v>0</v>
      </c>
      <c r="AA16" s="155">
        <v>56000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7000</v>
      </c>
      <c r="F17" s="60">
        <v>7000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7000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49784000</v>
      </c>
      <c r="D19" s="155">
        <v>0</v>
      </c>
      <c r="E19" s="156">
        <v>50227000</v>
      </c>
      <c r="F19" s="60">
        <v>50227000</v>
      </c>
      <c r="G19" s="60">
        <v>19750000</v>
      </c>
      <c r="H19" s="60">
        <v>2075000</v>
      </c>
      <c r="I19" s="60">
        <v>0</v>
      </c>
      <c r="J19" s="60">
        <v>21825000</v>
      </c>
      <c r="K19" s="60">
        <v>0</v>
      </c>
      <c r="L19" s="60">
        <v>11005000</v>
      </c>
      <c r="M19" s="60">
        <v>10555000</v>
      </c>
      <c r="N19" s="60">
        <v>21560000</v>
      </c>
      <c r="O19" s="60">
        <v>0</v>
      </c>
      <c r="P19" s="60">
        <v>0</v>
      </c>
      <c r="Q19" s="60">
        <v>12150000</v>
      </c>
      <c r="R19" s="60">
        <v>12150000</v>
      </c>
      <c r="S19" s="60">
        <v>0</v>
      </c>
      <c r="T19" s="60">
        <v>0</v>
      </c>
      <c r="U19" s="60">
        <v>0</v>
      </c>
      <c r="V19" s="60">
        <v>0</v>
      </c>
      <c r="W19" s="60">
        <v>55535000</v>
      </c>
      <c r="X19" s="60">
        <v>35535000</v>
      </c>
      <c r="Y19" s="60">
        <v>20000000</v>
      </c>
      <c r="Z19" s="140">
        <v>56.28</v>
      </c>
      <c r="AA19" s="155">
        <v>50227000</v>
      </c>
    </row>
    <row r="20" spans="1:27" ht="12.75">
      <c r="A20" s="181" t="s">
        <v>35</v>
      </c>
      <c r="B20" s="185"/>
      <c r="C20" s="155">
        <v>730083</v>
      </c>
      <c r="D20" s="155">
        <v>0</v>
      </c>
      <c r="E20" s="156">
        <v>3971023</v>
      </c>
      <c r="F20" s="54">
        <v>3971023</v>
      </c>
      <c r="G20" s="54">
        <v>0</v>
      </c>
      <c r="H20" s="54">
        <v>0</v>
      </c>
      <c r="I20" s="54">
        <v>9326</v>
      </c>
      <c r="J20" s="54">
        <v>9326</v>
      </c>
      <c r="K20" s="54">
        <v>16148</v>
      </c>
      <c r="L20" s="54">
        <v>0</v>
      </c>
      <c r="M20" s="54">
        <v>0</v>
      </c>
      <c r="N20" s="54">
        <v>16148</v>
      </c>
      <c r="O20" s="54">
        <v>0</v>
      </c>
      <c r="P20" s="54">
        <v>100300</v>
      </c>
      <c r="Q20" s="54">
        <v>0</v>
      </c>
      <c r="R20" s="54">
        <v>100300</v>
      </c>
      <c r="S20" s="54">
        <v>0</v>
      </c>
      <c r="T20" s="54">
        <v>0</v>
      </c>
      <c r="U20" s="54">
        <v>0</v>
      </c>
      <c r="V20" s="54">
        <v>0</v>
      </c>
      <c r="W20" s="54">
        <v>125774</v>
      </c>
      <c r="X20" s="54"/>
      <c r="Y20" s="54">
        <v>125774</v>
      </c>
      <c r="Z20" s="184">
        <v>0</v>
      </c>
      <c r="AA20" s="130">
        <v>3971023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114278249</v>
      </c>
      <c r="D22" s="188">
        <f>SUM(D5:D21)</f>
        <v>0</v>
      </c>
      <c r="E22" s="189">
        <f t="shared" si="0"/>
        <v>110575000</v>
      </c>
      <c r="F22" s="190">
        <f t="shared" si="0"/>
        <v>110575000</v>
      </c>
      <c r="G22" s="190">
        <f t="shared" si="0"/>
        <v>26494729</v>
      </c>
      <c r="H22" s="190">
        <f t="shared" si="0"/>
        <v>8215833</v>
      </c>
      <c r="I22" s="190">
        <f t="shared" si="0"/>
        <v>5234232</v>
      </c>
      <c r="J22" s="190">
        <f t="shared" si="0"/>
        <v>39944794</v>
      </c>
      <c r="K22" s="190">
        <f t="shared" si="0"/>
        <v>5965368</v>
      </c>
      <c r="L22" s="190">
        <f t="shared" si="0"/>
        <v>16215676</v>
      </c>
      <c r="M22" s="190">
        <f t="shared" si="0"/>
        <v>15143737</v>
      </c>
      <c r="N22" s="190">
        <f t="shared" si="0"/>
        <v>37324781</v>
      </c>
      <c r="O22" s="190">
        <f t="shared" si="0"/>
        <v>3979963</v>
      </c>
      <c r="P22" s="190">
        <f t="shared" si="0"/>
        <v>4372986</v>
      </c>
      <c r="Q22" s="190">
        <f t="shared" si="0"/>
        <v>16590584</v>
      </c>
      <c r="R22" s="190">
        <f t="shared" si="0"/>
        <v>24943533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102213108</v>
      </c>
      <c r="X22" s="190">
        <f t="shared" si="0"/>
        <v>67802639</v>
      </c>
      <c r="Y22" s="190">
        <f t="shared" si="0"/>
        <v>34410469</v>
      </c>
      <c r="Z22" s="191">
        <f>+IF(X22&lt;&gt;0,+(Y22/X22)*100,0)</f>
        <v>50.75092873597442</v>
      </c>
      <c r="AA22" s="188">
        <f>SUM(AA5:AA21)</f>
        <v>110575000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40897555</v>
      </c>
      <c r="D25" s="155">
        <v>0</v>
      </c>
      <c r="E25" s="156">
        <v>44929000</v>
      </c>
      <c r="F25" s="60">
        <v>44929000</v>
      </c>
      <c r="G25" s="60">
        <v>3692107</v>
      </c>
      <c r="H25" s="60">
        <v>3637750</v>
      </c>
      <c r="I25" s="60">
        <v>3685346</v>
      </c>
      <c r="J25" s="60">
        <v>11015203</v>
      </c>
      <c r="K25" s="60">
        <v>3719327</v>
      </c>
      <c r="L25" s="60">
        <v>3657092</v>
      </c>
      <c r="M25" s="60">
        <v>3514881</v>
      </c>
      <c r="N25" s="60">
        <v>10891300</v>
      </c>
      <c r="O25" s="60">
        <v>3415643</v>
      </c>
      <c r="P25" s="60">
        <v>3407076</v>
      </c>
      <c r="Q25" s="60">
        <v>3776177</v>
      </c>
      <c r="R25" s="60">
        <v>10598896</v>
      </c>
      <c r="S25" s="60">
        <v>0</v>
      </c>
      <c r="T25" s="60">
        <v>0</v>
      </c>
      <c r="U25" s="60">
        <v>0</v>
      </c>
      <c r="V25" s="60">
        <v>0</v>
      </c>
      <c r="W25" s="60">
        <v>32505399</v>
      </c>
      <c r="X25" s="60">
        <v>32932317</v>
      </c>
      <c r="Y25" s="60">
        <v>-426918</v>
      </c>
      <c r="Z25" s="140">
        <v>-1.3</v>
      </c>
      <c r="AA25" s="155">
        <v>44929000</v>
      </c>
    </row>
    <row r="26" spans="1:27" ht="12.75">
      <c r="A26" s="183" t="s">
        <v>38</v>
      </c>
      <c r="B26" s="182"/>
      <c r="C26" s="155">
        <v>3395189</v>
      </c>
      <c r="D26" s="155">
        <v>0</v>
      </c>
      <c r="E26" s="156">
        <v>3378000</v>
      </c>
      <c r="F26" s="60">
        <v>3378000</v>
      </c>
      <c r="G26" s="60">
        <v>282626</v>
      </c>
      <c r="H26" s="60">
        <v>266650</v>
      </c>
      <c r="I26" s="60">
        <v>238167</v>
      </c>
      <c r="J26" s="60">
        <v>787443</v>
      </c>
      <c r="K26" s="60">
        <v>238167</v>
      </c>
      <c r="L26" s="60">
        <v>237629</v>
      </c>
      <c r="M26" s="60">
        <v>382309</v>
      </c>
      <c r="N26" s="60">
        <v>858105</v>
      </c>
      <c r="O26" s="60">
        <v>237630</v>
      </c>
      <c r="P26" s="60">
        <v>244142</v>
      </c>
      <c r="Q26" s="60">
        <v>283553</v>
      </c>
      <c r="R26" s="60">
        <v>765325</v>
      </c>
      <c r="S26" s="60">
        <v>0</v>
      </c>
      <c r="T26" s="60">
        <v>0</v>
      </c>
      <c r="U26" s="60">
        <v>0</v>
      </c>
      <c r="V26" s="60">
        <v>0</v>
      </c>
      <c r="W26" s="60">
        <v>2410873</v>
      </c>
      <c r="X26" s="60">
        <v>2529400</v>
      </c>
      <c r="Y26" s="60">
        <v>-118527</v>
      </c>
      <c r="Z26" s="140">
        <v>-4.69</v>
      </c>
      <c r="AA26" s="155">
        <v>3378000</v>
      </c>
    </row>
    <row r="27" spans="1:27" ht="12.75">
      <c r="A27" s="183" t="s">
        <v>118</v>
      </c>
      <c r="B27" s="182"/>
      <c r="C27" s="155">
        <v>22087705</v>
      </c>
      <c r="D27" s="155">
        <v>0</v>
      </c>
      <c r="E27" s="156">
        <v>15000000</v>
      </c>
      <c r="F27" s="60">
        <v>15000000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15000000</v>
      </c>
    </row>
    <row r="28" spans="1:27" ht="12.75">
      <c r="A28" s="183" t="s">
        <v>39</v>
      </c>
      <c r="B28" s="182"/>
      <c r="C28" s="155">
        <v>27863386</v>
      </c>
      <c r="D28" s="155">
        <v>0</v>
      </c>
      <c r="E28" s="156">
        <v>30000000</v>
      </c>
      <c r="F28" s="60">
        <v>30000000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30000000</v>
      </c>
    </row>
    <row r="29" spans="1:27" ht="12.75">
      <c r="A29" s="183" t="s">
        <v>40</v>
      </c>
      <c r="B29" s="182"/>
      <c r="C29" s="155">
        <v>1521945</v>
      </c>
      <c r="D29" s="155">
        <v>0</v>
      </c>
      <c r="E29" s="156">
        <v>53000</v>
      </c>
      <c r="F29" s="60">
        <v>53000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40980</v>
      </c>
      <c r="Y29" s="60">
        <v>-40980</v>
      </c>
      <c r="Z29" s="140">
        <v>-100</v>
      </c>
      <c r="AA29" s="155">
        <v>53000</v>
      </c>
    </row>
    <row r="30" spans="1:27" ht="12.75">
      <c r="A30" s="183" t="s">
        <v>119</v>
      </c>
      <c r="B30" s="182"/>
      <c r="C30" s="155">
        <v>20854196</v>
      </c>
      <c r="D30" s="155">
        <v>0</v>
      </c>
      <c r="E30" s="156">
        <v>26991412</v>
      </c>
      <c r="F30" s="60">
        <v>26991412</v>
      </c>
      <c r="G30" s="60">
        <v>3958636</v>
      </c>
      <c r="H30" s="60">
        <v>0</v>
      </c>
      <c r="I30" s="60">
        <v>22105</v>
      </c>
      <c r="J30" s="60">
        <v>3980741</v>
      </c>
      <c r="K30" s="60">
        <v>380345</v>
      </c>
      <c r="L30" s="60">
        <v>2434126</v>
      </c>
      <c r="M30" s="60">
        <v>3389551</v>
      </c>
      <c r="N30" s="60">
        <v>6204022</v>
      </c>
      <c r="O30" s="60">
        <v>3357895</v>
      </c>
      <c r="P30" s="60">
        <v>0</v>
      </c>
      <c r="Q30" s="60">
        <v>2486798</v>
      </c>
      <c r="R30" s="60">
        <v>5844693</v>
      </c>
      <c r="S30" s="60">
        <v>0</v>
      </c>
      <c r="T30" s="60">
        <v>0</v>
      </c>
      <c r="U30" s="60">
        <v>0</v>
      </c>
      <c r="V30" s="60">
        <v>0</v>
      </c>
      <c r="W30" s="60">
        <v>16029456</v>
      </c>
      <c r="X30" s="60">
        <v>19394390</v>
      </c>
      <c r="Y30" s="60">
        <v>-3364934</v>
      </c>
      <c r="Z30" s="140">
        <v>-17.35</v>
      </c>
      <c r="AA30" s="155">
        <v>26991412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4050000</v>
      </c>
      <c r="F32" s="60">
        <v>4050000</v>
      </c>
      <c r="G32" s="60">
        <v>374165</v>
      </c>
      <c r="H32" s="60">
        <v>0</v>
      </c>
      <c r="I32" s="60">
        <v>81958</v>
      </c>
      <c r="J32" s="60">
        <v>456123</v>
      </c>
      <c r="K32" s="60">
        <v>47798</v>
      </c>
      <c r="L32" s="60">
        <v>1756022</v>
      </c>
      <c r="M32" s="60">
        <v>500616</v>
      </c>
      <c r="N32" s="60">
        <v>2304436</v>
      </c>
      <c r="O32" s="60">
        <v>553806</v>
      </c>
      <c r="P32" s="60">
        <v>312762</v>
      </c>
      <c r="Q32" s="60">
        <v>461832</v>
      </c>
      <c r="R32" s="60">
        <v>1328400</v>
      </c>
      <c r="S32" s="60">
        <v>0</v>
      </c>
      <c r="T32" s="60">
        <v>0</v>
      </c>
      <c r="U32" s="60">
        <v>0</v>
      </c>
      <c r="V32" s="60">
        <v>0</v>
      </c>
      <c r="W32" s="60">
        <v>4088959</v>
      </c>
      <c r="X32" s="60">
        <v>1550000</v>
      </c>
      <c r="Y32" s="60">
        <v>2538959</v>
      </c>
      <c r="Z32" s="140">
        <v>163.8</v>
      </c>
      <c r="AA32" s="155">
        <v>4050000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35403469</v>
      </c>
      <c r="D34" s="155">
        <v>0</v>
      </c>
      <c r="E34" s="156">
        <v>23487000</v>
      </c>
      <c r="F34" s="60">
        <v>23487000</v>
      </c>
      <c r="G34" s="60">
        <v>1427143</v>
      </c>
      <c r="H34" s="60">
        <v>12097</v>
      </c>
      <c r="I34" s="60">
        <v>1534350</v>
      </c>
      <c r="J34" s="60">
        <v>2973590</v>
      </c>
      <c r="K34" s="60">
        <v>2330623</v>
      </c>
      <c r="L34" s="60">
        <v>2780675</v>
      </c>
      <c r="M34" s="60">
        <v>3720014</v>
      </c>
      <c r="N34" s="60">
        <v>8831312</v>
      </c>
      <c r="O34" s="60">
        <v>698232</v>
      </c>
      <c r="P34" s="60">
        <v>729910</v>
      </c>
      <c r="Q34" s="60">
        <v>4406065</v>
      </c>
      <c r="R34" s="60">
        <v>5834207</v>
      </c>
      <c r="S34" s="60">
        <v>0</v>
      </c>
      <c r="T34" s="60">
        <v>0</v>
      </c>
      <c r="U34" s="60">
        <v>0</v>
      </c>
      <c r="V34" s="60">
        <v>0</v>
      </c>
      <c r="W34" s="60">
        <v>17639109</v>
      </c>
      <c r="X34" s="60">
        <v>11356220</v>
      </c>
      <c r="Y34" s="60">
        <v>6282889</v>
      </c>
      <c r="Z34" s="140">
        <v>55.33</v>
      </c>
      <c r="AA34" s="155">
        <v>23487000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152023445</v>
      </c>
      <c r="D36" s="188">
        <f>SUM(D25:D35)</f>
        <v>0</v>
      </c>
      <c r="E36" s="189">
        <f t="shared" si="1"/>
        <v>147888412</v>
      </c>
      <c r="F36" s="190">
        <f t="shared" si="1"/>
        <v>147888412</v>
      </c>
      <c r="G36" s="190">
        <f t="shared" si="1"/>
        <v>9734677</v>
      </c>
      <c r="H36" s="190">
        <f t="shared" si="1"/>
        <v>3916497</v>
      </c>
      <c r="I36" s="190">
        <f t="shared" si="1"/>
        <v>5561926</v>
      </c>
      <c r="J36" s="190">
        <f t="shared" si="1"/>
        <v>19213100</v>
      </c>
      <c r="K36" s="190">
        <f t="shared" si="1"/>
        <v>6716260</v>
      </c>
      <c r="L36" s="190">
        <f t="shared" si="1"/>
        <v>10865544</v>
      </c>
      <c r="M36" s="190">
        <f t="shared" si="1"/>
        <v>11507371</v>
      </c>
      <c r="N36" s="190">
        <f t="shared" si="1"/>
        <v>29089175</v>
      </c>
      <c r="O36" s="190">
        <f t="shared" si="1"/>
        <v>8263206</v>
      </c>
      <c r="P36" s="190">
        <f t="shared" si="1"/>
        <v>4693890</v>
      </c>
      <c r="Q36" s="190">
        <f t="shared" si="1"/>
        <v>11414425</v>
      </c>
      <c r="R36" s="190">
        <f t="shared" si="1"/>
        <v>24371521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72673796</v>
      </c>
      <c r="X36" s="190">
        <f t="shared" si="1"/>
        <v>67803307</v>
      </c>
      <c r="Y36" s="190">
        <f t="shared" si="1"/>
        <v>4870489</v>
      </c>
      <c r="Z36" s="191">
        <f>+IF(X36&lt;&gt;0,+(Y36/X36)*100,0)</f>
        <v>7.183261724977514</v>
      </c>
      <c r="AA36" s="188">
        <f>SUM(AA25:AA35)</f>
        <v>147888412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-37745196</v>
      </c>
      <c r="D38" s="199">
        <f>+D22-D36</f>
        <v>0</v>
      </c>
      <c r="E38" s="200">
        <f t="shared" si="2"/>
        <v>-37313412</v>
      </c>
      <c r="F38" s="106">
        <f t="shared" si="2"/>
        <v>-37313412</v>
      </c>
      <c r="G38" s="106">
        <f t="shared" si="2"/>
        <v>16760052</v>
      </c>
      <c r="H38" s="106">
        <f t="shared" si="2"/>
        <v>4299336</v>
      </c>
      <c r="I38" s="106">
        <f t="shared" si="2"/>
        <v>-327694</v>
      </c>
      <c r="J38" s="106">
        <f t="shared" si="2"/>
        <v>20731694</v>
      </c>
      <c r="K38" s="106">
        <f t="shared" si="2"/>
        <v>-750892</v>
      </c>
      <c r="L38" s="106">
        <f t="shared" si="2"/>
        <v>5350132</v>
      </c>
      <c r="M38" s="106">
        <f t="shared" si="2"/>
        <v>3636366</v>
      </c>
      <c r="N38" s="106">
        <f t="shared" si="2"/>
        <v>8235606</v>
      </c>
      <c r="O38" s="106">
        <f t="shared" si="2"/>
        <v>-4283243</v>
      </c>
      <c r="P38" s="106">
        <f t="shared" si="2"/>
        <v>-320904</v>
      </c>
      <c r="Q38" s="106">
        <f t="shared" si="2"/>
        <v>5176159</v>
      </c>
      <c r="R38" s="106">
        <f t="shared" si="2"/>
        <v>572012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29539312</v>
      </c>
      <c r="X38" s="106">
        <f>IF(F22=F36,0,X22-X36)</f>
        <v>-668</v>
      </c>
      <c r="Y38" s="106">
        <f t="shared" si="2"/>
        <v>29539980</v>
      </c>
      <c r="Z38" s="201">
        <f>+IF(X38&lt;&gt;0,+(Y38/X38)*100,0)</f>
        <v>-4422152.694610778</v>
      </c>
      <c r="AA38" s="199">
        <f>+AA22-AA36</f>
        <v>-37313412</v>
      </c>
    </row>
    <row r="39" spans="1:27" ht="12.75">
      <c r="A39" s="181" t="s">
        <v>46</v>
      </c>
      <c r="B39" s="185"/>
      <c r="C39" s="155">
        <v>15301168</v>
      </c>
      <c r="D39" s="155">
        <v>0</v>
      </c>
      <c r="E39" s="156">
        <v>71635000</v>
      </c>
      <c r="F39" s="60">
        <v>71635000</v>
      </c>
      <c r="G39" s="60">
        <v>5161000</v>
      </c>
      <c r="H39" s="60">
        <v>27500000</v>
      </c>
      <c r="I39" s="60">
        <v>0</v>
      </c>
      <c r="J39" s="60">
        <v>32661000</v>
      </c>
      <c r="K39" s="60">
        <v>16500000</v>
      </c>
      <c r="L39" s="60">
        <v>0</v>
      </c>
      <c r="M39" s="60">
        <v>11474000</v>
      </c>
      <c r="N39" s="60">
        <v>27974000</v>
      </c>
      <c r="O39" s="60">
        <v>0</v>
      </c>
      <c r="P39" s="60">
        <v>0</v>
      </c>
      <c r="Q39" s="60">
        <v>20140000</v>
      </c>
      <c r="R39" s="60">
        <v>20140000</v>
      </c>
      <c r="S39" s="60">
        <v>0</v>
      </c>
      <c r="T39" s="60">
        <v>0</v>
      </c>
      <c r="U39" s="60">
        <v>0</v>
      </c>
      <c r="V39" s="60">
        <v>0</v>
      </c>
      <c r="W39" s="60">
        <v>80775000</v>
      </c>
      <c r="X39" s="60">
        <v>53727003</v>
      </c>
      <c r="Y39" s="60">
        <v>27047997</v>
      </c>
      <c r="Z39" s="140">
        <v>50.34</v>
      </c>
      <c r="AA39" s="155">
        <v>71635000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-22444028</v>
      </c>
      <c r="D42" s="206">
        <f>SUM(D38:D41)</f>
        <v>0</v>
      </c>
      <c r="E42" s="207">
        <f t="shared" si="3"/>
        <v>34321588</v>
      </c>
      <c r="F42" s="88">
        <f t="shared" si="3"/>
        <v>34321588</v>
      </c>
      <c r="G42" s="88">
        <f t="shared" si="3"/>
        <v>21921052</v>
      </c>
      <c r="H42" s="88">
        <f t="shared" si="3"/>
        <v>31799336</v>
      </c>
      <c r="I42" s="88">
        <f t="shared" si="3"/>
        <v>-327694</v>
      </c>
      <c r="J42" s="88">
        <f t="shared" si="3"/>
        <v>53392694</v>
      </c>
      <c r="K42" s="88">
        <f t="shared" si="3"/>
        <v>15749108</v>
      </c>
      <c r="L42" s="88">
        <f t="shared" si="3"/>
        <v>5350132</v>
      </c>
      <c r="M42" s="88">
        <f t="shared" si="3"/>
        <v>15110366</v>
      </c>
      <c r="N42" s="88">
        <f t="shared" si="3"/>
        <v>36209606</v>
      </c>
      <c r="O42" s="88">
        <f t="shared" si="3"/>
        <v>-4283243</v>
      </c>
      <c r="P42" s="88">
        <f t="shared" si="3"/>
        <v>-320904</v>
      </c>
      <c r="Q42" s="88">
        <f t="shared" si="3"/>
        <v>25316159</v>
      </c>
      <c r="R42" s="88">
        <f t="shared" si="3"/>
        <v>20712012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110314312</v>
      </c>
      <c r="X42" s="88">
        <f t="shared" si="3"/>
        <v>53726335</v>
      </c>
      <c r="Y42" s="88">
        <f t="shared" si="3"/>
        <v>56587977</v>
      </c>
      <c r="Z42" s="208">
        <f>+IF(X42&lt;&gt;0,+(Y42/X42)*100,0)</f>
        <v>105.3263301879795</v>
      </c>
      <c r="AA42" s="206">
        <f>SUM(AA38:AA41)</f>
        <v>34321588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-22444028</v>
      </c>
      <c r="D44" s="210">
        <f>+D42-D43</f>
        <v>0</v>
      </c>
      <c r="E44" s="211">
        <f t="shared" si="4"/>
        <v>34321588</v>
      </c>
      <c r="F44" s="77">
        <f t="shared" si="4"/>
        <v>34321588</v>
      </c>
      <c r="G44" s="77">
        <f t="shared" si="4"/>
        <v>21921052</v>
      </c>
      <c r="H44" s="77">
        <f t="shared" si="4"/>
        <v>31799336</v>
      </c>
      <c r="I44" s="77">
        <f t="shared" si="4"/>
        <v>-327694</v>
      </c>
      <c r="J44" s="77">
        <f t="shared" si="4"/>
        <v>53392694</v>
      </c>
      <c r="K44" s="77">
        <f t="shared" si="4"/>
        <v>15749108</v>
      </c>
      <c r="L44" s="77">
        <f t="shared" si="4"/>
        <v>5350132</v>
      </c>
      <c r="M44" s="77">
        <f t="shared" si="4"/>
        <v>15110366</v>
      </c>
      <c r="N44" s="77">
        <f t="shared" si="4"/>
        <v>36209606</v>
      </c>
      <c r="O44" s="77">
        <f t="shared" si="4"/>
        <v>-4283243</v>
      </c>
      <c r="P44" s="77">
        <f t="shared" si="4"/>
        <v>-320904</v>
      </c>
      <c r="Q44" s="77">
        <f t="shared" si="4"/>
        <v>25316159</v>
      </c>
      <c r="R44" s="77">
        <f t="shared" si="4"/>
        <v>20712012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110314312</v>
      </c>
      <c r="X44" s="77">
        <f t="shared" si="4"/>
        <v>53726335</v>
      </c>
      <c r="Y44" s="77">
        <f t="shared" si="4"/>
        <v>56587977</v>
      </c>
      <c r="Z44" s="212">
        <f>+IF(X44&lt;&gt;0,+(Y44/X44)*100,0)</f>
        <v>105.3263301879795</v>
      </c>
      <c r="AA44" s="210">
        <f>+AA42-AA43</f>
        <v>34321588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-22444028</v>
      </c>
      <c r="D46" s="206">
        <f>SUM(D44:D45)</f>
        <v>0</v>
      </c>
      <c r="E46" s="207">
        <f t="shared" si="5"/>
        <v>34321588</v>
      </c>
      <c r="F46" s="88">
        <f t="shared" si="5"/>
        <v>34321588</v>
      </c>
      <c r="G46" s="88">
        <f t="shared" si="5"/>
        <v>21921052</v>
      </c>
      <c r="H46" s="88">
        <f t="shared" si="5"/>
        <v>31799336</v>
      </c>
      <c r="I46" s="88">
        <f t="shared" si="5"/>
        <v>-327694</v>
      </c>
      <c r="J46" s="88">
        <f t="shared" si="5"/>
        <v>53392694</v>
      </c>
      <c r="K46" s="88">
        <f t="shared" si="5"/>
        <v>15749108</v>
      </c>
      <c r="L46" s="88">
        <f t="shared" si="5"/>
        <v>5350132</v>
      </c>
      <c r="M46" s="88">
        <f t="shared" si="5"/>
        <v>15110366</v>
      </c>
      <c r="N46" s="88">
        <f t="shared" si="5"/>
        <v>36209606</v>
      </c>
      <c r="O46" s="88">
        <f t="shared" si="5"/>
        <v>-4283243</v>
      </c>
      <c r="P46" s="88">
        <f t="shared" si="5"/>
        <v>-320904</v>
      </c>
      <c r="Q46" s="88">
        <f t="shared" si="5"/>
        <v>25316159</v>
      </c>
      <c r="R46" s="88">
        <f t="shared" si="5"/>
        <v>20712012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110314312</v>
      </c>
      <c r="X46" s="88">
        <f t="shared" si="5"/>
        <v>53726335</v>
      </c>
      <c r="Y46" s="88">
        <f t="shared" si="5"/>
        <v>56587977</v>
      </c>
      <c r="Z46" s="208">
        <f>+IF(X46&lt;&gt;0,+(Y46/X46)*100,0)</f>
        <v>105.3263301879795</v>
      </c>
      <c r="AA46" s="206">
        <f>SUM(AA44:AA45)</f>
        <v>34321588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-22444028</v>
      </c>
      <c r="D48" s="217">
        <f>SUM(D46:D47)</f>
        <v>0</v>
      </c>
      <c r="E48" s="218">
        <f t="shared" si="6"/>
        <v>34321588</v>
      </c>
      <c r="F48" s="219">
        <f t="shared" si="6"/>
        <v>34321588</v>
      </c>
      <c r="G48" s="219">
        <f t="shared" si="6"/>
        <v>21921052</v>
      </c>
      <c r="H48" s="220">
        <f t="shared" si="6"/>
        <v>31799336</v>
      </c>
      <c r="I48" s="220">
        <f t="shared" si="6"/>
        <v>-327694</v>
      </c>
      <c r="J48" s="220">
        <f t="shared" si="6"/>
        <v>53392694</v>
      </c>
      <c r="K48" s="220">
        <f t="shared" si="6"/>
        <v>15749108</v>
      </c>
      <c r="L48" s="220">
        <f t="shared" si="6"/>
        <v>5350132</v>
      </c>
      <c r="M48" s="219">
        <f t="shared" si="6"/>
        <v>15110366</v>
      </c>
      <c r="N48" s="219">
        <f t="shared" si="6"/>
        <v>36209606</v>
      </c>
      <c r="O48" s="220">
        <f t="shared" si="6"/>
        <v>-4283243</v>
      </c>
      <c r="P48" s="220">
        <f t="shared" si="6"/>
        <v>-320904</v>
      </c>
      <c r="Q48" s="220">
        <f t="shared" si="6"/>
        <v>25316159</v>
      </c>
      <c r="R48" s="220">
        <f t="shared" si="6"/>
        <v>20712012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110314312</v>
      </c>
      <c r="X48" s="220">
        <f t="shared" si="6"/>
        <v>53726335</v>
      </c>
      <c r="Y48" s="220">
        <f t="shared" si="6"/>
        <v>56587977</v>
      </c>
      <c r="Z48" s="221">
        <f>+IF(X48&lt;&gt;0,+(Y48/X48)*100,0)</f>
        <v>105.3263301879795</v>
      </c>
      <c r="AA48" s="222">
        <f>SUM(AA46:AA47)</f>
        <v>34321588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744482</v>
      </c>
      <c r="D5" s="153">
        <f>SUM(D6:D8)</f>
        <v>0</v>
      </c>
      <c r="E5" s="154">
        <f t="shared" si="0"/>
        <v>4050000</v>
      </c>
      <c r="F5" s="100">
        <f t="shared" si="0"/>
        <v>4050000</v>
      </c>
      <c r="G5" s="100">
        <f t="shared" si="0"/>
        <v>0</v>
      </c>
      <c r="H5" s="100">
        <f t="shared" si="0"/>
        <v>0</v>
      </c>
      <c r="I5" s="100">
        <f t="shared" si="0"/>
        <v>186435</v>
      </c>
      <c r="J5" s="100">
        <f t="shared" si="0"/>
        <v>186435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57884</v>
      </c>
      <c r="R5" s="100">
        <f t="shared" si="0"/>
        <v>57884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244319</v>
      </c>
      <c r="X5" s="100">
        <f t="shared" si="0"/>
        <v>4050000</v>
      </c>
      <c r="Y5" s="100">
        <f t="shared" si="0"/>
        <v>-3805681</v>
      </c>
      <c r="Z5" s="137">
        <f>+IF(X5&lt;&gt;0,+(Y5/X5)*100,0)</f>
        <v>-93.96743209876544</v>
      </c>
      <c r="AA5" s="153">
        <f>SUM(AA6:AA8)</f>
        <v>4050000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57884</v>
      </c>
      <c r="R6" s="60">
        <v>57884</v>
      </c>
      <c r="S6" s="60"/>
      <c r="T6" s="60"/>
      <c r="U6" s="60"/>
      <c r="V6" s="60"/>
      <c r="W6" s="60">
        <v>57884</v>
      </c>
      <c r="X6" s="60"/>
      <c r="Y6" s="60">
        <v>57884</v>
      </c>
      <c r="Z6" s="140"/>
      <c r="AA6" s="62"/>
    </row>
    <row r="7" spans="1:27" ht="12.75">
      <c r="A7" s="138" t="s">
        <v>76</v>
      </c>
      <c r="B7" s="136"/>
      <c r="C7" s="157">
        <v>744482</v>
      </c>
      <c r="D7" s="157"/>
      <c r="E7" s="158">
        <v>4050000</v>
      </c>
      <c r="F7" s="159">
        <v>4050000</v>
      </c>
      <c r="G7" s="159"/>
      <c r="H7" s="159"/>
      <c r="I7" s="159">
        <v>186435</v>
      </c>
      <c r="J7" s="159">
        <v>186435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186435</v>
      </c>
      <c r="X7" s="159">
        <v>4050000</v>
      </c>
      <c r="Y7" s="159">
        <v>-3863565</v>
      </c>
      <c r="Z7" s="141">
        <v>-95.4</v>
      </c>
      <c r="AA7" s="225">
        <v>4050000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382859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179573</v>
      </c>
      <c r="I9" s="100">
        <f t="shared" si="1"/>
        <v>0</v>
      </c>
      <c r="J9" s="100">
        <f t="shared" si="1"/>
        <v>179573</v>
      </c>
      <c r="K9" s="100">
        <f t="shared" si="1"/>
        <v>0</v>
      </c>
      <c r="L9" s="100">
        <f t="shared" si="1"/>
        <v>477786</v>
      </c>
      <c r="M9" s="100">
        <f t="shared" si="1"/>
        <v>0</v>
      </c>
      <c r="N9" s="100">
        <f t="shared" si="1"/>
        <v>477786</v>
      </c>
      <c r="O9" s="100">
        <f t="shared" si="1"/>
        <v>158916</v>
      </c>
      <c r="P9" s="100">
        <f t="shared" si="1"/>
        <v>0</v>
      </c>
      <c r="Q9" s="100">
        <f t="shared" si="1"/>
        <v>0</v>
      </c>
      <c r="R9" s="100">
        <f t="shared" si="1"/>
        <v>158916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816275</v>
      </c>
      <c r="X9" s="100">
        <f t="shared" si="1"/>
        <v>0</v>
      </c>
      <c r="Y9" s="100">
        <f t="shared" si="1"/>
        <v>816275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382859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>
        <v>179573</v>
      </c>
      <c r="I11" s="60"/>
      <c r="J11" s="60">
        <v>179573</v>
      </c>
      <c r="K11" s="60"/>
      <c r="L11" s="60">
        <v>477786</v>
      </c>
      <c r="M11" s="60"/>
      <c r="N11" s="60">
        <v>477786</v>
      </c>
      <c r="O11" s="60">
        <v>158916</v>
      </c>
      <c r="P11" s="60"/>
      <c r="Q11" s="60"/>
      <c r="R11" s="60">
        <v>158916</v>
      </c>
      <c r="S11" s="60"/>
      <c r="T11" s="60"/>
      <c r="U11" s="60"/>
      <c r="V11" s="60"/>
      <c r="W11" s="60">
        <v>816275</v>
      </c>
      <c r="X11" s="60"/>
      <c r="Y11" s="60">
        <v>816275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23581536</v>
      </c>
      <c r="D15" s="153">
        <f>SUM(D16:D18)</f>
        <v>0</v>
      </c>
      <c r="E15" s="154">
        <f t="shared" si="2"/>
        <v>12585000</v>
      </c>
      <c r="F15" s="100">
        <f t="shared" si="2"/>
        <v>12585000</v>
      </c>
      <c r="G15" s="100">
        <f t="shared" si="2"/>
        <v>729792</v>
      </c>
      <c r="H15" s="100">
        <f t="shared" si="2"/>
        <v>688334</v>
      </c>
      <c r="I15" s="100">
        <f t="shared" si="2"/>
        <v>821047</v>
      </c>
      <c r="J15" s="100">
        <f t="shared" si="2"/>
        <v>2239173</v>
      </c>
      <c r="K15" s="100">
        <f t="shared" si="2"/>
        <v>856019</v>
      </c>
      <c r="L15" s="100">
        <f t="shared" si="2"/>
        <v>198374</v>
      </c>
      <c r="M15" s="100">
        <f t="shared" si="2"/>
        <v>423753</v>
      </c>
      <c r="N15" s="100">
        <f t="shared" si="2"/>
        <v>1478146</v>
      </c>
      <c r="O15" s="100">
        <f t="shared" si="2"/>
        <v>0</v>
      </c>
      <c r="P15" s="100">
        <f t="shared" si="2"/>
        <v>1164988</v>
      </c>
      <c r="Q15" s="100">
        <f t="shared" si="2"/>
        <v>66690</v>
      </c>
      <c r="R15" s="100">
        <f t="shared" si="2"/>
        <v>1231678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4948997</v>
      </c>
      <c r="X15" s="100">
        <f t="shared" si="2"/>
        <v>9438750</v>
      </c>
      <c r="Y15" s="100">
        <f t="shared" si="2"/>
        <v>-4489753</v>
      </c>
      <c r="Z15" s="137">
        <f>+IF(X15&lt;&gt;0,+(Y15/X15)*100,0)</f>
        <v>-47.56724142497683</v>
      </c>
      <c r="AA15" s="102">
        <f>SUM(AA16:AA18)</f>
        <v>12585000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23581536</v>
      </c>
      <c r="D17" s="155"/>
      <c r="E17" s="156">
        <v>12585000</v>
      </c>
      <c r="F17" s="60">
        <v>12585000</v>
      </c>
      <c r="G17" s="60">
        <v>729792</v>
      </c>
      <c r="H17" s="60">
        <v>688334</v>
      </c>
      <c r="I17" s="60">
        <v>821047</v>
      </c>
      <c r="J17" s="60">
        <v>2239173</v>
      </c>
      <c r="K17" s="60">
        <v>856019</v>
      </c>
      <c r="L17" s="60">
        <v>198374</v>
      </c>
      <c r="M17" s="60">
        <v>423753</v>
      </c>
      <c r="N17" s="60">
        <v>1478146</v>
      </c>
      <c r="O17" s="60"/>
      <c r="P17" s="60">
        <v>1164988</v>
      </c>
      <c r="Q17" s="60">
        <v>66690</v>
      </c>
      <c r="R17" s="60">
        <v>1231678</v>
      </c>
      <c r="S17" s="60"/>
      <c r="T17" s="60"/>
      <c r="U17" s="60"/>
      <c r="V17" s="60"/>
      <c r="W17" s="60">
        <v>4948997</v>
      </c>
      <c r="X17" s="60">
        <v>9438750</v>
      </c>
      <c r="Y17" s="60">
        <v>-4489753</v>
      </c>
      <c r="Z17" s="140">
        <v>-47.57</v>
      </c>
      <c r="AA17" s="62">
        <v>12585000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55000000</v>
      </c>
      <c r="F19" s="100">
        <f t="shared" si="3"/>
        <v>55000000</v>
      </c>
      <c r="G19" s="100">
        <f t="shared" si="3"/>
        <v>1301809</v>
      </c>
      <c r="H19" s="100">
        <f t="shared" si="3"/>
        <v>1346634</v>
      </c>
      <c r="I19" s="100">
        <f t="shared" si="3"/>
        <v>0</v>
      </c>
      <c r="J19" s="100">
        <f t="shared" si="3"/>
        <v>2648443</v>
      </c>
      <c r="K19" s="100">
        <f t="shared" si="3"/>
        <v>11532861</v>
      </c>
      <c r="L19" s="100">
        <f t="shared" si="3"/>
        <v>0</v>
      </c>
      <c r="M19" s="100">
        <f t="shared" si="3"/>
        <v>429053</v>
      </c>
      <c r="N19" s="100">
        <f t="shared" si="3"/>
        <v>11961914</v>
      </c>
      <c r="O19" s="100">
        <f t="shared" si="3"/>
        <v>148517</v>
      </c>
      <c r="P19" s="100">
        <f t="shared" si="3"/>
        <v>13836468</v>
      </c>
      <c r="Q19" s="100">
        <f t="shared" si="3"/>
        <v>355676</v>
      </c>
      <c r="R19" s="100">
        <f t="shared" si="3"/>
        <v>14340661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28951018</v>
      </c>
      <c r="X19" s="100">
        <f t="shared" si="3"/>
        <v>41249997</v>
      </c>
      <c r="Y19" s="100">
        <f t="shared" si="3"/>
        <v>-12298979</v>
      </c>
      <c r="Z19" s="137">
        <f>+IF(X19&lt;&gt;0,+(Y19/X19)*100,0)</f>
        <v>-29.815708835081857</v>
      </c>
      <c r="AA19" s="102">
        <f>SUM(AA20:AA23)</f>
        <v>55000000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>
        <v>343894</v>
      </c>
      <c r="I20" s="60"/>
      <c r="J20" s="60">
        <v>343894</v>
      </c>
      <c r="K20" s="60"/>
      <c r="L20" s="60"/>
      <c r="M20" s="60">
        <v>416000</v>
      </c>
      <c r="N20" s="60">
        <v>416000</v>
      </c>
      <c r="O20" s="60"/>
      <c r="P20" s="60"/>
      <c r="Q20" s="60"/>
      <c r="R20" s="60"/>
      <c r="S20" s="60"/>
      <c r="T20" s="60"/>
      <c r="U20" s="60"/>
      <c r="V20" s="60"/>
      <c r="W20" s="60">
        <v>759894</v>
      </c>
      <c r="X20" s="60"/>
      <c r="Y20" s="60">
        <v>759894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>
        <v>11524194</v>
      </c>
      <c r="L21" s="60"/>
      <c r="M21" s="60">
        <v>13053</v>
      </c>
      <c r="N21" s="60">
        <v>11537247</v>
      </c>
      <c r="O21" s="60"/>
      <c r="P21" s="60">
        <v>13836468</v>
      </c>
      <c r="Q21" s="60"/>
      <c r="R21" s="60">
        <v>13836468</v>
      </c>
      <c r="S21" s="60"/>
      <c r="T21" s="60"/>
      <c r="U21" s="60"/>
      <c r="V21" s="60"/>
      <c r="W21" s="60">
        <v>25373715</v>
      </c>
      <c r="X21" s="60"/>
      <c r="Y21" s="60">
        <v>25373715</v>
      </c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>
        <v>1301809</v>
      </c>
      <c r="H22" s="159">
        <v>1002740</v>
      </c>
      <c r="I22" s="159"/>
      <c r="J22" s="159">
        <v>2304549</v>
      </c>
      <c r="K22" s="159">
        <v>8667</v>
      </c>
      <c r="L22" s="159"/>
      <c r="M22" s="159"/>
      <c r="N22" s="159">
        <v>8667</v>
      </c>
      <c r="O22" s="159">
        <v>148517</v>
      </c>
      <c r="P22" s="159"/>
      <c r="Q22" s="159">
        <v>355676</v>
      </c>
      <c r="R22" s="159">
        <v>504193</v>
      </c>
      <c r="S22" s="159"/>
      <c r="T22" s="159"/>
      <c r="U22" s="159"/>
      <c r="V22" s="159"/>
      <c r="W22" s="159">
        <v>2817409</v>
      </c>
      <c r="X22" s="159"/>
      <c r="Y22" s="159">
        <v>2817409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55000000</v>
      </c>
      <c r="F23" s="60">
        <v>55000000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41249997</v>
      </c>
      <c r="Y23" s="60">
        <v>-41249997</v>
      </c>
      <c r="Z23" s="140">
        <v>-100</v>
      </c>
      <c r="AA23" s="62">
        <v>55000000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24708877</v>
      </c>
      <c r="D25" s="217">
        <f>+D5+D9+D15+D19+D24</f>
        <v>0</v>
      </c>
      <c r="E25" s="230">
        <f t="shared" si="4"/>
        <v>71635000</v>
      </c>
      <c r="F25" s="219">
        <f t="shared" si="4"/>
        <v>71635000</v>
      </c>
      <c r="G25" s="219">
        <f t="shared" si="4"/>
        <v>2031601</v>
      </c>
      <c r="H25" s="219">
        <f t="shared" si="4"/>
        <v>2214541</v>
      </c>
      <c r="I25" s="219">
        <f t="shared" si="4"/>
        <v>1007482</v>
      </c>
      <c r="J25" s="219">
        <f t="shared" si="4"/>
        <v>5253624</v>
      </c>
      <c r="K25" s="219">
        <f t="shared" si="4"/>
        <v>12388880</v>
      </c>
      <c r="L25" s="219">
        <f t="shared" si="4"/>
        <v>676160</v>
      </c>
      <c r="M25" s="219">
        <f t="shared" si="4"/>
        <v>852806</v>
      </c>
      <c r="N25" s="219">
        <f t="shared" si="4"/>
        <v>13917846</v>
      </c>
      <c r="O25" s="219">
        <f t="shared" si="4"/>
        <v>307433</v>
      </c>
      <c r="P25" s="219">
        <f t="shared" si="4"/>
        <v>15001456</v>
      </c>
      <c r="Q25" s="219">
        <f t="shared" si="4"/>
        <v>480250</v>
      </c>
      <c r="R25" s="219">
        <f t="shared" si="4"/>
        <v>15789139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34960609</v>
      </c>
      <c r="X25" s="219">
        <f t="shared" si="4"/>
        <v>54738747</v>
      </c>
      <c r="Y25" s="219">
        <f t="shared" si="4"/>
        <v>-19778138</v>
      </c>
      <c r="Z25" s="231">
        <f>+IF(X25&lt;&gt;0,+(Y25/X25)*100,0)</f>
        <v>-36.13187930662717</v>
      </c>
      <c r="AA25" s="232">
        <f>+AA5+AA9+AA15+AA19+AA24</f>
        <v>71635000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23581536</v>
      </c>
      <c r="D28" s="155"/>
      <c r="E28" s="156">
        <v>55000000</v>
      </c>
      <c r="F28" s="60">
        <v>55000000</v>
      </c>
      <c r="G28" s="60">
        <v>2031601</v>
      </c>
      <c r="H28" s="60">
        <v>2214541</v>
      </c>
      <c r="I28" s="60">
        <v>821047</v>
      </c>
      <c r="J28" s="60">
        <v>5067189</v>
      </c>
      <c r="K28" s="60">
        <v>12380213</v>
      </c>
      <c r="L28" s="60">
        <v>676160</v>
      </c>
      <c r="M28" s="60">
        <v>839753</v>
      </c>
      <c r="N28" s="60">
        <v>13896126</v>
      </c>
      <c r="O28" s="60">
        <v>307433</v>
      </c>
      <c r="P28" s="60">
        <v>15001456</v>
      </c>
      <c r="Q28" s="60">
        <v>422366</v>
      </c>
      <c r="R28" s="60">
        <v>15731255</v>
      </c>
      <c r="S28" s="60"/>
      <c r="T28" s="60"/>
      <c r="U28" s="60"/>
      <c r="V28" s="60"/>
      <c r="W28" s="60">
        <v>34694570</v>
      </c>
      <c r="X28" s="60">
        <v>41249997</v>
      </c>
      <c r="Y28" s="60">
        <v>-6555427</v>
      </c>
      <c r="Z28" s="140">
        <v>-15.89</v>
      </c>
      <c r="AA28" s="155">
        <v>55000000</v>
      </c>
    </row>
    <row r="29" spans="1:27" ht="12.75">
      <c r="A29" s="234" t="s">
        <v>134</v>
      </c>
      <c r="B29" s="136"/>
      <c r="C29" s="155"/>
      <c r="D29" s="155"/>
      <c r="E29" s="156">
        <v>16635000</v>
      </c>
      <c r="F29" s="60">
        <v>16635000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12476250</v>
      </c>
      <c r="Y29" s="60">
        <v>-12476250</v>
      </c>
      <c r="Z29" s="140">
        <v>-100</v>
      </c>
      <c r="AA29" s="62">
        <v>16635000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23581536</v>
      </c>
      <c r="D32" s="210">
        <f>SUM(D28:D31)</f>
        <v>0</v>
      </c>
      <c r="E32" s="211">
        <f t="shared" si="5"/>
        <v>71635000</v>
      </c>
      <c r="F32" s="77">
        <f t="shared" si="5"/>
        <v>71635000</v>
      </c>
      <c r="G32" s="77">
        <f t="shared" si="5"/>
        <v>2031601</v>
      </c>
      <c r="H32" s="77">
        <f t="shared" si="5"/>
        <v>2214541</v>
      </c>
      <c r="I32" s="77">
        <f t="shared" si="5"/>
        <v>821047</v>
      </c>
      <c r="J32" s="77">
        <f t="shared" si="5"/>
        <v>5067189</v>
      </c>
      <c r="K32" s="77">
        <f t="shared" si="5"/>
        <v>12380213</v>
      </c>
      <c r="L32" s="77">
        <f t="shared" si="5"/>
        <v>676160</v>
      </c>
      <c r="M32" s="77">
        <f t="shared" si="5"/>
        <v>839753</v>
      </c>
      <c r="N32" s="77">
        <f t="shared" si="5"/>
        <v>13896126</v>
      </c>
      <c r="O32" s="77">
        <f t="shared" si="5"/>
        <v>307433</v>
      </c>
      <c r="P32" s="77">
        <f t="shared" si="5"/>
        <v>15001456</v>
      </c>
      <c r="Q32" s="77">
        <f t="shared" si="5"/>
        <v>422366</v>
      </c>
      <c r="R32" s="77">
        <f t="shared" si="5"/>
        <v>15731255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34694570</v>
      </c>
      <c r="X32" s="77">
        <f t="shared" si="5"/>
        <v>53726247</v>
      </c>
      <c r="Y32" s="77">
        <f t="shared" si="5"/>
        <v>-19031677</v>
      </c>
      <c r="Z32" s="212">
        <f>+IF(X32&lt;&gt;0,+(Y32/X32)*100,0)</f>
        <v>-35.42342535111377</v>
      </c>
      <c r="AA32" s="79">
        <f>SUM(AA28:AA31)</f>
        <v>71635000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1127341</v>
      </c>
      <c r="D35" s="155"/>
      <c r="E35" s="156"/>
      <c r="F35" s="60"/>
      <c r="G35" s="60"/>
      <c r="H35" s="60"/>
      <c r="I35" s="60">
        <v>186435</v>
      </c>
      <c r="J35" s="60">
        <v>186435</v>
      </c>
      <c r="K35" s="60">
        <v>8667</v>
      </c>
      <c r="L35" s="60"/>
      <c r="M35" s="60">
        <v>13053</v>
      </c>
      <c r="N35" s="60">
        <v>21720</v>
      </c>
      <c r="O35" s="60"/>
      <c r="P35" s="60"/>
      <c r="Q35" s="60">
        <v>57884</v>
      </c>
      <c r="R35" s="60">
        <v>57884</v>
      </c>
      <c r="S35" s="60"/>
      <c r="T35" s="60"/>
      <c r="U35" s="60"/>
      <c r="V35" s="60"/>
      <c r="W35" s="60">
        <v>266039</v>
      </c>
      <c r="X35" s="60"/>
      <c r="Y35" s="60">
        <v>266039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24708877</v>
      </c>
      <c r="D36" s="222">
        <f>SUM(D32:D35)</f>
        <v>0</v>
      </c>
      <c r="E36" s="218">
        <f t="shared" si="6"/>
        <v>71635000</v>
      </c>
      <c r="F36" s="220">
        <f t="shared" si="6"/>
        <v>71635000</v>
      </c>
      <c r="G36" s="220">
        <f t="shared" si="6"/>
        <v>2031601</v>
      </c>
      <c r="H36" s="220">
        <f t="shared" si="6"/>
        <v>2214541</v>
      </c>
      <c r="I36" s="220">
        <f t="shared" si="6"/>
        <v>1007482</v>
      </c>
      <c r="J36" s="220">
        <f t="shared" si="6"/>
        <v>5253624</v>
      </c>
      <c r="K36" s="220">
        <f t="shared" si="6"/>
        <v>12388880</v>
      </c>
      <c r="L36" s="220">
        <f t="shared" si="6"/>
        <v>676160</v>
      </c>
      <c r="M36" s="220">
        <f t="shared" si="6"/>
        <v>852806</v>
      </c>
      <c r="N36" s="220">
        <f t="shared" si="6"/>
        <v>13917846</v>
      </c>
      <c r="O36" s="220">
        <f t="shared" si="6"/>
        <v>307433</v>
      </c>
      <c r="P36" s="220">
        <f t="shared" si="6"/>
        <v>15001456</v>
      </c>
      <c r="Q36" s="220">
        <f t="shared" si="6"/>
        <v>480250</v>
      </c>
      <c r="R36" s="220">
        <f t="shared" si="6"/>
        <v>15789139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34960609</v>
      </c>
      <c r="X36" s="220">
        <f t="shared" si="6"/>
        <v>53726247</v>
      </c>
      <c r="Y36" s="220">
        <f t="shared" si="6"/>
        <v>-18765638</v>
      </c>
      <c r="Z36" s="221">
        <f>+IF(X36&lt;&gt;0,+(Y36/X36)*100,0)</f>
        <v>-34.928250246104106</v>
      </c>
      <c r="AA36" s="239">
        <f>SUM(AA32:AA35)</f>
        <v>71635000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729726</v>
      </c>
      <c r="D6" s="155"/>
      <c r="E6" s="59">
        <v>9109000</v>
      </c>
      <c r="F6" s="60">
        <v>9109000</v>
      </c>
      <c r="G6" s="60"/>
      <c r="H6" s="60">
        <v>15737011</v>
      </c>
      <c r="I6" s="60">
        <v>21045736</v>
      </c>
      <c r="J6" s="60">
        <v>21045736</v>
      </c>
      <c r="K6" s="60">
        <v>26461769</v>
      </c>
      <c r="L6" s="60">
        <v>49373918</v>
      </c>
      <c r="M6" s="60">
        <v>49373918</v>
      </c>
      <c r="N6" s="60">
        <v>49373918</v>
      </c>
      <c r="O6" s="60">
        <v>49373918</v>
      </c>
      <c r="P6" s="60">
        <v>49373918</v>
      </c>
      <c r="Q6" s="60">
        <v>49373918</v>
      </c>
      <c r="R6" s="60">
        <v>49373918</v>
      </c>
      <c r="S6" s="60"/>
      <c r="T6" s="60"/>
      <c r="U6" s="60"/>
      <c r="V6" s="60"/>
      <c r="W6" s="60">
        <v>49373918</v>
      </c>
      <c r="X6" s="60">
        <v>6831750</v>
      </c>
      <c r="Y6" s="60">
        <v>42542168</v>
      </c>
      <c r="Z6" s="140">
        <v>622.71</v>
      </c>
      <c r="AA6" s="62">
        <v>9109000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21689468</v>
      </c>
      <c r="D8" s="155"/>
      <c r="E8" s="59">
        <v>40968000</v>
      </c>
      <c r="F8" s="60">
        <v>40968000</v>
      </c>
      <c r="G8" s="60"/>
      <c r="H8" s="60">
        <v>23305215</v>
      </c>
      <c r="I8" s="60">
        <v>26667407</v>
      </c>
      <c r="J8" s="60">
        <v>26667407</v>
      </c>
      <c r="K8" s="60">
        <v>26685212</v>
      </c>
      <c r="L8" s="60">
        <v>26685212</v>
      </c>
      <c r="M8" s="60">
        <v>26685212</v>
      </c>
      <c r="N8" s="60">
        <v>26685212</v>
      </c>
      <c r="O8" s="60">
        <v>26685212</v>
      </c>
      <c r="P8" s="60">
        <v>26685212</v>
      </c>
      <c r="Q8" s="60">
        <v>26685212</v>
      </c>
      <c r="R8" s="60">
        <v>26685212</v>
      </c>
      <c r="S8" s="60"/>
      <c r="T8" s="60"/>
      <c r="U8" s="60"/>
      <c r="V8" s="60"/>
      <c r="W8" s="60">
        <v>26685212</v>
      </c>
      <c r="X8" s="60">
        <v>30726000</v>
      </c>
      <c r="Y8" s="60">
        <v>-4040788</v>
      </c>
      <c r="Z8" s="140">
        <v>-13.15</v>
      </c>
      <c r="AA8" s="62">
        <v>40968000</v>
      </c>
    </row>
    <row r="9" spans="1:27" ht="12.75">
      <c r="A9" s="249" t="s">
        <v>146</v>
      </c>
      <c r="B9" s="182"/>
      <c r="C9" s="155">
        <v>11351046</v>
      </c>
      <c r="D9" s="155"/>
      <c r="E9" s="59"/>
      <c r="F9" s="60"/>
      <c r="G9" s="60"/>
      <c r="H9" s="60">
        <v>515009</v>
      </c>
      <c r="I9" s="60">
        <v>793353</v>
      </c>
      <c r="J9" s="60">
        <v>793353</v>
      </c>
      <c r="K9" s="60">
        <v>871461</v>
      </c>
      <c r="L9" s="60">
        <v>871461</v>
      </c>
      <c r="M9" s="60">
        <v>871461</v>
      </c>
      <c r="N9" s="60">
        <v>871461</v>
      </c>
      <c r="O9" s="60">
        <v>871461</v>
      </c>
      <c r="P9" s="60">
        <v>871461</v>
      </c>
      <c r="Q9" s="60">
        <v>871461</v>
      </c>
      <c r="R9" s="60">
        <v>871461</v>
      </c>
      <c r="S9" s="60"/>
      <c r="T9" s="60"/>
      <c r="U9" s="60"/>
      <c r="V9" s="60"/>
      <c r="W9" s="60">
        <v>871461</v>
      </c>
      <c r="X9" s="60"/>
      <c r="Y9" s="60">
        <v>871461</v>
      </c>
      <c r="Z9" s="140"/>
      <c r="AA9" s="62"/>
    </row>
    <row r="10" spans="1:27" ht="12.75">
      <c r="A10" s="249" t="s">
        <v>147</v>
      </c>
      <c r="B10" s="182"/>
      <c r="C10" s="155">
        <v>64021</v>
      </c>
      <c r="D10" s="155"/>
      <c r="E10" s="59">
        <v>32077000</v>
      </c>
      <c r="F10" s="60">
        <v>32077000</v>
      </c>
      <c r="G10" s="159"/>
      <c r="H10" s="159"/>
      <c r="I10" s="159"/>
      <c r="J10" s="60"/>
      <c r="K10" s="159"/>
      <c r="L10" s="159">
        <v>5150</v>
      </c>
      <c r="M10" s="60">
        <v>5150</v>
      </c>
      <c r="N10" s="159">
        <v>5150</v>
      </c>
      <c r="O10" s="159">
        <v>5150</v>
      </c>
      <c r="P10" s="159">
        <v>5150</v>
      </c>
      <c r="Q10" s="60">
        <v>5150</v>
      </c>
      <c r="R10" s="159">
        <v>5150</v>
      </c>
      <c r="S10" s="159"/>
      <c r="T10" s="60"/>
      <c r="U10" s="159"/>
      <c r="V10" s="159"/>
      <c r="W10" s="159">
        <v>5150</v>
      </c>
      <c r="X10" s="60">
        <v>24057750</v>
      </c>
      <c r="Y10" s="159">
        <v>-24052600</v>
      </c>
      <c r="Z10" s="141">
        <v>-99.98</v>
      </c>
      <c r="AA10" s="225">
        <v>32077000</v>
      </c>
    </row>
    <row r="11" spans="1:27" ht="12.75">
      <c r="A11" s="249" t="s">
        <v>148</v>
      </c>
      <c r="B11" s="182"/>
      <c r="C11" s="155">
        <v>4164044</v>
      </c>
      <c r="D11" s="155"/>
      <c r="E11" s="59">
        <v>422000</v>
      </c>
      <c r="F11" s="60">
        <v>422000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316500</v>
      </c>
      <c r="Y11" s="60">
        <v>-316500</v>
      </c>
      <c r="Z11" s="140">
        <v>-100</v>
      </c>
      <c r="AA11" s="62">
        <v>422000</v>
      </c>
    </row>
    <row r="12" spans="1:27" ht="12.75">
      <c r="A12" s="250" t="s">
        <v>56</v>
      </c>
      <c r="B12" s="251"/>
      <c r="C12" s="168">
        <f aca="true" t="shared" si="0" ref="C12:Y12">SUM(C6:C11)</f>
        <v>37998305</v>
      </c>
      <c r="D12" s="168">
        <f>SUM(D6:D11)</f>
        <v>0</v>
      </c>
      <c r="E12" s="72">
        <f t="shared" si="0"/>
        <v>82576000</v>
      </c>
      <c r="F12" s="73">
        <f t="shared" si="0"/>
        <v>82576000</v>
      </c>
      <c r="G12" s="73">
        <f t="shared" si="0"/>
        <v>0</v>
      </c>
      <c r="H12" s="73">
        <f t="shared" si="0"/>
        <v>39557235</v>
      </c>
      <c r="I12" s="73">
        <f t="shared" si="0"/>
        <v>48506496</v>
      </c>
      <c r="J12" s="73">
        <f t="shared" si="0"/>
        <v>48506496</v>
      </c>
      <c r="K12" s="73">
        <f t="shared" si="0"/>
        <v>54018442</v>
      </c>
      <c r="L12" s="73">
        <f t="shared" si="0"/>
        <v>76935741</v>
      </c>
      <c r="M12" s="73">
        <f t="shared" si="0"/>
        <v>76935741</v>
      </c>
      <c r="N12" s="73">
        <f t="shared" si="0"/>
        <v>76935741</v>
      </c>
      <c r="O12" s="73">
        <f t="shared" si="0"/>
        <v>76935741</v>
      </c>
      <c r="P12" s="73">
        <f t="shared" si="0"/>
        <v>76935741</v>
      </c>
      <c r="Q12" s="73">
        <f t="shared" si="0"/>
        <v>76935741</v>
      </c>
      <c r="R12" s="73">
        <f t="shared" si="0"/>
        <v>76935741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76935741</v>
      </c>
      <c r="X12" s="73">
        <f t="shared" si="0"/>
        <v>61932000</v>
      </c>
      <c r="Y12" s="73">
        <f t="shared" si="0"/>
        <v>15003741</v>
      </c>
      <c r="Z12" s="170">
        <f>+IF(X12&lt;&gt;0,+(Y12/X12)*100,0)</f>
        <v>24.22615287734935</v>
      </c>
      <c r="AA12" s="74">
        <f>SUM(AA6:AA11)</f>
        <v>82576000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15000000</v>
      </c>
      <c r="F16" s="60">
        <v>15000000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11250000</v>
      </c>
      <c r="Y16" s="159">
        <v>-11250000</v>
      </c>
      <c r="Z16" s="141">
        <v>-100</v>
      </c>
      <c r="AA16" s="225">
        <v>15000000</v>
      </c>
    </row>
    <row r="17" spans="1:27" ht="12.75">
      <c r="A17" s="249" t="s">
        <v>152</v>
      </c>
      <c r="B17" s="182"/>
      <c r="C17" s="155"/>
      <c r="D17" s="155"/>
      <c r="E17" s="59">
        <v>20802000</v>
      </c>
      <c r="F17" s="60">
        <v>20802000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15601500</v>
      </c>
      <c r="Y17" s="60">
        <v>-15601500</v>
      </c>
      <c r="Z17" s="140">
        <v>-100</v>
      </c>
      <c r="AA17" s="62">
        <v>20802000</v>
      </c>
    </row>
    <row r="18" spans="1:27" ht="12.75">
      <c r="A18" s="249" t="s">
        <v>153</v>
      </c>
      <c r="B18" s="182"/>
      <c r="C18" s="155">
        <v>237135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568867825</v>
      </c>
      <c r="D19" s="155"/>
      <c r="E19" s="59">
        <v>643479000</v>
      </c>
      <c r="F19" s="60">
        <v>643479000</v>
      </c>
      <c r="G19" s="60"/>
      <c r="H19" s="60">
        <v>1332776</v>
      </c>
      <c r="I19" s="60">
        <v>257765</v>
      </c>
      <c r="J19" s="60">
        <v>257765</v>
      </c>
      <c r="K19" s="60">
        <v>258290</v>
      </c>
      <c r="L19" s="60">
        <v>23468064</v>
      </c>
      <c r="M19" s="60">
        <v>23468064</v>
      </c>
      <c r="N19" s="60">
        <v>23468064</v>
      </c>
      <c r="O19" s="60">
        <v>23468064</v>
      </c>
      <c r="P19" s="60">
        <v>23468064</v>
      </c>
      <c r="Q19" s="60">
        <v>23468064</v>
      </c>
      <c r="R19" s="60">
        <v>23468064</v>
      </c>
      <c r="S19" s="60"/>
      <c r="T19" s="60"/>
      <c r="U19" s="60"/>
      <c r="V19" s="60"/>
      <c r="W19" s="60">
        <v>23468064</v>
      </c>
      <c r="X19" s="60">
        <v>482609250</v>
      </c>
      <c r="Y19" s="60">
        <v>-459141186</v>
      </c>
      <c r="Z19" s="140">
        <v>-95.14</v>
      </c>
      <c r="AA19" s="62">
        <v>643479000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211000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201766</v>
      </c>
      <c r="D22" s="155"/>
      <c r="E22" s="59">
        <v>450000</v>
      </c>
      <c r="F22" s="60">
        <v>450000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337500</v>
      </c>
      <c r="Y22" s="60">
        <v>-337500</v>
      </c>
      <c r="Z22" s="140">
        <v>-100</v>
      </c>
      <c r="AA22" s="62">
        <v>450000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>
        <v>1520082</v>
      </c>
      <c r="J23" s="60">
        <v>1520082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569517726</v>
      </c>
      <c r="D24" s="168">
        <f>SUM(D15:D23)</f>
        <v>0</v>
      </c>
      <c r="E24" s="76">
        <f t="shared" si="1"/>
        <v>679731000</v>
      </c>
      <c r="F24" s="77">
        <f t="shared" si="1"/>
        <v>679731000</v>
      </c>
      <c r="G24" s="77">
        <f t="shared" si="1"/>
        <v>0</v>
      </c>
      <c r="H24" s="77">
        <f t="shared" si="1"/>
        <v>1332776</v>
      </c>
      <c r="I24" s="77">
        <f t="shared" si="1"/>
        <v>1777847</v>
      </c>
      <c r="J24" s="77">
        <f t="shared" si="1"/>
        <v>1777847</v>
      </c>
      <c r="K24" s="77">
        <f t="shared" si="1"/>
        <v>258290</v>
      </c>
      <c r="L24" s="77">
        <f t="shared" si="1"/>
        <v>23468064</v>
      </c>
      <c r="M24" s="77">
        <f t="shared" si="1"/>
        <v>23468064</v>
      </c>
      <c r="N24" s="77">
        <f t="shared" si="1"/>
        <v>23468064</v>
      </c>
      <c r="O24" s="77">
        <f t="shared" si="1"/>
        <v>23468064</v>
      </c>
      <c r="P24" s="77">
        <f t="shared" si="1"/>
        <v>23468064</v>
      </c>
      <c r="Q24" s="77">
        <f t="shared" si="1"/>
        <v>23468064</v>
      </c>
      <c r="R24" s="77">
        <f t="shared" si="1"/>
        <v>23468064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23468064</v>
      </c>
      <c r="X24" s="77">
        <f t="shared" si="1"/>
        <v>509798250</v>
      </c>
      <c r="Y24" s="77">
        <f t="shared" si="1"/>
        <v>-486330186</v>
      </c>
      <c r="Z24" s="212">
        <f>+IF(X24&lt;&gt;0,+(Y24/X24)*100,0)</f>
        <v>-95.39659777176558</v>
      </c>
      <c r="AA24" s="79">
        <f>SUM(AA15:AA23)</f>
        <v>679731000</v>
      </c>
    </row>
    <row r="25" spans="1:27" ht="12.75">
      <c r="A25" s="250" t="s">
        <v>159</v>
      </c>
      <c r="B25" s="251"/>
      <c r="C25" s="168">
        <f aca="true" t="shared" si="2" ref="C25:Y25">+C12+C24</f>
        <v>607516031</v>
      </c>
      <c r="D25" s="168">
        <f>+D12+D24</f>
        <v>0</v>
      </c>
      <c r="E25" s="72">
        <f t="shared" si="2"/>
        <v>762307000</v>
      </c>
      <c r="F25" s="73">
        <f t="shared" si="2"/>
        <v>762307000</v>
      </c>
      <c r="G25" s="73">
        <f t="shared" si="2"/>
        <v>0</v>
      </c>
      <c r="H25" s="73">
        <f t="shared" si="2"/>
        <v>40890011</v>
      </c>
      <c r="I25" s="73">
        <f t="shared" si="2"/>
        <v>50284343</v>
      </c>
      <c r="J25" s="73">
        <f t="shared" si="2"/>
        <v>50284343</v>
      </c>
      <c r="K25" s="73">
        <f t="shared" si="2"/>
        <v>54276732</v>
      </c>
      <c r="L25" s="73">
        <f t="shared" si="2"/>
        <v>100403805</v>
      </c>
      <c r="M25" s="73">
        <f t="shared" si="2"/>
        <v>100403805</v>
      </c>
      <c r="N25" s="73">
        <f t="shared" si="2"/>
        <v>100403805</v>
      </c>
      <c r="O25" s="73">
        <f t="shared" si="2"/>
        <v>100403805</v>
      </c>
      <c r="P25" s="73">
        <f t="shared" si="2"/>
        <v>100403805</v>
      </c>
      <c r="Q25" s="73">
        <f t="shared" si="2"/>
        <v>100403805</v>
      </c>
      <c r="R25" s="73">
        <f t="shared" si="2"/>
        <v>100403805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100403805</v>
      </c>
      <c r="X25" s="73">
        <f t="shared" si="2"/>
        <v>571730250</v>
      </c>
      <c r="Y25" s="73">
        <f t="shared" si="2"/>
        <v>-471326445</v>
      </c>
      <c r="Z25" s="170">
        <f>+IF(X25&lt;&gt;0,+(Y25/X25)*100,0)</f>
        <v>-82.43860544373854</v>
      </c>
      <c r="AA25" s="74">
        <f>+AA12+AA24</f>
        <v>762307000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171790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751702</v>
      </c>
      <c r="D31" s="155"/>
      <c r="E31" s="59">
        <v>842000</v>
      </c>
      <c r="F31" s="60">
        <v>842000</v>
      </c>
      <c r="G31" s="60"/>
      <c r="H31" s="60"/>
      <c r="I31" s="60">
        <v>7980</v>
      </c>
      <c r="J31" s="60">
        <v>7980</v>
      </c>
      <c r="K31" s="60">
        <v>12960</v>
      </c>
      <c r="L31" s="60">
        <v>20074</v>
      </c>
      <c r="M31" s="60">
        <v>20074</v>
      </c>
      <c r="N31" s="60">
        <v>20074</v>
      </c>
      <c r="O31" s="60">
        <v>20074</v>
      </c>
      <c r="P31" s="60">
        <v>20074</v>
      </c>
      <c r="Q31" s="60">
        <v>20074</v>
      </c>
      <c r="R31" s="60">
        <v>20074</v>
      </c>
      <c r="S31" s="60"/>
      <c r="T31" s="60"/>
      <c r="U31" s="60"/>
      <c r="V31" s="60"/>
      <c r="W31" s="60">
        <v>20074</v>
      </c>
      <c r="X31" s="60">
        <v>631500</v>
      </c>
      <c r="Y31" s="60">
        <v>-611426</v>
      </c>
      <c r="Z31" s="140">
        <v>-96.82</v>
      </c>
      <c r="AA31" s="62">
        <v>842000</v>
      </c>
    </row>
    <row r="32" spans="1:27" ht="12.75">
      <c r="A32" s="249" t="s">
        <v>164</v>
      </c>
      <c r="B32" s="182"/>
      <c r="C32" s="155">
        <v>26569912</v>
      </c>
      <c r="D32" s="155"/>
      <c r="E32" s="59">
        <v>10948813</v>
      </c>
      <c r="F32" s="60">
        <v>10948813</v>
      </c>
      <c r="G32" s="60"/>
      <c r="H32" s="60">
        <v>92552</v>
      </c>
      <c r="I32" s="60">
        <v>54148</v>
      </c>
      <c r="J32" s="60">
        <v>54148</v>
      </c>
      <c r="K32" s="60">
        <v>7661592</v>
      </c>
      <c r="L32" s="60">
        <v>9472138</v>
      </c>
      <c r="M32" s="60">
        <v>9472138</v>
      </c>
      <c r="N32" s="60">
        <v>9472138</v>
      </c>
      <c r="O32" s="60">
        <v>9472138</v>
      </c>
      <c r="P32" s="60">
        <v>9472138</v>
      </c>
      <c r="Q32" s="60">
        <v>9472138</v>
      </c>
      <c r="R32" s="60">
        <v>9472138</v>
      </c>
      <c r="S32" s="60"/>
      <c r="T32" s="60"/>
      <c r="U32" s="60"/>
      <c r="V32" s="60"/>
      <c r="W32" s="60">
        <v>9472138</v>
      </c>
      <c r="X32" s="60">
        <v>8211610</v>
      </c>
      <c r="Y32" s="60">
        <v>1260528</v>
      </c>
      <c r="Z32" s="140">
        <v>15.35</v>
      </c>
      <c r="AA32" s="62">
        <v>10948813</v>
      </c>
    </row>
    <row r="33" spans="1:27" ht="12.75">
      <c r="A33" s="249" t="s">
        <v>165</v>
      </c>
      <c r="B33" s="182"/>
      <c r="C33" s="155">
        <v>553187</v>
      </c>
      <c r="D33" s="155"/>
      <c r="E33" s="59">
        <v>755000</v>
      </c>
      <c r="F33" s="60">
        <v>755000</v>
      </c>
      <c r="G33" s="60"/>
      <c r="H33" s="60"/>
      <c r="I33" s="60"/>
      <c r="J33" s="60"/>
      <c r="K33" s="60">
        <v>1426168</v>
      </c>
      <c r="L33" s="60">
        <v>5420912</v>
      </c>
      <c r="M33" s="60">
        <v>5420912</v>
      </c>
      <c r="N33" s="60">
        <v>5420912</v>
      </c>
      <c r="O33" s="60">
        <v>5420912</v>
      </c>
      <c r="P33" s="60">
        <v>5420912</v>
      </c>
      <c r="Q33" s="60">
        <v>5420912</v>
      </c>
      <c r="R33" s="60">
        <v>5420912</v>
      </c>
      <c r="S33" s="60"/>
      <c r="T33" s="60"/>
      <c r="U33" s="60"/>
      <c r="V33" s="60"/>
      <c r="W33" s="60">
        <v>5420912</v>
      </c>
      <c r="X33" s="60">
        <v>566250</v>
      </c>
      <c r="Y33" s="60">
        <v>4854662</v>
      </c>
      <c r="Z33" s="140">
        <v>857.34</v>
      </c>
      <c r="AA33" s="62">
        <v>755000</v>
      </c>
    </row>
    <row r="34" spans="1:27" ht="12.75">
      <c r="A34" s="250" t="s">
        <v>58</v>
      </c>
      <c r="B34" s="251"/>
      <c r="C34" s="168">
        <f aca="true" t="shared" si="3" ref="C34:Y34">SUM(C29:C33)</f>
        <v>28046591</v>
      </c>
      <c r="D34" s="168">
        <f>SUM(D29:D33)</f>
        <v>0</v>
      </c>
      <c r="E34" s="72">
        <f t="shared" si="3"/>
        <v>12545813</v>
      </c>
      <c r="F34" s="73">
        <f t="shared" si="3"/>
        <v>12545813</v>
      </c>
      <c r="G34" s="73">
        <f t="shared" si="3"/>
        <v>0</v>
      </c>
      <c r="H34" s="73">
        <f t="shared" si="3"/>
        <v>92552</v>
      </c>
      <c r="I34" s="73">
        <f t="shared" si="3"/>
        <v>62128</v>
      </c>
      <c r="J34" s="73">
        <f t="shared" si="3"/>
        <v>62128</v>
      </c>
      <c r="K34" s="73">
        <f t="shared" si="3"/>
        <v>9100720</v>
      </c>
      <c r="L34" s="73">
        <f t="shared" si="3"/>
        <v>14913124</v>
      </c>
      <c r="M34" s="73">
        <f t="shared" si="3"/>
        <v>14913124</v>
      </c>
      <c r="N34" s="73">
        <f t="shared" si="3"/>
        <v>14913124</v>
      </c>
      <c r="O34" s="73">
        <f t="shared" si="3"/>
        <v>14913124</v>
      </c>
      <c r="P34" s="73">
        <f t="shared" si="3"/>
        <v>14913124</v>
      </c>
      <c r="Q34" s="73">
        <f t="shared" si="3"/>
        <v>14913124</v>
      </c>
      <c r="R34" s="73">
        <f t="shared" si="3"/>
        <v>14913124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14913124</v>
      </c>
      <c r="X34" s="73">
        <f t="shared" si="3"/>
        <v>9409360</v>
      </c>
      <c r="Y34" s="73">
        <f t="shared" si="3"/>
        <v>5503764</v>
      </c>
      <c r="Z34" s="170">
        <f>+IF(X34&lt;&gt;0,+(Y34/X34)*100,0)</f>
        <v>58.492437317734684</v>
      </c>
      <c r="AA34" s="74">
        <f>SUM(AA29:AA33)</f>
        <v>12545813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79410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16739224</v>
      </c>
      <c r="D38" s="155"/>
      <c r="E38" s="59">
        <v>11456734</v>
      </c>
      <c r="F38" s="60">
        <v>11456734</v>
      </c>
      <c r="G38" s="60"/>
      <c r="H38" s="60"/>
      <c r="I38" s="60"/>
      <c r="J38" s="60"/>
      <c r="K38" s="60">
        <v>14148485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8592551</v>
      </c>
      <c r="Y38" s="60">
        <v>-8592551</v>
      </c>
      <c r="Z38" s="140">
        <v>-100</v>
      </c>
      <c r="AA38" s="62">
        <v>11456734</v>
      </c>
    </row>
    <row r="39" spans="1:27" ht="12.75">
      <c r="A39" s="250" t="s">
        <v>59</v>
      </c>
      <c r="B39" s="253"/>
      <c r="C39" s="168">
        <f aca="true" t="shared" si="4" ref="C39:Y39">SUM(C37:C38)</f>
        <v>16818634</v>
      </c>
      <c r="D39" s="168">
        <f>SUM(D37:D38)</f>
        <v>0</v>
      </c>
      <c r="E39" s="76">
        <f t="shared" si="4"/>
        <v>11456734</v>
      </c>
      <c r="F39" s="77">
        <f t="shared" si="4"/>
        <v>11456734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14148485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8592551</v>
      </c>
      <c r="Y39" s="77">
        <f t="shared" si="4"/>
        <v>-8592551</v>
      </c>
      <c r="Z39" s="212">
        <f>+IF(X39&lt;&gt;0,+(Y39/X39)*100,0)</f>
        <v>-100</v>
      </c>
      <c r="AA39" s="79">
        <f>SUM(AA37:AA38)</f>
        <v>11456734</v>
      </c>
    </row>
    <row r="40" spans="1:27" ht="12.75">
      <c r="A40" s="250" t="s">
        <v>167</v>
      </c>
      <c r="B40" s="251"/>
      <c r="C40" s="168">
        <f aca="true" t="shared" si="5" ref="C40:Y40">+C34+C39</f>
        <v>44865225</v>
      </c>
      <c r="D40" s="168">
        <f>+D34+D39</f>
        <v>0</v>
      </c>
      <c r="E40" s="72">
        <f t="shared" si="5"/>
        <v>24002547</v>
      </c>
      <c r="F40" s="73">
        <f t="shared" si="5"/>
        <v>24002547</v>
      </c>
      <c r="G40" s="73">
        <f t="shared" si="5"/>
        <v>0</v>
      </c>
      <c r="H40" s="73">
        <f t="shared" si="5"/>
        <v>92552</v>
      </c>
      <c r="I40" s="73">
        <f t="shared" si="5"/>
        <v>62128</v>
      </c>
      <c r="J40" s="73">
        <f t="shared" si="5"/>
        <v>62128</v>
      </c>
      <c r="K40" s="73">
        <f t="shared" si="5"/>
        <v>23249205</v>
      </c>
      <c r="L40" s="73">
        <f t="shared" si="5"/>
        <v>14913124</v>
      </c>
      <c r="M40" s="73">
        <f t="shared" si="5"/>
        <v>14913124</v>
      </c>
      <c r="N40" s="73">
        <f t="shared" si="5"/>
        <v>14913124</v>
      </c>
      <c r="O40" s="73">
        <f t="shared" si="5"/>
        <v>14913124</v>
      </c>
      <c r="P40" s="73">
        <f t="shared" si="5"/>
        <v>14913124</v>
      </c>
      <c r="Q40" s="73">
        <f t="shared" si="5"/>
        <v>14913124</v>
      </c>
      <c r="R40" s="73">
        <f t="shared" si="5"/>
        <v>14913124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14913124</v>
      </c>
      <c r="X40" s="73">
        <f t="shared" si="5"/>
        <v>18001911</v>
      </c>
      <c r="Y40" s="73">
        <f t="shared" si="5"/>
        <v>-3088787</v>
      </c>
      <c r="Z40" s="170">
        <f>+IF(X40&lt;&gt;0,+(Y40/X40)*100,0)</f>
        <v>-17.15810615884058</v>
      </c>
      <c r="AA40" s="74">
        <f>+AA34+AA39</f>
        <v>24002547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562650806</v>
      </c>
      <c r="D42" s="257">
        <f>+D25-D40</f>
        <v>0</v>
      </c>
      <c r="E42" s="258">
        <f t="shared" si="6"/>
        <v>738304453</v>
      </c>
      <c r="F42" s="259">
        <f t="shared" si="6"/>
        <v>738304453</v>
      </c>
      <c r="G42" s="259">
        <f t="shared" si="6"/>
        <v>0</v>
      </c>
      <c r="H42" s="259">
        <f t="shared" si="6"/>
        <v>40797459</v>
      </c>
      <c r="I42" s="259">
        <f t="shared" si="6"/>
        <v>50222215</v>
      </c>
      <c r="J42" s="259">
        <f t="shared" si="6"/>
        <v>50222215</v>
      </c>
      <c r="K42" s="259">
        <f t="shared" si="6"/>
        <v>31027527</v>
      </c>
      <c r="L42" s="259">
        <f t="shared" si="6"/>
        <v>85490681</v>
      </c>
      <c r="M42" s="259">
        <f t="shared" si="6"/>
        <v>85490681</v>
      </c>
      <c r="N42" s="259">
        <f t="shared" si="6"/>
        <v>85490681</v>
      </c>
      <c r="O42" s="259">
        <f t="shared" si="6"/>
        <v>85490681</v>
      </c>
      <c r="P42" s="259">
        <f t="shared" si="6"/>
        <v>85490681</v>
      </c>
      <c r="Q42" s="259">
        <f t="shared" si="6"/>
        <v>85490681</v>
      </c>
      <c r="R42" s="259">
        <f t="shared" si="6"/>
        <v>85490681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85490681</v>
      </c>
      <c r="X42" s="259">
        <f t="shared" si="6"/>
        <v>553728339</v>
      </c>
      <c r="Y42" s="259">
        <f t="shared" si="6"/>
        <v>-468237658</v>
      </c>
      <c r="Z42" s="260">
        <f>+IF(X42&lt;&gt;0,+(Y42/X42)*100,0)</f>
        <v>-84.56089837222508</v>
      </c>
      <c r="AA42" s="261">
        <f>+AA25-AA40</f>
        <v>738304453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562650806</v>
      </c>
      <c r="D45" s="155"/>
      <c r="E45" s="59">
        <v>738304453</v>
      </c>
      <c r="F45" s="60">
        <v>738304453</v>
      </c>
      <c r="G45" s="60"/>
      <c r="H45" s="60">
        <v>40781000</v>
      </c>
      <c r="I45" s="60">
        <v>50222215</v>
      </c>
      <c r="J45" s="60">
        <v>50222215</v>
      </c>
      <c r="K45" s="60">
        <v>30501910</v>
      </c>
      <c r="L45" s="60">
        <v>84965063</v>
      </c>
      <c r="M45" s="60">
        <v>84965063</v>
      </c>
      <c r="N45" s="60">
        <v>84965063</v>
      </c>
      <c r="O45" s="60">
        <v>84965063</v>
      </c>
      <c r="P45" s="60">
        <v>84965063</v>
      </c>
      <c r="Q45" s="60">
        <v>84965063</v>
      </c>
      <c r="R45" s="60">
        <v>84965063</v>
      </c>
      <c r="S45" s="60"/>
      <c r="T45" s="60"/>
      <c r="U45" s="60"/>
      <c r="V45" s="60"/>
      <c r="W45" s="60">
        <v>84965063</v>
      </c>
      <c r="X45" s="60">
        <v>553728340</v>
      </c>
      <c r="Y45" s="60">
        <v>-468763277</v>
      </c>
      <c r="Z45" s="139">
        <v>-84.66</v>
      </c>
      <c r="AA45" s="62">
        <v>738304453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>
        <v>16459</v>
      </c>
      <c r="I46" s="60"/>
      <c r="J46" s="60"/>
      <c r="K46" s="60">
        <v>525617</v>
      </c>
      <c r="L46" s="60">
        <v>525618</v>
      </c>
      <c r="M46" s="60">
        <v>525618</v>
      </c>
      <c r="N46" s="60">
        <v>525618</v>
      </c>
      <c r="O46" s="60">
        <v>525618</v>
      </c>
      <c r="P46" s="60">
        <v>525618</v>
      </c>
      <c r="Q46" s="60">
        <v>525618</v>
      </c>
      <c r="R46" s="60">
        <v>525618</v>
      </c>
      <c r="S46" s="60"/>
      <c r="T46" s="60"/>
      <c r="U46" s="60"/>
      <c r="V46" s="60"/>
      <c r="W46" s="60">
        <v>525618</v>
      </c>
      <c r="X46" s="60"/>
      <c r="Y46" s="60">
        <v>525618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562650806</v>
      </c>
      <c r="D48" s="217">
        <f>SUM(D45:D47)</f>
        <v>0</v>
      </c>
      <c r="E48" s="264">
        <f t="shared" si="7"/>
        <v>738304453</v>
      </c>
      <c r="F48" s="219">
        <f t="shared" si="7"/>
        <v>738304453</v>
      </c>
      <c r="G48" s="219">
        <f t="shared" si="7"/>
        <v>0</v>
      </c>
      <c r="H48" s="219">
        <f t="shared" si="7"/>
        <v>40797459</v>
      </c>
      <c r="I48" s="219">
        <f t="shared" si="7"/>
        <v>50222215</v>
      </c>
      <c r="J48" s="219">
        <f t="shared" si="7"/>
        <v>50222215</v>
      </c>
      <c r="K48" s="219">
        <f t="shared" si="7"/>
        <v>31027527</v>
      </c>
      <c r="L48" s="219">
        <f t="shared" si="7"/>
        <v>85490681</v>
      </c>
      <c r="M48" s="219">
        <f t="shared" si="7"/>
        <v>85490681</v>
      </c>
      <c r="N48" s="219">
        <f t="shared" si="7"/>
        <v>85490681</v>
      </c>
      <c r="O48" s="219">
        <f t="shared" si="7"/>
        <v>85490681</v>
      </c>
      <c r="P48" s="219">
        <f t="shared" si="7"/>
        <v>85490681</v>
      </c>
      <c r="Q48" s="219">
        <f t="shared" si="7"/>
        <v>85490681</v>
      </c>
      <c r="R48" s="219">
        <f t="shared" si="7"/>
        <v>85490681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85490681</v>
      </c>
      <c r="X48" s="219">
        <f t="shared" si="7"/>
        <v>553728340</v>
      </c>
      <c r="Y48" s="219">
        <f t="shared" si="7"/>
        <v>-468237659</v>
      </c>
      <c r="Z48" s="265">
        <f>+IF(X48&lt;&gt;0,+(Y48/X48)*100,0)</f>
        <v>-84.56089840010718</v>
      </c>
      <c r="AA48" s="232">
        <f>SUM(AA45:AA47)</f>
        <v>738304453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12846733</v>
      </c>
      <c r="F6" s="60">
        <v>12846733</v>
      </c>
      <c r="G6" s="60">
        <v>273318</v>
      </c>
      <c r="H6" s="60">
        <v>388714</v>
      </c>
      <c r="I6" s="60">
        <v>420710</v>
      </c>
      <c r="J6" s="60">
        <v>1082742</v>
      </c>
      <c r="K6" s="60">
        <v>369082</v>
      </c>
      <c r="L6" s="60">
        <v>418135</v>
      </c>
      <c r="M6" s="60">
        <v>148519</v>
      </c>
      <c r="N6" s="60">
        <v>935736</v>
      </c>
      <c r="O6" s="60">
        <v>628210</v>
      </c>
      <c r="P6" s="60">
        <v>2219697</v>
      </c>
      <c r="Q6" s="60">
        <v>1923727</v>
      </c>
      <c r="R6" s="60">
        <v>4771634</v>
      </c>
      <c r="S6" s="60"/>
      <c r="T6" s="60"/>
      <c r="U6" s="60"/>
      <c r="V6" s="60"/>
      <c r="W6" s="60">
        <v>6790112</v>
      </c>
      <c r="X6" s="60">
        <v>8452000</v>
      </c>
      <c r="Y6" s="60">
        <v>-1661888</v>
      </c>
      <c r="Z6" s="140">
        <v>-19.66</v>
      </c>
      <c r="AA6" s="62">
        <v>12846733</v>
      </c>
    </row>
    <row r="7" spans="1:27" ht="12.75">
      <c r="A7" s="249" t="s">
        <v>32</v>
      </c>
      <c r="B7" s="182"/>
      <c r="C7" s="155">
        <v>37904777</v>
      </c>
      <c r="D7" s="155"/>
      <c r="E7" s="59">
        <v>27339787</v>
      </c>
      <c r="F7" s="60">
        <v>27339787</v>
      </c>
      <c r="G7" s="60">
        <v>1622624</v>
      </c>
      <c r="H7" s="60">
        <v>2441056</v>
      </c>
      <c r="I7" s="60">
        <v>2091214</v>
      </c>
      <c r="J7" s="60">
        <v>6154894</v>
      </c>
      <c r="K7" s="60">
        <v>1989230</v>
      </c>
      <c r="L7" s="60">
        <v>2016271</v>
      </c>
      <c r="M7" s="60">
        <v>1156455</v>
      </c>
      <c r="N7" s="60">
        <v>5161956</v>
      </c>
      <c r="O7" s="60">
        <v>3345362</v>
      </c>
      <c r="P7" s="60">
        <v>2250337</v>
      </c>
      <c r="Q7" s="60">
        <v>1680702</v>
      </c>
      <c r="R7" s="60">
        <v>7276401</v>
      </c>
      <c r="S7" s="60"/>
      <c r="T7" s="60"/>
      <c r="U7" s="60"/>
      <c r="V7" s="60"/>
      <c r="W7" s="60">
        <v>18593251</v>
      </c>
      <c r="X7" s="60">
        <v>12418083</v>
      </c>
      <c r="Y7" s="60">
        <v>6175168</v>
      </c>
      <c r="Z7" s="140">
        <v>49.73</v>
      </c>
      <c r="AA7" s="62">
        <v>27339787</v>
      </c>
    </row>
    <row r="8" spans="1:27" ht="12.75">
      <c r="A8" s="249" t="s">
        <v>178</v>
      </c>
      <c r="B8" s="182"/>
      <c r="C8" s="155"/>
      <c r="D8" s="155"/>
      <c r="E8" s="59">
        <v>4542961</v>
      </c>
      <c r="F8" s="60">
        <v>4542961</v>
      </c>
      <c r="G8" s="60">
        <v>66117</v>
      </c>
      <c r="H8" s="60">
        <v>103847</v>
      </c>
      <c r="I8" s="60">
        <v>137592</v>
      </c>
      <c r="J8" s="60">
        <v>307556</v>
      </c>
      <c r="K8" s="60">
        <v>46133</v>
      </c>
      <c r="L8" s="60">
        <v>110895</v>
      </c>
      <c r="M8" s="60">
        <v>18058</v>
      </c>
      <c r="N8" s="60">
        <v>175086</v>
      </c>
      <c r="O8" s="60">
        <v>122328</v>
      </c>
      <c r="P8" s="60">
        <v>91222</v>
      </c>
      <c r="Q8" s="60">
        <v>58655</v>
      </c>
      <c r="R8" s="60">
        <v>272205</v>
      </c>
      <c r="S8" s="60"/>
      <c r="T8" s="60"/>
      <c r="U8" s="60"/>
      <c r="V8" s="60"/>
      <c r="W8" s="60">
        <v>754847</v>
      </c>
      <c r="X8" s="60">
        <v>3186000</v>
      </c>
      <c r="Y8" s="60">
        <v>-2431153</v>
      </c>
      <c r="Z8" s="140">
        <v>-76.31</v>
      </c>
      <c r="AA8" s="62">
        <v>4542961</v>
      </c>
    </row>
    <row r="9" spans="1:27" ht="12.75">
      <c r="A9" s="249" t="s">
        <v>179</v>
      </c>
      <c r="B9" s="182"/>
      <c r="C9" s="155">
        <v>69891999</v>
      </c>
      <c r="D9" s="155"/>
      <c r="E9" s="59">
        <v>50227000</v>
      </c>
      <c r="F9" s="60">
        <v>50227000</v>
      </c>
      <c r="G9" s="60">
        <v>19750000</v>
      </c>
      <c r="H9" s="60">
        <v>2075000</v>
      </c>
      <c r="I9" s="60"/>
      <c r="J9" s="60">
        <v>21825000</v>
      </c>
      <c r="K9" s="60"/>
      <c r="L9" s="60">
        <v>11005000</v>
      </c>
      <c r="M9" s="60"/>
      <c r="N9" s="60">
        <v>11005000</v>
      </c>
      <c r="O9" s="60"/>
      <c r="P9" s="60"/>
      <c r="Q9" s="60">
        <v>12150000</v>
      </c>
      <c r="R9" s="60">
        <v>12150000</v>
      </c>
      <c r="S9" s="60"/>
      <c r="T9" s="60"/>
      <c r="U9" s="60"/>
      <c r="V9" s="60"/>
      <c r="W9" s="60">
        <v>44980000</v>
      </c>
      <c r="X9" s="60">
        <v>35535000</v>
      </c>
      <c r="Y9" s="60">
        <v>9445000</v>
      </c>
      <c r="Z9" s="140">
        <v>26.58</v>
      </c>
      <c r="AA9" s="62">
        <v>50227000</v>
      </c>
    </row>
    <row r="10" spans="1:27" ht="12.75">
      <c r="A10" s="249" t="s">
        <v>180</v>
      </c>
      <c r="B10" s="182"/>
      <c r="C10" s="155"/>
      <c r="D10" s="155"/>
      <c r="E10" s="59">
        <v>71636004</v>
      </c>
      <c r="F10" s="60">
        <v>71636004</v>
      </c>
      <c r="G10" s="60">
        <v>5161000</v>
      </c>
      <c r="H10" s="60">
        <v>7500000</v>
      </c>
      <c r="I10" s="60"/>
      <c r="J10" s="60">
        <v>12661000</v>
      </c>
      <c r="K10" s="60">
        <v>16500000</v>
      </c>
      <c r="L10" s="60"/>
      <c r="M10" s="60">
        <v>11474000</v>
      </c>
      <c r="N10" s="60">
        <v>27974000</v>
      </c>
      <c r="O10" s="60"/>
      <c r="P10" s="60"/>
      <c r="Q10" s="60">
        <v>20140000</v>
      </c>
      <c r="R10" s="60">
        <v>20140000</v>
      </c>
      <c r="S10" s="60"/>
      <c r="T10" s="60"/>
      <c r="U10" s="60"/>
      <c r="V10" s="60"/>
      <c r="W10" s="60">
        <v>60775000</v>
      </c>
      <c r="X10" s="60">
        <v>53727003</v>
      </c>
      <c r="Y10" s="60">
        <v>7047997</v>
      </c>
      <c r="Z10" s="140">
        <v>13.12</v>
      </c>
      <c r="AA10" s="62">
        <v>71636004</v>
      </c>
    </row>
    <row r="11" spans="1:27" ht="12.75">
      <c r="A11" s="249" t="s">
        <v>181</v>
      </c>
      <c r="B11" s="182"/>
      <c r="C11" s="155">
        <v>231731</v>
      </c>
      <c r="D11" s="155"/>
      <c r="E11" s="59">
        <v>936000</v>
      </c>
      <c r="F11" s="60">
        <v>936000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2403</v>
      </c>
      <c r="R11" s="60">
        <v>2403</v>
      </c>
      <c r="S11" s="60"/>
      <c r="T11" s="60"/>
      <c r="U11" s="60"/>
      <c r="V11" s="60"/>
      <c r="W11" s="60">
        <v>2403</v>
      </c>
      <c r="X11" s="60"/>
      <c r="Y11" s="60">
        <v>2403</v>
      </c>
      <c r="Z11" s="140"/>
      <c r="AA11" s="62">
        <v>936000</v>
      </c>
    </row>
    <row r="12" spans="1:27" ht="12.75">
      <c r="A12" s="249" t="s">
        <v>182</v>
      </c>
      <c r="B12" s="182"/>
      <c r="C12" s="155">
        <v>6866</v>
      </c>
      <c r="D12" s="155"/>
      <c r="E12" s="59">
        <v>4000</v>
      </c>
      <c r="F12" s="60">
        <v>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4000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-95160448</v>
      </c>
      <c r="D14" s="155"/>
      <c r="E14" s="59">
        <v>-103559410</v>
      </c>
      <c r="F14" s="60">
        <v>-103559410</v>
      </c>
      <c r="G14" s="60">
        <v>-9695839</v>
      </c>
      <c r="H14" s="60">
        <v>-3916497</v>
      </c>
      <c r="I14" s="60">
        <v>-5560602</v>
      </c>
      <c r="J14" s="60">
        <v>-19172938</v>
      </c>
      <c r="K14" s="60">
        <v>-6712413</v>
      </c>
      <c r="L14" s="60">
        <v>-10857597</v>
      </c>
      <c r="M14" s="60">
        <v>-11473208</v>
      </c>
      <c r="N14" s="60">
        <v>-29043218</v>
      </c>
      <c r="O14" s="60">
        <v>-8933463</v>
      </c>
      <c r="P14" s="60">
        <v>-4893267</v>
      </c>
      <c r="Q14" s="60">
        <v>-11404871</v>
      </c>
      <c r="R14" s="60">
        <v>-25231601</v>
      </c>
      <c r="S14" s="60"/>
      <c r="T14" s="60"/>
      <c r="U14" s="60"/>
      <c r="V14" s="60"/>
      <c r="W14" s="60">
        <v>-73447757</v>
      </c>
      <c r="X14" s="60">
        <v>-66033500</v>
      </c>
      <c r="Y14" s="60">
        <v>-7414257</v>
      </c>
      <c r="Z14" s="140">
        <v>11.23</v>
      </c>
      <c r="AA14" s="62">
        <v>-103559410</v>
      </c>
    </row>
    <row r="15" spans="1:27" ht="12.75">
      <c r="A15" s="249" t="s">
        <v>40</v>
      </c>
      <c r="B15" s="182"/>
      <c r="C15" s="155">
        <v>-1521945</v>
      </c>
      <c r="D15" s="155"/>
      <c r="E15" s="59">
        <v>-53004</v>
      </c>
      <c r="F15" s="60">
        <v>-53004</v>
      </c>
      <c r="G15" s="60">
        <v>-38838</v>
      </c>
      <c r="H15" s="60"/>
      <c r="I15" s="60">
        <v>-1324</v>
      </c>
      <c r="J15" s="60">
        <v>-40162</v>
      </c>
      <c r="K15" s="60">
        <v>-3847</v>
      </c>
      <c r="L15" s="60">
        <v>-7947</v>
      </c>
      <c r="M15" s="60">
        <v>-34163</v>
      </c>
      <c r="N15" s="60">
        <v>-45957</v>
      </c>
      <c r="O15" s="60">
        <v>-1569</v>
      </c>
      <c r="P15" s="60">
        <v>-1773</v>
      </c>
      <c r="Q15" s="60">
        <v>-9554</v>
      </c>
      <c r="R15" s="60">
        <v>-12896</v>
      </c>
      <c r="S15" s="60"/>
      <c r="T15" s="60"/>
      <c r="U15" s="60"/>
      <c r="V15" s="60"/>
      <c r="W15" s="60">
        <v>-99015</v>
      </c>
      <c r="X15" s="60">
        <v>-39753</v>
      </c>
      <c r="Y15" s="60">
        <v>-59262</v>
      </c>
      <c r="Z15" s="140">
        <v>149.08</v>
      </c>
      <c r="AA15" s="62">
        <v>-53004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11352980</v>
      </c>
      <c r="D17" s="168">
        <f t="shared" si="0"/>
        <v>0</v>
      </c>
      <c r="E17" s="72">
        <f t="shared" si="0"/>
        <v>63920071</v>
      </c>
      <c r="F17" s="73">
        <f t="shared" si="0"/>
        <v>63920071</v>
      </c>
      <c r="G17" s="73">
        <f t="shared" si="0"/>
        <v>17138382</v>
      </c>
      <c r="H17" s="73">
        <f t="shared" si="0"/>
        <v>8592120</v>
      </c>
      <c r="I17" s="73">
        <f t="shared" si="0"/>
        <v>-2912410</v>
      </c>
      <c r="J17" s="73">
        <f t="shared" si="0"/>
        <v>22818092</v>
      </c>
      <c r="K17" s="73">
        <f t="shared" si="0"/>
        <v>12188185</v>
      </c>
      <c r="L17" s="73">
        <f t="shared" si="0"/>
        <v>2684757</v>
      </c>
      <c r="M17" s="73">
        <f t="shared" si="0"/>
        <v>1289661</v>
      </c>
      <c r="N17" s="73">
        <f t="shared" si="0"/>
        <v>16162603</v>
      </c>
      <c r="O17" s="73">
        <f t="shared" si="0"/>
        <v>-4839132</v>
      </c>
      <c r="P17" s="73">
        <f t="shared" si="0"/>
        <v>-333784</v>
      </c>
      <c r="Q17" s="73">
        <f t="shared" si="0"/>
        <v>24541062</v>
      </c>
      <c r="R17" s="73">
        <f t="shared" si="0"/>
        <v>19368146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58348841</v>
      </c>
      <c r="X17" s="73">
        <f t="shared" si="0"/>
        <v>47244833</v>
      </c>
      <c r="Y17" s="73">
        <f t="shared" si="0"/>
        <v>11104008</v>
      </c>
      <c r="Z17" s="170">
        <f>+IF(X17&lt;&gt;0,+(Y17/X17)*100,0)</f>
        <v>23.503116203204698</v>
      </c>
      <c r="AA17" s="74">
        <f>SUM(AA6:AA16)</f>
        <v>63920071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11044447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-24769863</v>
      </c>
      <c r="D26" s="155"/>
      <c r="E26" s="59">
        <v>-71636000</v>
      </c>
      <c r="F26" s="60">
        <v>-71636000</v>
      </c>
      <c r="G26" s="60">
        <v>-2031601</v>
      </c>
      <c r="H26" s="60">
        <v>-2214541</v>
      </c>
      <c r="I26" s="60">
        <v>-1007482</v>
      </c>
      <c r="J26" s="60">
        <v>-5253624</v>
      </c>
      <c r="K26" s="60">
        <v>-12388880</v>
      </c>
      <c r="L26" s="60">
        <v>-676160</v>
      </c>
      <c r="M26" s="60">
        <v>-852806</v>
      </c>
      <c r="N26" s="60">
        <v>-13917846</v>
      </c>
      <c r="O26" s="60">
        <v>-307433</v>
      </c>
      <c r="P26" s="60">
        <v>-15001456</v>
      </c>
      <c r="Q26" s="60">
        <v>-480250</v>
      </c>
      <c r="R26" s="60">
        <v>-15789139</v>
      </c>
      <c r="S26" s="60"/>
      <c r="T26" s="60"/>
      <c r="U26" s="60"/>
      <c r="V26" s="60"/>
      <c r="W26" s="60">
        <v>-34960609</v>
      </c>
      <c r="X26" s="60">
        <v>-53729667</v>
      </c>
      <c r="Y26" s="60">
        <v>18769058</v>
      </c>
      <c r="Z26" s="140">
        <v>-34.93</v>
      </c>
      <c r="AA26" s="62">
        <v>-71636000</v>
      </c>
    </row>
    <row r="27" spans="1:27" ht="12.75">
      <c r="A27" s="250" t="s">
        <v>192</v>
      </c>
      <c r="B27" s="251"/>
      <c r="C27" s="168">
        <f aca="true" t="shared" si="1" ref="C27:Y27">SUM(C21:C26)</f>
        <v>-13725416</v>
      </c>
      <c r="D27" s="168">
        <f>SUM(D21:D26)</f>
        <v>0</v>
      </c>
      <c r="E27" s="72">
        <f t="shared" si="1"/>
        <v>-71636000</v>
      </c>
      <c r="F27" s="73">
        <f t="shared" si="1"/>
        <v>-71636000</v>
      </c>
      <c r="G27" s="73">
        <f t="shared" si="1"/>
        <v>-2031601</v>
      </c>
      <c r="H27" s="73">
        <f t="shared" si="1"/>
        <v>-2214541</v>
      </c>
      <c r="I27" s="73">
        <f t="shared" si="1"/>
        <v>-1007482</v>
      </c>
      <c r="J27" s="73">
        <f t="shared" si="1"/>
        <v>-5253624</v>
      </c>
      <c r="K27" s="73">
        <f t="shared" si="1"/>
        <v>-12388880</v>
      </c>
      <c r="L27" s="73">
        <f t="shared" si="1"/>
        <v>-676160</v>
      </c>
      <c r="M27" s="73">
        <f t="shared" si="1"/>
        <v>-852806</v>
      </c>
      <c r="N27" s="73">
        <f t="shared" si="1"/>
        <v>-13917846</v>
      </c>
      <c r="O27" s="73">
        <f t="shared" si="1"/>
        <v>-307433</v>
      </c>
      <c r="P27" s="73">
        <f t="shared" si="1"/>
        <v>-15001456</v>
      </c>
      <c r="Q27" s="73">
        <f t="shared" si="1"/>
        <v>-480250</v>
      </c>
      <c r="R27" s="73">
        <f t="shared" si="1"/>
        <v>-15789139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-34960609</v>
      </c>
      <c r="X27" s="73">
        <f t="shared" si="1"/>
        <v>-53729667</v>
      </c>
      <c r="Y27" s="73">
        <f t="shared" si="1"/>
        <v>18769058</v>
      </c>
      <c r="Z27" s="170">
        <f>+IF(X27&lt;&gt;0,+(Y27/X27)*100,0)</f>
        <v>-34.93239219219431</v>
      </c>
      <c r="AA27" s="74">
        <f>SUM(AA21:AA26)</f>
        <v>-71636000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-92402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-92402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-2464838</v>
      </c>
      <c r="D38" s="153">
        <f>+D17+D27+D36</f>
        <v>0</v>
      </c>
      <c r="E38" s="99">
        <f t="shared" si="3"/>
        <v>-7715929</v>
      </c>
      <c r="F38" s="100">
        <f t="shared" si="3"/>
        <v>-7715929</v>
      </c>
      <c r="G38" s="100">
        <f t="shared" si="3"/>
        <v>15106781</v>
      </c>
      <c r="H38" s="100">
        <f t="shared" si="3"/>
        <v>6377579</v>
      </c>
      <c r="I38" s="100">
        <f t="shared" si="3"/>
        <v>-3919892</v>
      </c>
      <c r="J38" s="100">
        <f t="shared" si="3"/>
        <v>17564468</v>
      </c>
      <c r="K38" s="100">
        <f t="shared" si="3"/>
        <v>-200695</v>
      </c>
      <c r="L38" s="100">
        <f t="shared" si="3"/>
        <v>2008597</v>
      </c>
      <c r="M38" s="100">
        <f t="shared" si="3"/>
        <v>436855</v>
      </c>
      <c r="N38" s="100">
        <f t="shared" si="3"/>
        <v>2244757</v>
      </c>
      <c r="O38" s="100">
        <f t="shared" si="3"/>
        <v>-5146565</v>
      </c>
      <c r="P38" s="100">
        <f t="shared" si="3"/>
        <v>-15335240</v>
      </c>
      <c r="Q38" s="100">
        <f t="shared" si="3"/>
        <v>24060812</v>
      </c>
      <c r="R38" s="100">
        <f t="shared" si="3"/>
        <v>3579007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23388232</v>
      </c>
      <c r="X38" s="100">
        <f t="shared" si="3"/>
        <v>-6484834</v>
      </c>
      <c r="Y38" s="100">
        <f t="shared" si="3"/>
        <v>29873066</v>
      </c>
      <c r="Z38" s="137">
        <f>+IF(X38&lt;&gt;0,+(Y38/X38)*100,0)</f>
        <v>-460.66045792382664</v>
      </c>
      <c r="AA38" s="102">
        <f>+AA17+AA27+AA36</f>
        <v>-7715929</v>
      </c>
    </row>
    <row r="39" spans="1:27" ht="12.75">
      <c r="A39" s="249" t="s">
        <v>200</v>
      </c>
      <c r="B39" s="182"/>
      <c r="C39" s="153">
        <v>3194564</v>
      </c>
      <c r="D39" s="153"/>
      <c r="E39" s="99">
        <v>2000000</v>
      </c>
      <c r="F39" s="100">
        <v>2000000</v>
      </c>
      <c r="G39" s="100">
        <v>632230</v>
      </c>
      <c r="H39" s="100">
        <v>15739011</v>
      </c>
      <c r="I39" s="100">
        <v>22116590</v>
      </c>
      <c r="J39" s="100">
        <v>632230</v>
      </c>
      <c r="K39" s="100">
        <v>18196698</v>
      </c>
      <c r="L39" s="100">
        <v>17996003</v>
      </c>
      <c r="M39" s="100">
        <v>20004600</v>
      </c>
      <c r="N39" s="100">
        <v>18196698</v>
      </c>
      <c r="O39" s="100">
        <v>20441455</v>
      </c>
      <c r="P39" s="100">
        <v>15294890</v>
      </c>
      <c r="Q39" s="100">
        <v>-40350</v>
      </c>
      <c r="R39" s="100">
        <v>20441455</v>
      </c>
      <c r="S39" s="100"/>
      <c r="T39" s="100"/>
      <c r="U39" s="100"/>
      <c r="V39" s="100"/>
      <c r="W39" s="100">
        <v>632230</v>
      </c>
      <c r="X39" s="100">
        <v>2000000</v>
      </c>
      <c r="Y39" s="100">
        <v>-1367770</v>
      </c>
      <c r="Z39" s="137">
        <v>-68.39</v>
      </c>
      <c r="AA39" s="102">
        <v>2000000</v>
      </c>
    </row>
    <row r="40" spans="1:27" ht="12.75">
      <c r="A40" s="269" t="s">
        <v>201</v>
      </c>
      <c r="B40" s="256"/>
      <c r="C40" s="257">
        <v>729726</v>
      </c>
      <c r="D40" s="257"/>
      <c r="E40" s="258">
        <v>-5715929</v>
      </c>
      <c r="F40" s="259">
        <v>-5715929</v>
      </c>
      <c r="G40" s="259">
        <v>15739011</v>
      </c>
      <c r="H40" s="259">
        <v>22116590</v>
      </c>
      <c r="I40" s="259">
        <v>18196698</v>
      </c>
      <c r="J40" s="259">
        <v>18196698</v>
      </c>
      <c r="K40" s="259">
        <v>17996003</v>
      </c>
      <c r="L40" s="259">
        <v>20004600</v>
      </c>
      <c r="M40" s="259">
        <v>20441455</v>
      </c>
      <c r="N40" s="259">
        <v>20441455</v>
      </c>
      <c r="O40" s="259">
        <v>15294890</v>
      </c>
      <c r="P40" s="259">
        <v>-40350</v>
      </c>
      <c r="Q40" s="259">
        <v>24020462</v>
      </c>
      <c r="R40" s="259">
        <v>24020462</v>
      </c>
      <c r="S40" s="259"/>
      <c r="T40" s="259"/>
      <c r="U40" s="259"/>
      <c r="V40" s="259"/>
      <c r="W40" s="259">
        <v>24020462</v>
      </c>
      <c r="X40" s="259">
        <v>-4484834</v>
      </c>
      <c r="Y40" s="259">
        <v>28505296</v>
      </c>
      <c r="Z40" s="260">
        <v>-635.59</v>
      </c>
      <c r="AA40" s="261">
        <v>-5715929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24708877</v>
      </c>
      <c r="D5" s="200">
        <f t="shared" si="0"/>
        <v>0</v>
      </c>
      <c r="E5" s="106">
        <f t="shared" si="0"/>
        <v>71635000</v>
      </c>
      <c r="F5" s="106">
        <f t="shared" si="0"/>
        <v>71635000</v>
      </c>
      <c r="G5" s="106">
        <f t="shared" si="0"/>
        <v>2031601</v>
      </c>
      <c r="H5" s="106">
        <f t="shared" si="0"/>
        <v>2214541</v>
      </c>
      <c r="I5" s="106">
        <f t="shared" si="0"/>
        <v>1007482</v>
      </c>
      <c r="J5" s="106">
        <f t="shared" si="0"/>
        <v>5253624</v>
      </c>
      <c r="K5" s="106">
        <f t="shared" si="0"/>
        <v>12388880</v>
      </c>
      <c r="L5" s="106">
        <f t="shared" si="0"/>
        <v>676160</v>
      </c>
      <c r="M5" s="106">
        <f t="shared" si="0"/>
        <v>852806</v>
      </c>
      <c r="N5" s="106">
        <f t="shared" si="0"/>
        <v>13917846</v>
      </c>
      <c r="O5" s="106">
        <f t="shared" si="0"/>
        <v>307433</v>
      </c>
      <c r="P5" s="106">
        <f t="shared" si="0"/>
        <v>15001456</v>
      </c>
      <c r="Q5" s="106">
        <f t="shared" si="0"/>
        <v>480250</v>
      </c>
      <c r="R5" s="106">
        <f t="shared" si="0"/>
        <v>15789139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34960609</v>
      </c>
      <c r="X5" s="106">
        <f t="shared" si="0"/>
        <v>53726250</v>
      </c>
      <c r="Y5" s="106">
        <f t="shared" si="0"/>
        <v>-18765641</v>
      </c>
      <c r="Z5" s="201">
        <f>+IF(X5&lt;&gt;0,+(Y5/X5)*100,0)</f>
        <v>-34.92825387962123</v>
      </c>
      <c r="AA5" s="199">
        <f>SUM(AA11:AA18)</f>
        <v>71635000</v>
      </c>
    </row>
    <row r="6" spans="1:27" ht="12.75">
      <c r="A6" s="291" t="s">
        <v>205</v>
      </c>
      <c r="B6" s="142"/>
      <c r="C6" s="62">
        <v>23581536</v>
      </c>
      <c r="D6" s="156"/>
      <c r="E6" s="60">
        <v>12585000</v>
      </c>
      <c r="F6" s="60">
        <v>12585000</v>
      </c>
      <c r="G6" s="60">
        <v>729792</v>
      </c>
      <c r="H6" s="60">
        <v>688334</v>
      </c>
      <c r="I6" s="60">
        <v>821047</v>
      </c>
      <c r="J6" s="60">
        <v>2239173</v>
      </c>
      <c r="K6" s="60">
        <v>856019</v>
      </c>
      <c r="L6" s="60">
        <v>198374</v>
      </c>
      <c r="M6" s="60">
        <v>423753</v>
      </c>
      <c r="N6" s="60">
        <v>1478146</v>
      </c>
      <c r="O6" s="60"/>
      <c r="P6" s="60">
        <v>1164988</v>
      </c>
      <c r="Q6" s="60">
        <v>66690</v>
      </c>
      <c r="R6" s="60">
        <v>1231678</v>
      </c>
      <c r="S6" s="60"/>
      <c r="T6" s="60"/>
      <c r="U6" s="60"/>
      <c r="V6" s="60"/>
      <c r="W6" s="60">
        <v>4948997</v>
      </c>
      <c r="X6" s="60">
        <v>9438750</v>
      </c>
      <c r="Y6" s="60">
        <v>-4489753</v>
      </c>
      <c r="Z6" s="140">
        <v>-47.57</v>
      </c>
      <c r="AA6" s="155">
        <v>12585000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>
        <v>343894</v>
      </c>
      <c r="I7" s="60"/>
      <c r="J7" s="60">
        <v>343894</v>
      </c>
      <c r="K7" s="60"/>
      <c r="L7" s="60"/>
      <c r="M7" s="60">
        <v>416000</v>
      </c>
      <c r="N7" s="60">
        <v>416000</v>
      </c>
      <c r="O7" s="60"/>
      <c r="P7" s="60"/>
      <c r="Q7" s="60"/>
      <c r="R7" s="60"/>
      <c r="S7" s="60"/>
      <c r="T7" s="60"/>
      <c r="U7" s="60"/>
      <c r="V7" s="60"/>
      <c r="W7" s="60">
        <v>759894</v>
      </c>
      <c r="X7" s="60"/>
      <c r="Y7" s="60">
        <v>759894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>
        <v>11524194</v>
      </c>
      <c r="L8" s="60"/>
      <c r="M8" s="60">
        <v>13053</v>
      </c>
      <c r="N8" s="60">
        <v>11537247</v>
      </c>
      <c r="O8" s="60"/>
      <c r="P8" s="60">
        <v>13836468</v>
      </c>
      <c r="Q8" s="60"/>
      <c r="R8" s="60">
        <v>13836468</v>
      </c>
      <c r="S8" s="60"/>
      <c r="T8" s="60"/>
      <c r="U8" s="60"/>
      <c r="V8" s="60"/>
      <c r="W8" s="60">
        <v>25373715</v>
      </c>
      <c r="X8" s="60"/>
      <c r="Y8" s="60">
        <v>25373715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>
        <v>1301809</v>
      </c>
      <c r="H9" s="60">
        <v>1002740</v>
      </c>
      <c r="I9" s="60"/>
      <c r="J9" s="60">
        <v>2304549</v>
      </c>
      <c r="K9" s="60"/>
      <c r="L9" s="60"/>
      <c r="M9" s="60"/>
      <c r="N9" s="60"/>
      <c r="O9" s="60">
        <v>148517</v>
      </c>
      <c r="P9" s="60"/>
      <c r="Q9" s="60">
        <v>355676</v>
      </c>
      <c r="R9" s="60">
        <v>504193</v>
      </c>
      <c r="S9" s="60"/>
      <c r="T9" s="60"/>
      <c r="U9" s="60"/>
      <c r="V9" s="60"/>
      <c r="W9" s="60">
        <v>2808742</v>
      </c>
      <c r="X9" s="60"/>
      <c r="Y9" s="60">
        <v>2808742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55000000</v>
      </c>
      <c r="F10" s="60">
        <v>55000000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41250000</v>
      </c>
      <c r="Y10" s="60">
        <v>-41250000</v>
      </c>
      <c r="Z10" s="140">
        <v>-100</v>
      </c>
      <c r="AA10" s="155">
        <v>55000000</v>
      </c>
    </row>
    <row r="11" spans="1:27" ht="12.75">
      <c r="A11" s="292" t="s">
        <v>210</v>
      </c>
      <c r="B11" s="142"/>
      <c r="C11" s="293">
        <f aca="true" t="shared" si="1" ref="C11:Y11">SUM(C6:C10)</f>
        <v>23581536</v>
      </c>
      <c r="D11" s="294">
        <f t="shared" si="1"/>
        <v>0</v>
      </c>
      <c r="E11" s="295">
        <f t="shared" si="1"/>
        <v>67585000</v>
      </c>
      <c r="F11" s="295">
        <f t="shared" si="1"/>
        <v>67585000</v>
      </c>
      <c r="G11" s="295">
        <f t="shared" si="1"/>
        <v>2031601</v>
      </c>
      <c r="H11" s="295">
        <f t="shared" si="1"/>
        <v>2034968</v>
      </c>
      <c r="I11" s="295">
        <f t="shared" si="1"/>
        <v>821047</v>
      </c>
      <c r="J11" s="295">
        <f t="shared" si="1"/>
        <v>4887616</v>
      </c>
      <c r="K11" s="295">
        <f t="shared" si="1"/>
        <v>12380213</v>
      </c>
      <c r="L11" s="295">
        <f t="shared" si="1"/>
        <v>198374</v>
      </c>
      <c r="M11" s="295">
        <f t="shared" si="1"/>
        <v>852806</v>
      </c>
      <c r="N11" s="295">
        <f t="shared" si="1"/>
        <v>13431393</v>
      </c>
      <c r="O11" s="295">
        <f t="shared" si="1"/>
        <v>148517</v>
      </c>
      <c r="P11" s="295">
        <f t="shared" si="1"/>
        <v>15001456</v>
      </c>
      <c r="Q11" s="295">
        <f t="shared" si="1"/>
        <v>422366</v>
      </c>
      <c r="R11" s="295">
        <f t="shared" si="1"/>
        <v>15572339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33891348</v>
      </c>
      <c r="X11" s="295">
        <f t="shared" si="1"/>
        <v>50688750</v>
      </c>
      <c r="Y11" s="295">
        <f t="shared" si="1"/>
        <v>-16797402</v>
      </c>
      <c r="Z11" s="296">
        <f>+IF(X11&lt;&gt;0,+(Y11/X11)*100,0)</f>
        <v>-33.13832359251313</v>
      </c>
      <c r="AA11" s="297">
        <f>SUM(AA6:AA10)</f>
        <v>67585000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>
        <v>179573</v>
      </c>
      <c r="I12" s="60"/>
      <c r="J12" s="60">
        <v>179573</v>
      </c>
      <c r="K12" s="60"/>
      <c r="L12" s="60">
        <v>477786</v>
      </c>
      <c r="M12" s="60"/>
      <c r="N12" s="60">
        <v>477786</v>
      </c>
      <c r="O12" s="60">
        <v>158916</v>
      </c>
      <c r="P12" s="60"/>
      <c r="Q12" s="60"/>
      <c r="R12" s="60">
        <v>158916</v>
      </c>
      <c r="S12" s="60"/>
      <c r="T12" s="60"/>
      <c r="U12" s="60"/>
      <c r="V12" s="60"/>
      <c r="W12" s="60">
        <v>816275</v>
      </c>
      <c r="X12" s="60"/>
      <c r="Y12" s="60">
        <v>816275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1127341</v>
      </c>
      <c r="D15" s="156"/>
      <c r="E15" s="60">
        <v>4050000</v>
      </c>
      <c r="F15" s="60">
        <v>4050000</v>
      </c>
      <c r="G15" s="60"/>
      <c r="H15" s="60"/>
      <c r="I15" s="60">
        <v>186435</v>
      </c>
      <c r="J15" s="60">
        <v>186435</v>
      </c>
      <c r="K15" s="60">
        <v>8667</v>
      </c>
      <c r="L15" s="60"/>
      <c r="M15" s="60"/>
      <c r="N15" s="60">
        <v>8667</v>
      </c>
      <c r="O15" s="60"/>
      <c r="P15" s="60"/>
      <c r="Q15" s="60">
        <v>57884</v>
      </c>
      <c r="R15" s="60">
        <v>57884</v>
      </c>
      <c r="S15" s="60"/>
      <c r="T15" s="60"/>
      <c r="U15" s="60"/>
      <c r="V15" s="60"/>
      <c r="W15" s="60">
        <v>252986</v>
      </c>
      <c r="X15" s="60">
        <v>3037500</v>
      </c>
      <c r="Y15" s="60">
        <v>-2784514</v>
      </c>
      <c r="Z15" s="140">
        <v>-91.67</v>
      </c>
      <c r="AA15" s="155">
        <v>4050000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23581536</v>
      </c>
      <c r="D36" s="156">
        <f t="shared" si="4"/>
        <v>0</v>
      </c>
      <c r="E36" s="60">
        <f t="shared" si="4"/>
        <v>12585000</v>
      </c>
      <c r="F36" s="60">
        <f t="shared" si="4"/>
        <v>12585000</v>
      </c>
      <c r="G36" s="60">
        <f t="shared" si="4"/>
        <v>729792</v>
      </c>
      <c r="H36" s="60">
        <f t="shared" si="4"/>
        <v>688334</v>
      </c>
      <c r="I36" s="60">
        <f t="shared" si="4"/>
        <v>821047</v>
      </c>
      <c r="J36" s="60">
        <f t="shared" si="4"/>
        <v>2239173</v>
      </c>
      <c r="K36" s="60">
        <f t="shared" si="4"/>
        <v>856019</v>
      </c>
      <c r="L36" s="60">
        <f t="shared" si="4"/>
        <v>198374</v>
      </c>
      <c r="M36" s="60">
        <f t="shared" si="4"/>
        <v>423753</v>
      </c>
      <c r="N36" s="60">
        <f t="shared" si="4"/>
        <v>1478146</v>
      </c>
      <c r="O36" s="60">
        <f t="shared" si="4"/>
        <v>0</v>
      </c>
      <c r="P36" s="60">
        <f t="shared" si="4"/>
        <v>1164988</v>
      </c>
      <c r="Q36" s="60">
        <f t="shared" si="4"/>
        <v>66690</v>
      </c>
      <c r="R36" s="60">
        <f t="shared" si="4"/>
        <v>1231678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4948997</v>
      </c>
      <c r="X36" s="60">
        <f t="shared" si="4"/>
        <v>9438750</v>
      </c>
      <c r="Y36" s="60">
        <f t="shared" si="4"/>
        <v>-4489753</v>
      </c>
      <c r="Z36" s="140">
        <f aca="true" t="shared" si="5" ref="Z36:Z49">+IF(X36&lt;&gt;0,+(Y36/X36)*100,0)</f>
        <v>-47.56724142497683</v>
      </c>
      <c r="AA36" s="155">
        <f>AA6+AA21</f>
        <v>12585000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343894</v>
      </c>
      <c r="I37" s="60">
        <f t="shared" si="4"/>
        <v>0</v>
      </c>
      <c r="J37" s="60">
        <f t="shared" si="4"/>
        <v>343894</v>
      </c>
      <c r="K37" s="60">
        <f t="shared" si="4"/>
        <v>0</v>
      </c>
      <c r="L37" s="60">
        <f t="shared" si="4"/>
        <v>0</v>
      </c>
      <c r="M37" s="60">
        <f t="shared" si="4"/>
        <v>416000</v>
      </c>
      <c r="N37" s="60">
        <f t="shared" si="4"/>
        <v>416000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759894</v>
      </c>
      <c r="X37" s="60">
        <f t="shared" si="4"/>
        <v>0</v>
      </c>
      <c r="Y37" s="60">
        <f t="shared" si="4"/>
        <v>759894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11524194</v>
      </c>
      <c r="L38" s="60">
        <f t="shared" si="4"/>
        <v>0</v>
      </c>
      <c r="M38" s="60">
        <f t="shared" si="4"/>
        <v>13053</v>
      </c>
      <c r="N38" s="60">
        <f t="shared" si="4"/>
        <v>11537247</v>
      </c>
      <c r="O38" s="60">
        <f t="shared" si="4"/>
        <v>0</v>
      </c>
      <c r="P38" s="60">
        <f t="shared" si="4"/>
        <v>13836468</v>
      </c>
      <c r="Q38" s="60">
        <f t="shared" si="4"/>
        <v>0</v>
      </c>
      <c r="R38" s="60">
        <f t="shared" si="4"/>
        <v>13836468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25373715</v>
      </c>
      <c r="X38" s="60">
        <f t="shared" si="4"/>
        <v>0</v>
      </c>
      <c r="Y38" s="60">
        <f t="shared" si="4"/>
        <v>25373715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1301809</v>
      </c>
      <c r="H39" s="60">
        <f t="shared" si="4"/>
        <v>1002740</v>
      </c>
      <c r="I39" s="60">
        <f t="shared" si="4"/>
        <v>0</v>
      </c>
      <c r="J39" s="60">
        <f t="shared" si="4"/>
        <v>2304549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148517</v>
      </c>
      <c r="P39" s="60">
        <f t="shared" si="4"/>
        <v>0</v>
      </c>
      <c r="Q39" s="60">
        <f t="shared" si="4"/>
        <v>355676</v>
      </c>
      <c r="R39" s="60">
        <f t="shared" si="4"/>
        <v>504193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2808742</v>
      </c>
      <c r="X39" s="60">
        <f t="shared" si="4"/>
        <v>0</v>
      </c>
      <c r="Y39" s="60">
        <f t="shared" si="4"/>
        <v>2808742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55000000</v>
      </c>
      <c r="F40" s="60">
        <f t="shared" si="4"/>
        <v>55000000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41250000</v>
      </c>
      <c r="Y40" s="60">
        <f t="shared" si="4"/>
        <v>-41250000</v>
      </c>
      <c r="Z40" s="140">
        <f t="shared" si="5"/>
        <v>-100</v>
      </c>
      <c r="AA40" s="155">
        <f>AA10+AA25</f>
        <v>55000000</v>
      </c>
    </row>
    <row r="41" spans="1:27" ht="12.75">
      <c r="A41" s="292" t="s">
        <v>210</v>
      </c>
      <c r="B41" s="142"/>
      <c r="C41" s="293">
        <f aca="true" t="shared" si="6" ref="C41:Y41">SUM(C36:C40)</f>
        <v>23581536</v>
      </c>
      <c r="D41" s="294">
        <f t="shared" si="6"/>
        <v>0</v>
      </c>
      <c r="E41" s="295">
        <f t="shared" si="6"/>
        <v>67585000</v>
      </c>
      <c r="F41" s="295">
        <f t="shared" si="6"/>
        <v>67585000</v>
      </c>
      <c r="G41" s="295">
        <f t="shared" si="6"/>
        <v>2031601</v>
      </c>
      <c r="H41" s="295">
        <f t="shared" si="6"/>
        <v>2034968</v>
      </c>
      <c r="I41" s="295">
        <f t="shared" si="6"/>
        <v>821047</v>
      </c>
      <c r="J41" s="295">
        <f t="shared" si="6"/>
        <v>4887616</v>
      </c>
      <c r="K41" s="295">
        <f t="shared" si="6"/>
        <v>12380213</v>
      </c>
      <c r="L41" s="295">
        <f t="shared" si="6"/>
        <v>198374</v>
      </c>
      <c r="M41" s="295">
        <f t="shared" si="6"/>
        <v>852806</v>
      </c>
      <c r="N41" s="295">
        <f t="shared" si="6"/>
        <v>13431393</v>
      </c>
      <c r="O41" s="295">
        <f t="shared" si="6"/>
        <v>148517</v>
      </c>
      <c r="P41" s="295">
        <f t="shared" si="6"/>
        <v>15001456</v>
      </c>
      <c r="Q41" s="295">
        <f t="shared" si="6"/>
        <v>422366</v>
      </c>
      <c r="R41" s="295">
        <f t="shared" si="6"/>
        <v>15572339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33891348</v>
      </c>
      <c r="X41" s="295">
        <f t="shared" si="6"/>
        <v>50688750</v>
      </c>
      <c r="Y41" s="295">
        <f t="shared" si="6"/>
        <v>-16797402</v>
      </c>
      <c r="Z41" s="296">
        <f t="shared" si="5"/>
        <v>-33.13832359251313</v>
      </c>
      <c r="AA41" s="297">
        <f>SUM(AA36:AA40)</f>
        <v>67585000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179573</v>
      </c>
      <c r="I42" s="54">
        <f t="shared" si="7"/>
        <v>0</v>
      </c>
      <c r="J42" s="54">
        <f t="shared" si="7"/>
        <v>179573</v>
      </c>
      <c r="K42" s="54">
        <f t="shared" si="7"/>
        <v>0</v>
      </c>
      <c r="L42" s="54">
        <f t="shared" si="7"/>
        <v>477786</v>
      </c>
      <c r="M42" s="54">
        <f t="shared" si="7"/>
        <v>0</v>
      </c>
      <c r="N42" s="54">
        <f t="shared" si="7"/>
        <v>477786</v>
      </c>
      <c r="O42" s="54">
        <f t="shared" si="7"/>
        <v>158916</v>
      </c>
      <c r="P42" s="54">
        <f t="shared" si="7"/>
        <v>0</v>
      </c>
      <c r="Q42" s="54">
        <f t="shared" si="7"/>
        <v>0</v>
      </c>
      <c r="R42" s="54">
        <f t="shared" si="7"/>
        <v>158916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816275</v>
      </c>
      <c r="X42" s="54">
        <f t="shared" si="7"/>
        <v>0</v>
      </c>
      <c r="Y42" s="54">
        <f t="shared" si="7"/>
        <v>816275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1127341</v>
      </c>
      <c r="D45" s="129">
        <f t="shared" si="7"/>
        <v>0</v>
      </c>
      <c r="E45" s="54">
        <f t="shared" si="7"/>
        <v>4050000</v>
      </c>
      <c r="F45" s="54">
        <f t="shared" si="7"/>
        <v>4050000</v>
      </c>
      <c r="G45" s="54">
        <f t="shared" si="7"/>
        <v>0</v>
      </c>
      <c r="H45" s="54">
        <f t="shared" si="7"/>
        <v>0</v>
      </c>
      <c r="I45" s="54">
        <f t="shared" si="7"/>
        <v>186435</v>
      </c>
      <c r="J45" s="54">
        <f t="shared" si="7"/>
        <v>186435</v>
      </c>
      <c r="K45" s="54">
        <f t="shared" si="7"/>
        <v>8667</v>
      </c>
      <c r="L45" s="54">
        <f t="shared" si="7"/>
        <v>0</v>
      </c>
      <c r="M45" s="54">
        <f t="shared" si="7"/>
        <v>0</v>
      </c>
      <c r="N45" s="54">
        <f t="shared" si="7"/>
        <v>8667</v>
      </c>
      <c r="O45" s="54">
        <f t="shared" si="7"/>
        <v>0</v>
      </c>
      <c r="P45" s="54">
        <f t="shared" si="7"/>
        <v>0</v>
      </c>
      <c r="Q45" s="54">
        <f t="shared" si="7"/>
        <v>57884</v>
      </c>
      <c r="R45" s="54">
        <f t="shared" si="7"/>
        <v>57884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252986</v>
      </c>
      <c r="X45" s="54">
        <f t="shared" si="7"/>
        <v>3037500</v>
      </c>
      <c r="Y45" s="54">
        <f t="shared" si="7"/>
        <v>-2784514</v>
      </c>
      <c r="Z45" s="184">
        <f t="shared" si="5"/>
        <v>-91.67124279835392</v>
      </c>
      <c r="AA45" s="130">
        <f t="shared" si="8"/>
        <v>4050000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24708877</v>
      </c>
      <c r="D49" s="218">
        <f t="shared" si="9"/>
        <v>0</v>
      </c>
      <c r="E49" s="220">
        <f t="shared" si="9"/>
        <v>71635000</v>
      </c>
      <c r="F49" s="220">
        <f t="shared" si="9"/>
        <v>71635000</v>
      </c>
      <c r="G49" s="220">
        <f t="shared" si="9"/>
        <v>2031601</v>
      </c>
      <c r="H49" s="220">
        <f t="shared" si="9"/>
        <v>2214541</v>
      </c>
      <c r="I49" s="220">
        <f t="shared" si="9"/>
        <v>1007482</v>
      </c>
      <c r="J49" s="220">
        <f t="shared" si="9"/>
        <v>5253624</v>
      </c>
      <c r="K49" s="220">
        <f t="shared" si="9"/>
        <v>12388880</v>
      </c>
      <c r="L49" s="220">
        <f t="shared" si="9"/>
        <v>676160</v>
      </c>
      <c r="M49" s="220">
        <f t="shared" si="9"/>
        <v>852806</v>
      </c>
      <c r="N49" s="220">
        <f t="shared" si="9"/>
        <v>13917846</v>
      </c>
      <c r="O49" s="220">
        <f t="shared" si="9"/>
        <v>307433</v>
      </c>
      <c r="P49" s="220">
        <f t="shared" si="9"/>
        <v>15001456</v>
      </c>
      <c r="Q49" s="220">
        <f t="shared" si="9"/>
        <v>480250</v>
      </c>
      <c r="R49" s="220">
        <f t="shared" si="9"/>
        <v>15789139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34960609</v>
      </c>
      <c r="X49" s="220">
        <f t="shared" si="9"/>
        <v>53726250</v>
      </c>
      <c r="Y49" s="220">
        <f t="shared" si="9"/>
        <v>-18765641</v>
      </c>
      <c r="Z49" s="221">
        <f t="shared" si="5"/>
        <v>-34.92825387962123</v>
      </c>
      <c r="AA49" s="222">
        <f>SUM(AA41:AA48)</f>
        <v>71635000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1575660</v>
      </c>
      <c r="D51" s="129">
        <f t="shared" si="10"/>
        <v>0</v>
      </c>
      <c r="E51" s="54">
        <f t="shared" si="10"/>
        <v>5040000</v>
      </c>
      <c r="F51" s="54">
        <f t="shared" si="10"/>
        <v>5040000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3780000</v>
      </c>
      <c r="Y51" s="54">
        <f t="shared" si="10"/>
        <v>-3780000</v>
      </c>
      <c r="Z51" s="184">
        <f>+IF(X51&lt;&gt;0,+(Y51/X51)*100,0)</f>
        <v>-100</v>
      </c>
      <c r="AA51" s="130">
        <f>SUM(AA57:AA61)</f>
        <v>5040000</v>
      </c>
    </row>
    <row r="52" spans="1:27" ht="12.75">
      <c r="A52" s="310" t="s">
        <v>205</v>
      </c>
      <c r="B52" s="142"/>
      <c r="C52" s="62">
        <v>1575660</v>
      </c>
      <c r="D52" s="156"/>
      <c r="E52" s="60">
        <v>2690000</v>
      </c>
      <c r="F52" s="60">
        <v>2690000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2017500</v>
      </c>
      <c r="Y52" s="60">
        <v>-2017500</v>
      </c>
      <c r="Z52" s="140">
        <v>-100</v>
      </c>
      <c r="AA52" s="155">
        <v>2690000</v>
      </c>
    </row>
    <row r="53" spans="1:27" ht="12.75">
      <c r="A53" s="310" t="s">
        <v>206</v>
      </c>
      <c r="B53" s="142"/>
      <c r="C53" s="62"/>
      <c r="D53" s="156"/>
      <c r="E53" s="60">
        <v>500000</v>
      </c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375000</v>
      </c>
      <c r="Y53" s="60">
        <v>-375000</v>
      </c>
      <c r="Z53" s="140">
        <v>-100</v>
      </c>
      <c r="AA53" s="155">
        <v>500000</v>
      </c>
    </row>
    <row r="54" spans="1:27" ht="12.75">
      <c r="A54" s="310" t="s">
        <v>207</v>
      </c>
      <c r="B54" s="142"/>
      <c r="C54" s="62"/>
      <c r="D54" s="156"/>
      <c r="E54" s="60">
        <v>350000</v>
      </c>
      <c r="F54" s="60">
        <v>350000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262500</v>
      </c>
      <c r="Y54" s="60">
        <v>-262500</v>
      </c>
      <c r="Z54" s="140">
        <v>-100</v>
      </c>
      <c r="AA54" s="155">
        <v>350000</v>
      </c>
    </row>
    <row r="55" spans="1:27" ht="12.75">
      <c r="A55" s="310" t="s">
        <v>208</v>
      </c>
      <c r="B55" s="142"/>
      <c r="C55" s="62"/>
      <c r="D55" s="156"/>
      <c r="E55" s="60">
        <v>150000</v>
      </c>
      <c r="F55" s="60">
        <v>150000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112500</v>
      </c>
      <c r="Y55" s="60">
        <v>-112500</v>
      </c>
      <c r="Z55" s="140">
        <v>-100</v>
      </c>
      <c r="AA55" s="155">
        <v>150000</v>
      </c>
    </row>
    <row r="56" spans="1:27" ht="12.75">
      <c r="A56" s="310" t="s">
        <v>209</v>
      </c>
      <c r="B56" s="142"/>
      <c r="C56" s="62"/>
      <c r="D56" s="156"/>
      <c r="E56" s="60">
        <v>200000</v>
      </c>
      <c r="F56" s="60">
        <v>200000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150000</v>
      </c>
      <c r="Y56" s="60">
        <v>-150000</v>
      </c>
      <c r="Z56" s="140">
        <v>-100</v>
      </c>
      <c r="AA56" s="155">
        <v>200000</v>
      </c>
    </row>
    <row r="57" spans="1:27" ht="12.75">
      <c r="A57" s="138" t="s">
        <v>210</v>
      </c>
      <c r="B57" s="142"/>
      <c r="C57" s="293">
        <f aca="true" t="shared" si="11" ref="C57:Y57">SUM(C52:C56)</f>
        <v>1575660</v>
      </c>
      <c r="D57" s="294">
        <f t="shared" si="11"/>
        <v>0</v>
      </c>
      <c r="E57" s="295">
        <f t="shared" si="11"/>
        <v>3890000</v>
      </c>
      <c r="F57" s="295">
        <f t="shared" si="11"/>
        <v>3890000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2917500</v>
      </c>
      <c r="Y57" s="295">
        <f t="shared" si="11"/>
        <v>-2917500</v>
      </c>
      <c r="Z57" s="296">
        <f>+IF(X57&lt;&gt;0,+(Y57/X57)*100,0)</f>
        <v>-100</v>
      </c>
      <c r="AA57" s="297">
        <f>SUM(AA52:AA56)</f>
        <v>3890000</v>
      </c>
    </row>
    <row r="58" spans="1:27" ht="12.75">
      <c r="A58" s="311" t="s">
        <v>211</v>
      </c>
      <c r="B58" s="136"/>
      <c r="C58" s="62"/>
      <c r="D58" s="156"/>
      <c r="E58" s="60">
        <v>400000</v>
      </c>
      <c r="F58" s="60">
        <v>400000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300000</v>
      </c>
      <c r="Y58" s="60">
        <v>-300000</v>
      </c>
      <c r="Z58" s="140">
        <v>-100</v>
      </c>
      <c r="AA58" s="155">
        <v>400000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750000</v>
      </c>
      <c r="F61" s="60">
        <v>750000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562500</v>
      </c>
      <c r="Y61" s="60">
        <v>-562500</v>
      </c>
      <c r="Z61" s="140">
        <v>-100</v>
      </c>
      <c r="AA61" s="155">
        <v>750000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5040000</v>
      </c>
      <c r="F68" s="60"/>
      <c r="G68" s="60">
        <v>500024</v>
      </c>
      <c r="H68" s="60">
        <v>3275</v>
      </c>
      <c r="I68" s="60">
        <v>43144</v>
      </c>
      <c r="J68" s="60">
        <v>546443</v>
      </c>
      <c r="K68" s="60">
        <v>345073</v>
      </c>
      <c r="L68" s="60">
        <v>323061</v>
      </c>
      <c r="M68" s="60">
        <v>158768</v>
      </c>
      <c r="N68" s="60">
        <v>826902</v>
      </c>
      <c r="O68" s="60">
        <v>404869</v>
      </c>
      <c r="P68" s="60">
        <v>339681</v>
      </c>
      <c r="Q68" s="60">
        <v>146899</v>
      </c>
      <c r="R68" s="60">
        <v>891449</v>
      </c>
      <c r="S68" s="60"/>
      <c r="T68" s="60"/>
      <c r="U68" s="60"/>
      <c r="V68" s="60"/>
      <c r="W68" s="60">
        <v>2264794</v>
      </c>
      <c r="X68" s="60"/>
      <c r="Y68" s="60">
        <v>2264794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5040000</v>
      </c>
      <c r="F69" s="220">
        <f t="shared" si="12"/>
        <v>0</v>
      </c>
      <c r="G69" s="220">
        <f t="shared" si="12"/>
        <v>500024</v>
      </c>
      <c r="H69" s="220">
        <f t="shared" si="12"/>
        <v>3275</v>
      </c>
      <c r="I69" s="220">
        <f t="shared" si="12"/>
        <v>43144</v>
      </c>
      <c r="J69" s="220">
        <f t="shared" si="12"/>
        <v>546443</v>
      </c>
      <c r="K69" s="220">
        <f t="shared" si="12"/>
        <v>345073</v>
      </c>
      <c r="L69" s="220">
        <f t="shared" si="12"/>
        <v>323061</v>
      </c>
      <c r="M69" s="220">
        <f t="shared" si="12"/>
        <v>158768</v>
      </c>
      <c r="N69" s="220">
        <f t="shared" si="12"/>
        <v>826902</v>
      </c>
      <c r="O69" s="220">
        <f t="shared" si="12"/>
        <v>404869</v>
      </c>
      <c r="P69" s="220">
        <f t="shared" si="12"/>
        <v>339681</v>
      </c>
      <c r="Q69" s="220">
        <f t="shared" si="12"/>
        <v>146899</v>
      </c>
      <c r="R69" s="220">
        <f t="shared" si="12"/>
        <v>891449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2264794</v>
      </c>
      <c r="X69" s="220">
        <f t="shared" si="12"/>
        <v>0</v>
      </c>
      <c r="Y69" s="220">
        <f t="shared" si="12"/>
        <v>2264794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23581536</v>
      </c>
      <c r="D5" s="357">
        <f t="shared" si="0"/>
        <v>0</v>
      </c>
      <c r="E5" s="356">
        <f t="shared" si="0"/>
        <v>67585000</v>
      </c>
      <c r="F5" s="358">
        <f t="shared" si="0"/>
        <v>67585000</v>
      </c>
      <c r="G5" s="358">
        <f t="shared" si="0"/>
        <v>2031601</v>
      </c>
      <c r="H5" s="356">
        <f t="shared" si="0"/>
        <v>2034968</v>
      </c>
      <c r="I5" s="356">
        <f t="shared" si="0"/>
        <v>821047</v>
      </c>
      <c r="J5" s="358">
        <f t="shared" si="0"/>
        <v>4887616</v>
      </c>
      <c r="K5" s="358">
        <f t="shared" si="0"/>
        <v>12380213</v>
      </c>
      <c r="L5" s="356">
        <f t="shared" si="0"/>
        <v>198374</v>
      </c>
      <c r="M5" s="356">
        <f t="shared" si="0"/>
        <v>852806</v>
      </c>
      <c r="N5" s="358">
        <f t="shared" si="0"/>
        <v>13431393</v>
      </c>
      <c r="O5" s="358">
        <f t="shared" si="0"/>
        <v>148517</v>
      </c>
      <c r="P5" s="356">
        <f t="shared" si="0"/>
        <v>15001456</v>
      </c>
      <c r="Q5" s="356">
        <f t="shared" si="0"/>
        <v>422366</v>
      </c>
      <c r="R5" s="358">
        <f t="shared" si="0"/>
        <v>15572339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33891348</v>
      </c>
      <c r="X5" s="356">
        <f t="shared" si="0"/>
        <v>50688750</v>
      </c>
      <c r="Y5" s="358">
        <f t="shared" si="0"/>
        <v>-16797402</v>
      </c>
      <c r="Z5" s="359">
        <f>+IF(X5&lt;&gt;0,+(Y5/X5)*100,0)</f>
        <v>-33.13832359251313</v>
      </c>
      <c r="AA5" s="360">
        <f>+AA6+AA8+AA11+AA13+AA15</f>
        <v>67585000</v>
      </c>
    </row>
    <row r="6" spans="1:27" ht="12.75">
      <c r="A6" s="361" t="s">
        <v>205</v>
      </c>
      <c r="B6" s="142"/>
      <c r="C6" s="60">
        <f>+C7</f>
        <v>23581536</v>
      </c>
      <c r="D6" s="340">
        <f aca="true" t="shared" si="1" ref="D6:AA6">+D7</f>
        <v>0</v>
      </c>
      <c r="E6" s="60">
        <f t="shared" si="1"/>
        <v>12585000</v>
      </c>
      <c r="F6" s="59">
        <f t="shared" si="1"/>
        <v>12585000</v>
      </c>
      <c r="G6" s="59">
        <f t="shared" si="1"/>
        <v>729792</v>
      </c>
      <c r="H6" s="60">
        <f t="shared" si="1"/>
        <v>688334</v>
      </c>
      <c r="I6" s="60">
        <f t="shared" si="1"/>
        <v>821047</v>
      </c>
      <c r="J6" s="59">
        <f t="shared" si="1"/>
        <v>2239173</v>
      </c>
      <c r="K6" s="59">
        <f t="shared" si="1"/>
        <v>856019</v>
      </c>
      <c r="L6" s="60">
        <f t="shared" si="1"/>
        <v>198374</v>
      </c>
      <c r="M6" s="60">
        <f t="shared" si="1"/>
        <v>423753</v>
      </c>
      <c r="N6" s="59">
        <f t="shared" si="1"/>
        <v>1478146</v>
      </c>
      <c r="O6" s="59">
        <f t="shared" si="1"/>
        <v>0</v>
      </c>
      <c r="P6" s="60">
        <f t="shared" si="1"/>
        <v>1164988</v>
      </c>
      <c r="Q6" s="60">
        <f t="shared" si="1"/>
        <v>66690</v>
      </c>
      <c r="R6" s="59">
        <f t="shared" si="1"/>
        <v>1231678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4948997</v>
      </c>
      <c r="X6" s="60">
        <f t="shared" si="1"/>
        <v>9438750</v>
      </c>
      <c r="Y6" s="59">
        <f t="shared" si="1"/>
        <v>-4489753</v>
      </c>
      <c r="Z6" s="61">
        <f>+IF(X6&lt;&gt;0,+(Y6/X6)*100,0)</f>
        <v>-47.56724142497683</v>
      </c>
      <c r="AA6" s="62">
        <f t="shared" si="1"/>
        <v>12585000</v>
      </c>
    </row>
    <row r="7" spans="1:27" ht="12.75">
      <c r="A7" s="291" t="s">
        <v>229</v>
      </c>
      <c r="B7" s="142"/>
      <c r="C7" s="60">
        <v>23581536</v>
      </c>
      <c r="D7" s="340"/>
      <c r="E7" s="60">
        <v>12585000</v>
      </c>
      <c r="F7" s="59">
        <v>12585000</v>
      </c>
      <c r="G7" s="59">
        <v>729792</v>
      </c>
      <c r="H7" s="60">
        <v>688334</v>
      </c>
      <c r="I7" s="60">
        <v>821047</v>
      </c>
      <c r="J7" s="59">
        <v>2239173</v>
      </c>
      <c r="K7" s="59">
        <v>856019</v>
      </c>
      <c r="L7" s="60">
        <v>198374</v>
      </c>
      <c r="M7" s="60">
        <v>423753</v>
      </c>
      <c r="N7" s="59">
        <v>1478146</v>
      </c>
      <c r="O7" s="59"/>
      <c r="P7" s="60">
        <v>1164988</v>
      </c>
      <c r="Q7" s="60">
        <v>66690</v>
      </c>
      <c r="R7" s="59">
        <v>1231678</v>
      </c>
      <c r="S7" s="59"/>
      <c r="T7" s="60"/>
      <c r="U7" s="60"/>
      <c r="V7" s="59"/>
      <c r="W7" s="59">
        <v>4948997</v>
      </c>
      <c r="X7" s="60">
        <v>9438750</v>
      </c>
      <c r="Y7" s="59">
        <v>-4489753</v>
      </c>
      <c r="Z7" s="61">
        <v>-47.57</v>
      </c>
      <c r="AA7" s="62">
        <v>12585000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343894</v>
      </c>
      <c r="I8" s="60">
        <f t="shared" si="2"/>
        <v>0</v>
      </c>
      <c r="J8" s="59">
        <f t="shared" si="2"/>
        <v>343894</v>
      </c>
      <c r="K8" s="59">
        <f t="shared" si="2"/>
        <v>0</v>
      </c>
      <c r="L8" s="60">
        <f t="shared" si="2"/>
        <v>0</v>
      </c>
      <c r="M8" s="60">
        <f t="shared" si="2"/>
        <v>416000</v>
      </c>
      <c r="N8" s="59">
        <f t="shared" si="2"/>
        <v>416000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759894</v>
      </c>
      <c r="X8" s="60">
        <f t="shared" si="2"/>
        <v>0</v>
      </c>
      <c r="Y8" s="59">
        <f t="shared" si="2"/>
        <v>759894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>
        <v>343894</v>
      </c>
      <c r="I10" s="60"/>
      <c r="J10" s="59">
        <v>343894</v>
      </c>
      <c r="K10" s="59"/>
      <c r="L10" s="60"/>
      <c r="M10" s="60">
        <v>416000</v>
      </c>
      <c r="N10" s="59">
        <v>416000</v>
      </c>
      <c r="O10" s="59"/>
      <c r="P10" s="60"/>
      <c r="Q10" s="60"/>
      <c r="R10" s="59"/>
      <c r="S10" s="59"/>
      <c r="T10" s="60"/>
      <c r="U10" s="60"/>
      <c r="V10" s="59"/>
      <c r="W10" s="59">
        <v>759894</v>
      </c>
      <c r="X10" s="60"/>
      <c r="Y10" s="59">
        <v>759894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11524194</v>
      </c>
      <c r="L11" s="362">
        <f t="shared" si="3"/>
        <v>0</v>
      </c>
      <c r="M11" s="362">
        <f t="shared" si="3"/>
        <v>13053</v>
      </c>
      <c r="N11" s="364">
        <f t="shared" si="3"/>
        <v>11537247</v>
      </c>
      <c r="O11" s="364">
        <f t="shared" si="3"/>
        <v>0</v>
      </c>
      <c r="P11" s="362">
        <f t="shared" si="3"/>
        <v>13836468</v>
      </c>
      <c r="Q11" s="362">
        <f t="shared" si="3"/>
        <v>0</v>
      </c>
      <c r="R11" s="364">
        <f t="shared" si="3"/>
        <v>13836468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25373715</v>
      </c>
      <c r="X11" s="362">
        <f t="shared" si="3"/>
        <v>0</v>
      </c>
      <c r="Y11" s="364">
        <f t="shared" si="3"/>
        <v>25373715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>
        <v>11524194</v>
      </c>
      <c r="L12" s="60"/>
      <c r="M12" s="60">
        <v>13053</v>
      </c>
      <c r="N12" s="59">
        <v>11537247</v>
      </c>
      <c r="O12" s="59"/>
      <c r="P12" s="60">
        <v>13836468</v>
      </c>
      <c r="Q12" s="60"/>
      <c r="R12" s="59">
        <v>13836468</v>
      </c>
      <c r="S12" s="59"/>
      <c r="T12" s="60"/>
      <c r="U12" s="60"/>
      <c r="V12" s="59"/>
      <c r="W12" s="59">
        <v>25373715</v>
      </c>
      <c r="X12" s="60"/>
      <c r="Y12" s="59">
        <v>25373715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1301809</v>
      </c>
      <c r="H13" s="275">
        <f t="shared" si="4"/>
        <v>1002740</v>
      </c>
      <c r="I13" s="275">
        <f t="shared" si="4"/>
        <v>0</v>
      </c>
      <c r="J13" s="342">
        <f t="shared" si="4"/>
        <v>2304549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148517</v>
      </c>
      <c r="P13" s="275">
        <f t="shared" si="4"/>
        <v>0</v>
      </c>
      <c r="Q13" s="275">
        <f t="shared" si="4"/>
        <v>355676</v>
      </c>
      <c r="R13" s="342">
        <f t="shared" si="4"/>
        <v>504193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2808742</v>
      </c>
      <c r="X13" s="275">
        <f t="shared" si="4"/>
        <v>0</v>
      </c>
      <c r="Y13" s="342">
        <f t="shared" si="4"/>
        <v>2808742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>
        <v>1301809</v>
      </c>
      <c r="H14" s="60">
        <v>1002740</v>
      </c>
      <c r="I14" s="60"/>
      <c r="J14" s="59">
        <v>2304549</v>
      </c>
      <c r="K14" s="59"/>
      <c r="L14" s="60"/>
      <c r="M14" s="60"/>
      <c r="N14" s="59"/>
      <c r="O14" s="59">
        <v>148517</v>
      </c>
      <c r="P14" s="60"/>
      <c r="Q14" s="60">
        <v>355676</v>
      </c>
      <c r="R14" s="59">
        <v>504193</v>
      </c>
      <c r="S14" s="59"/>
      <c r="T14" s="60"/>
      <c r="U14" s="60"/>
      <c r="V14" s="59"/>
      <c r="W14" s="59">
        <v>2808742</v>
      </c>
      <c r="X14" s="60"/>
      <c r="Y14" s="59">
        <v>2808742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55000000</v>
      </c>
      <c r="F15" s="59">
        <f t="shared" si="5"/>
        <v>55000000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41250000</v>
      </c>
      <c r="Y15" s="59">
        <f t="shared" si="5"/>
        <v>-41250000</v>
      </c>
      <c r="Z15" s="61">
        <f>+IF(X15&lt;&gt;0,+(Y15/X15)*100,0)</f>
        <v>-100</v>
      </c>
      <c r="AA15" s="62">
        <f>SUM(AA16:AA20)</f>
        <v>55000000</v>
      </c>
    </row>
    <row r="16" spans="1:27" ht="12.75">
      <c r="A16" s="291" t="s">
        <v>234</v>
      </c>
      <c r="B16" s="300"/>
      <c r="C16" s="60"/>
      <c r="D16" s="340"/>
      <c r="E16" s="60">
        <v>55000000</v>
      </c>
      <c r="F16" s="59">
        <v>55000000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41250000</v>
      </c>
      <c r="Y16" s="59">
        <v>-41250000</v>
      </c>
      <c r="Z16" s="61">
        <v>-100</v>
      </c>
      <c r="AA16" s="62">
        <v>55000000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179573</v>
      </c>
      <c r="I22" s="343">
        <f t="shared" si="6"/>
        <v>0</v>
      </c>
      <c r="J22" s="345">
        <f t="shared" si="6"/>
        <v>179573</v>
      </c>
      <c r="K22" s="345">
        <f t="shared" si="6"/>
        <v>0</v>
      </c>
      <c r="L22" s="343">
        <f t="shared" si="6"/>
        <v>477786</v>
      </c>
      <c r="M22" s="343">
        <f t="shared" si="6"/>
        <v>0</v>
      </c>
      <c r="N22" s="345">
        <f t="shared" si="6"/>
        <v>477786</v>
      </c>
      <c r="O22" s="345">
        <f t="shared" si="6"/>
        <v>158916</v>
      </c>
      <c r="P22" s="343">
        <f t="shared" si="6"/>
        <v>0</v>
      </c>
      <c r="Q22" s="343">
        <f t="shared" si="6"/>
        <v>0</v>
      </c>
      <c r="R22" s="345">
        <f t="shared" si="6"/>
        <v>158916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816275</v>
      </c>
      <c r="X22" s="343">
        <f t="shared" si="6"/>
        <v>0</v>
      </c>
      <c r="Y22" s="345">
        <f t="shared" si="6"/>
        <v>816275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148339</v>
      </c>
      <c r="I24" s="60"/>
      <c r="J24" s="59">
        <v>148339</v>
      </c>
      <c r="K24" s="59"/>
      <c r="L24" s="60"/>
      <c r="M24" s="60"/>
      <c r="N24" s="59"/>
      <c r="O24" s="59">
        <v>158916</v>
      </c>
      <c r="P24" s="60"/>
      <c r="Q24" s="60"/>
      <c r="R24" s="59">
        <v>158916</v>
      </c>
      <c r="S24" s="59"/>
      <c r="T24" s="60"/>
      <c r="U24" s="60"/>
      <c r="V24" s="59"/>
      <c r="W24" s="59">
        <v>307255</v>
      </c>
      <c r="X24" s="60"/>
      <c r="Y24" s="59">
        <v>307255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>
        <v>31234</v>
      </c>
      <c r="I27" s="60"/>
      <c r="J27" s="59">
        <v>31234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31234</v>
      </c>
      <c r="X27" s="60"/>
      <c r="Y27" s="59">
        <v>31234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477786</v>
      </c>
      <c r="M32" s="60"/>
      <c r="N32" s="59">
        <v>477786</v>
      </c>
      <c r="O32" s="59"/>
      <c r="P32" s="60"/>
      <c r="Q32" s="60"/>
      <c r="R32" s="59"/>
      <c r="S32" s="59"/>
      <c r="T32" s="60"/>
      <c r="U32" s="60"/>
      <c r="V32" s="59"/>
      <c r="W32" s="59">
        <v>477786</v>
      </c>
      <c r="X32" s="60"/>
      <c r="Y32" s="59">
        <v>477786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1127341</v>
      </c>
      <c r="D40" s="344">
        <f t="shared" si="9"/>
        <v>0</v>
      </c>
      <c r="E40" s="343">
        <f t="shared" si="9"/>
        <v>4050000</v>
      </c>
      <c r="F40" s="345">
        <f t="shared" si="9"/>
        <v>4050000</v>
      </c>
      <c r="G40" s="345">
        <f t="shared" si="9"/>
        <v>0</v>
      </c>
      <c r="H40" s="343">
        <f t="shared" si="9"/>
        <v>0</v>
      </c>
      <c r="I40" s="343">
        <f t="shared" si="9"/>
        <v>186435</v>
      </c>
      <c r="J40" s="345">
        <f t="shared" si="9"/>
        <v>186435</v>
      </c>
      <c r="K40" s="345">
        <f t="shared" si="9"/>
        <v>8667</v>
      </c>
      <c r="L40" s="343">
        <f t="shared" si="9"/>
        <v>0</v>
      </c>
      <c r="M40" s="343">
        <f t="shared" si="9"/>
        <v>0</v>
      </c>
      <c r="N40" s="345">
        <f t="shared" si="9"/>
        <v>8667</v>
      </c>
      <c r="O40" s="345">
        <f t="shared" si="9"/>
        <v>0</v>
      </c>
      <c r="P40" s="343">
        <f t="shared" si="9"/>
        <v>0</v>
      </c>
      <c r="Q40" s="343">
        <f t="shared" si="9"/>
        <v>57884</v>
      </c>
      <c r="R40" s="345">
        <f t="shared" si="9"/>
        <v>57884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252986</v>
      </c>
      <c r="X40" s="343">
        <f t="shared" si="9"/>
        <v>3037500</v>
      </c>
      <c r="Y40" s="345">
        <f t="shared" si="9"/>
        <v>-2784514</v>
      </c>
      <c r="Z40" s="336">
        <f>+IF(X40&lt;&gt;0,+(Y40/X40)*100,0)</f>
        <v>-91.67124279835392</v>
      </c>
      <c r="AA40" s="350">
        <f>SUM(AA41:AA49)</f>
        <v>4050000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744482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4050000</v>
      </c>
      <c r="F44" s="53">
        <v>4050000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57884</v>
      </c>
      <c r="R44" s="53">
        <v>57884</v>
      </c>
      <c r="S44" s="53"/>
      <c r="T44" s="54"/>
      <c r="U44" s="54"/>
      <c r="V44" s="53"/>
      <c r="W44" s="53">
        <v>57884</v>
      </c>
      <c r="X44" s="54">
        <v>3037500</v>
      </c>
      <c r="Y44" s="53">
        <v>-2979616</v>
      </c>
      <c r="Z44" s="94">
        <v>-98.09</v>
      </c>
      <c r="AA44" s="95">
        <v>4050000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382859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186435</v>
      </c>
      <c r="J49" s="53">
        <v>186435</v>
      </c>
      <c r="K49" s="53">
        <v>8667</v>
      </c>
      <c r="L49" s="54"/>
      <c r="M49" s="54"/>
      <c r="N49" s="53">
        <v>8667</v>
      </c>
      <c r="O49" s="53"/>
      <c r="P49" s="54"/>
      <c r="Q49" s="54"/>
      <c r="R49" s="53"/>
      <c r="S49" s="53"/>
      <c r="T49" s="54"/>
      <c r="U49" s="54"/>
      <c r="V49" s="53"/>
      <c r="W49" s="53">
        <v>195102</v>
      </c>
      <c r="X49" s="54"/>
      <c r="Y49" s="53">
        <v>195102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24708877</v>
      </c>
      <c r="D60" s="346">
        <f t="shared" si="14"/>
        <v>0</v>
      </c>
      <c r="E60" s="219">
        <f t="shared" si="14"/>
        <v>71635000</v>
      </c>
      <c r="F60" s="264">
        <f t="shared" si="14"/>
        <v>71635000</v>
      </c>
      <c r="G60" s="264">
        <f t="shared" si="14"/>
        <v>2031601</v>
      </c>
      <c r="H60" s="219">
        <f t="shared" si="14"/>
        <v>2214541</v>
      </c>
      <c r="I60" s="219">
        <f t="shared" si="14"/>
        <v>1007482</v>
      </c>
      <c r="J60" s="264">
        <f t="shared" si="14"/>
        <v>5253624</v>
      </c>
      <c r="K60" s="264">
        <f t="shared" si="14"/>
        <v>12388880</v>
      </c>
      <c r="L60" s="219">
        <f t="shared" si="14"/>
        <v>676160</v>
      </c>
      <c r="M60" s="219">
        <f t="shared" si="14"/>
        <v>852806</v>
      </c>
      <c r="N60" s="264">
        <f t="shared" si="14"/>
        <v>13917846</v>
      </c>
      <c r="O60" s="264">
        <f t="shared" si="14"/>
        <v>307433</v>
      </c>
      <c r="P60" s="219">
        <f t="shared" si="14"/>
        <v>15001456</v>
      </c>
      <c r="Q60" s="219">
        <f t="shared" si="14"/>
        <v>480250</v>
      </c>
      <c r="R60" s="264">
        <f t="shared" si="14"/>
        <v>15789139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34960609</v>
      </c>
      <c r="X60" s="219">
        <f t="shared" si="14"/>
        <v>53726250</v>
      </c>
      <c r="Y60" s="264">
        <f t="shared" si="14"/>
        <v>-18765641</v>
      </c>
      <c r="Z60" s="337">
        <f>+IF(X60&lt;&gt;0,+(Y60/X60)*100,0)</f>
        <v>-34.92825387962123</v>
      </c>
      <c r="AA60" s="232">
        <f>+AA57+AA54+AA51+AA40+AA37+AA34+AA22+AA5</f>
        <v>71635000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2017-05-05T12:16:23Z</dcterms:created>
  <dcterms:modified xsi:type="dcterms:W3CDTF">2017-05-05T12:16:26Z</dcterms:modified>
  <cp:category/>
  <cp:version/>
  <cp:contentType/>
  <cp:contentStatus/>
</cp:coreProperties>
</file>