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<sst xmlns="http://schemas.openxmlformats.org/spreadsheetml/2006/main" count="857" uniqueCount="303">
  <si>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Kopanong(FS162)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</si>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</sst>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13952421</v>
      </c>
      <c r="C5" s="19">
        <v>0</v>
      </c>
      <c r="D5" s="59">
        <v>22319226</v>
      </c>
      <c r="E5" s="60">
        <v>22319226</v>
      </c>
      <c r="F5" s="60">
        <v>12783</v>
      </c>
      <c r="G5" s="60">
        <v>16203419</v>
      </c>
      <c r="H5" s="60">
        <v>2956</v>
      </c>
      <c r="I5" s="60">
        <v>16219158</v>
      </c>
      <c r="J5" s="60">
        <v>260</v>
      </c>
      <c r="K5" s="60">
        <v>260</v>
      </c>
      <c r="L5" s="60">
        <v>0</v>
      </c>
      <c r="M5" s="60">
        <v>520</v>
      </c>
      <c r="N5" s="60">
        <v>260</v>
      </c>
      <c r="O5" s="60">
        <v>0</v>
      </c>
      <c r="P5" s="60">
        <v>0</v>
      </c>
      <c r="Q5" s="60">
        <v>260</v>
      </c>
      <c r="R5" s="60">
        <v>0</v>
      </c>
      <c r="S5" s="60">
        <v>0</v>
      </c>
      <c r="T5" s="60">
        <v>0</v>
      </c>
      <c r="U5" s="60">
        <v>0</v>
      </c>
      <c r="V5" s="60">
        <v>16219938</v>
      </c>
      <c r="W5" s="60">
        <v>16739424</v>
      </c>
      <c r="X5" s="60">
        <v>-519486</v>
      </c>
      <c r="Y5" s="61">
        <v>-3.1</v>
      </c>
      <c r="Z5" s="62">
        <v>22319226</v>
      </c>
    </row>
    <row r="6" spans="1:26" ht="12.75">
      <c r="A6" s="58" t="s">
        <v>32</v>
      </c>
      <c r="B6" s="19">
        <v>108396630</v>
      </c>
      <c r="C6" s="19">
        <v>0</v>
      </c>
      <c r="D6" s="59">
        <v>116594479</v>
      </c>
      <c r="E6" s="60">
        <v>116594479</v>
      </c>
      <c r="F6" s="60">
        <v>5121444</v>
      </c>
      <c r="G6" s="60">
        <v>5089973</v>
      </c>
      <c r="H6" s="60">
        <v>4616787</v>
      </c>
      <c r="I6" s="60">
        <v>14828204</v>
      </c>
      <c r="J6" s="60">
        <v>4291399</v>
      </c>
      <c r="K6" s="60">
        <v>4291399</v>
      </c>
      <c r="L6" s="60">
        <v>8709058</v>
      </c>
      <c r="M6" s="60">
        <v>17291856</v>
      </c>
      <c r="N6" s="60">
        <v>3892348</v>
      </c>
      <c r="O6" s="60">
        <v>4291399</v>
      </c>
      <c r="P6" s="60">
        <v>0</v>
      </c>
      <c r="Q6" s="60">
        <v>8183747</v>
      </c>
      <c r="R6" s="60">
        <v>0</v>
      </c>
      <c r="S6" s="60">
        <v>0</v>
      </c>
      <c r="T6" s="60">
        <v>0</v>
      </c>
      <c r="U6" s="60">
        <v>0</v>
      </c>
      <c r="V6" s="60">
        <v>40303807</v>
      </c>
      <c r="W6" s="60">
        <v>87445854</v>
      </c>
      <c r="X6" s="60">
        <v>-47142047</v>
      </c>
      <c r="Y6" s="61">
        <v>-53.91</v>
      </c>
      <c r="Z6" s="62">
        <v>116594479</v>
      </c>
    </row>
    <row r="7" spans="1:26" ht="12.75">
      <c r="A7" s="58" t="s">
        <v>33</v>
      </c>
      <c r="B7" s="19">
        <v>9636481</v>
      </c>
      <c r="C7" s="19">
        <v>0</v>
      </c>
      <c r="D7" s="59">
        <v>0</v>
      </c>
      <c r="E7" s="60">
        <v>0</v>
      </c>
      <c r="F7" s="60">
        <v>0</v>
      </c>
      <c r="G7" s="60">
        <v>225533</v>
      </c>
      <c r="H7" s="60">
        <v>127781</v>
      </c>
      <c r="I7" s="60">
        <v>353314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353314</v>
      </c>
      <c r="W7" s="60"/>
      <c r="X7" s="60">
        <v>353314</v>
      </c>
      <c r="Y7" s="61">
        <v>0</v>
      </c>
      <c r="Z7" s="62">
        <v>0</v>
      </c>
    </row>
    <row r="8" spans="1:26" ht="12.75">
      <c r="A8" s="58" t="s">
        <v>34</v>
      </c>
      <c r="B8" s="19">
        <v>78370000</v>
      </c>
      <c r="C8" s="19">
        <v>0</v>
      </c>
      <c r="D8" s="59">
        <v>76726648</v>
      </c>
      <c r="E8" s="60">
        <v>76726648</v>
      </c>
      <c r="F8" s="60">
        <v>29437000</v>
      </c>
      <c r="G8" s="60">
        <v>1850049</v>
      </c>
      <c r="H8" s="60">
        <v>0</v>
      </c>
      <c r="I8" s="60">
        <v>31287049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31287049</v>
      </c>
      <c r="W8" s="60">
        <v>73430000</v>
      </c>
      <c r="X8" s="60">
        <v>-42142951</v>
      </c>
      <c r="Y8" s="61">
        <v>-57.39</v>
      </c>
      <c r="Z8" s="62">
        <v>76726648</v>
      </c>
    </row>
    <row r="9" spans="1:26" ht="12.75">
      <c r="A9" s="58" t="s">
        <v>35</v>
      </c>
      <c r="B9" s="19">
        <v>13487982</v>
      </c>
      <c r="C9" s="19">
        <v>0</v>
      </c>
      <c r="D9" s="59">
        <v>19579145</v>
      </c>
      <c r="E9" s="60">
        <v>19579145</v>
      </c>
      <c r="F9" s="60">
        <v>1289236</v>
      </c>
      <c r="G9" s="60">
        <v>1736545</v>
      </c>
      <c r="H9" s="60">
        <v>1086023</v>
      </c>
      <c r="I9" s="60">
        <v>4111804</v>
      </c>
      <c r="J9" s="60">
        <v>782637</v>
      </c>
      <c r="K9" s="60">
        <v>782637</v>
      </c>
      <c r="L9" s="60">
        <v>3152328</v>
      </c>
      <c r="M9" s="60">
        <v>4717602</v>
      </c>
      <c r="N9" s="60">
        <v>782637</v>
      </c>
      <c r="O9" s="60">
        <v>763314</v>
      </c>
      <c r="P9" s="60">
        <v>0</v>
      </c>
      <c r="Q9" s="60">
        <v>1545951</v>
      </c>
      <c r="R9" s="60">
        <v>0</v>
      </c>
      <c r="S9" s="60">
        <v>0</v>
      </c>
      <c r="T9" s="60">
        <v>0</v>
      </c>
      <c r="U9" s="60">
        <v>0</v>
      </c>
      <c r="V9" s="60">
        <v>10375357</v>
      </c>
      <c r="W9" s="60">
        <v>17156601</v>
      </c>
      <c r="X9" s="60">
        <v>-6781244</v>
      </c>
      <c r="Y9" s="61">
        <v>-39.53</v>
      </c>
      <c r="Z9" s="62">
        <v>19579145</v>
      </c>
    </row>
    <row r="10" spans="1:26" ht="22.5">
      <c r="A10" s="63" t="s">
        <v>278</v>
      </c>
      <c r="B10" s="64">
        <f>SUM(B5:B9)</f>
        <v>223843514</v>
      </c>
      <c r="C10" s="64">
        <f>SUM(C5:C9)</f>
        <v>0</v>
      </c>
      <c r="D10" s="65">
        <f aca="true" t="shared" si="0" ref="D10:Z10">SUM(D5:D9)</f>
        <v>235219498</v>
      </c>
      <c r="E10" s="66">
        <f t="shared" si="0"/>
        <v>235219498</v>
      </c>
      <c r="F10" s="66">
        <f t="shared" si="0"/>
        <v>35860463</v>
      </c>
      <c r="G10" s="66">
        <f t="shared" si="0"/>
        <v>25105519</v>
      </c>
      <c r="H10" s="66">
        <f t="shared" si="0"/>
        <v>5833547</v>
      </c>
      <c r="I10" s="66">
        <f t="shared" si="0"/>
        <v>66799529</v>
      </c>
      <c r="J10" s="66">
        <f t="shared" si="0"/>
        <v>5074296</v>
      </c>
      <c r="K10" s="66">
        <f t="shared" si="0"/>
        <v>5074296</v>
      </c>
      <c r="L10" s="66">
        <f t="shared" si="0"/>
        <v>11861386</v>
      </c>
      <c r="M10" s="66">
        <f t="shared" si="0"/>
        <v>22009978</v>
      </c>
      <c r="N10" s="66">
        <f t="shared" si="0"/>
        <v>4675245</v>
      </c>
      <c r="O10" s="66">
        <f t="shared" si="0"/>
        <v>5054713</v>
      </c>
      <c r="P10" s="66">
        <f t="shared" si="0"/>
        <v>0</v>
      </c>
      <c r="Q10" s="66">
        <f t="shared" si="0"/>
        <v>9729958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98539465</v>
      </c>
      <c r="W10" s="66">
        <f t="shared" si="0"/>
        <v>194771879</v>
      </c>
      <c r="X10" s="66">
        <f t="shared" si="0"/>
        <v>-96232414</v>
      </c>
      <c r="Y10" s="67">
        <f>+IF(W10&lt;&gt;0,(X10/W10)*100,0)</f>
        <v>-49.40775562369556</v>
      </c>
      <c r="Z10" s="68">
        <f t="shared" si="0"/>
        <v>235219498</v>
      </c>
    </row>
    <row r="11" spans="1:26" ht="12.75">
      <c r="A11" s="58" t="s">
        <v>37</v>
      </c>
      <c r="B11" s="19">
        <v>100572498</v>
      </c>
      <c r="C11" s="19">
        <v>0</v>
      </c>
      <c r="D11" s="59">
        <v>90357812</v>
      </c>
      <c r="E11" s="60">
        <v>90357812</v>
      </c>
      <c r="F11" s="60">
        <v>8261367</v>
      </c>
      <c r="G11" s="60">
        <v>8289562</v>
      </c>
      <c r="H11" s="60">
        <v>7965602</v>
      </c>
      <c r="I11" s="60">
        <v>24516531</v>
      </c>
      <c r="J11" s="60">
        <v>7875883</v>
      </c>
      <c r="K11" s="60">
        <v>7875883</v>
      </c>
      <c r="L11" s="60">
        <v>8081257</v>
      </c>
      <c r="M11" s="60">
        <v>23833023</v>
      </c>
      <c r="N11" s="60">
        <v>8175883</v>
      </c>
      <c r="O11" s="60">
        <v>8271883</v>
      </c>
      <c r="P11" s="60">
        <v>0</v>
      </c>
      <c r="Q11" s="60">
        <v>16447766</v>
      </c>
      <c r="R11" s="60">
        <v>0</v>
      </c>
      <c r="S11" s="60">
        <v>0</v>
      </c>
      <c r="T11" s="60">
        <v>0</v>
      </c>
      <c r="U11" s="60">
        <v>0</v>
      </c>
      <c r="V11" s="60">
        <v>64797320</v>
      </c>
      <c r="W11" s="60">
        <v>67768362</v>
      </c>
      <c r="X11" s="60">
        <v>-2971042</v>
      </c>
      <c r="Y11" s="61">
        <v>-4.38</v>
      </c>
      <c r="Z11" s="62">
        <v>90357812</v>
      </c>
    </row>
    <row r="12" spans="1:26" ht="12.75">
      <c r="A12" s="58" t="s">
        <v>38</v>
      </c>
      <c r="B12" s="19">
        <v>0</v>
      </c>
      <c r="C12" s="19">
        <v>0</v>
      </c>
      <c r="D12" s="59">
        <v>4200000</v>
      </c>
      <c r="E12" s="60">
        <v>4200000</v>
      </c>
      <c r="F12" s="60">
        <v>317423</v>
      </c>
      <c r="G12" s="60">
        <v>0</v>
      </c>
      <c r="H12" s="60">
        <v>323201</v>
      </c>
      <c r="I12" s="60">
        <v>640624</v>
      </c>
      <c r="J12" s="60">
        <v>298464</v>
      </c>
      <c r="K12" s="60">
        <v>298464</v>
      </c>
      <c r="L12" s="60">
        <v>329015</v>
      </c>
      <c r="M12" s="60">
        <v>925943</v>
      </c>
      <c r="N12" s="60">
        <v>298464</v>
      </c>
      <c r="O12" s="60">
        <v>392100</v>
      </c>
      <c r="P12" s="60">
        <v>0</v>
      </c>
      <c r="Q12" s="60">
        <v>690564</v>
      </c>
      <c r="R12" s="60">
        <v>0</v>
      </c>
      <c r="S12" s="60">
        <v>0</v>
      </c>
      <c r="T12" s="60">
        <v>0</v>
      </c>
      <c r="U12" s="60">
        <v>0</v>
      </c>
      <c r="V12" s="60">
        <v>2257131</v>
      </c>
      <c r="W12" s="60">
        <v>3150000</v>
      </c>
      <c r="X12" s="60">
        <v>-892869</v>
      </c>
      <c r="Y12" s="61">
        <v>-28.35</v>
      </c>
      <c r="Z12" s="62">
        <v>4200000</v>
      </c>
    </row>
    <row r="13" spans="1:26" ht="12.75">
      <c r="A13" s="58" t="s">
        <v>279</v>
      </c>
      <c r="B13" s="19">
        <v>54948338</v>
      </c>
      <c r="C13" s="19">
        <v>0</v>
      </c>
      <c r="D13" s="59">
        <v>72312000</v>
      </c>
      <c r="E13" s="60">
        <v>72312000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54234000</v>
      </c>
      <c r="X13" s="60">
        <v>-54234000</v>
      </c>
      <c r="Y13" s="61">
        <v>-100</v>
      </c>
      <c r="Z13" s="62">
        <v>72312000</v>
      </c>
    </row>
    <row r="14" spans="1:26" ht="12.75">
      <c r="A14" s="58" t="s">
        <v>40</v>
      </c>
      <c r="B14" s="19">
        <v>19120979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78512656</v>
      </c>
      <c r="C15" s="19">
        <v>0</v>
      </c>
      <c r="D15" s="59">
        <v>62063989</v>
      </c>
      <c r="E15" s="60">
        <v>62063989</v>
      </c>
      <c r="F15" s="60">
        <v>0</v>
      </c>
      <c r="G15" s="60">
        <v>0</v>
      </c>
      <c r="H15" s="60">
        <v>4035239</v>
      </c>
      <c r="I15" s="60">
        <v>4035239</v>
      </c>
      <c r="J15" s="60">
        <v>2710102</v>
      </c>
      <c r="K15" s="60">
        <v>2710102</v>
      </c>
      <c r="L15" s="60">
        <v>0</v>
      </c>
      <c r="M15" s="60">
        <v>5420204</v>
      </c>
      <c r="N15" s="60">
        <v>2710102</v>
      </c>
      <c r="O15" s="60">
        <v>2710102</v>
      </c>
      <c r="P15" s="60">
        <v>0</v>
      </c>
      <c r="Q15" s="60">
        <v>5420204</v>
      </c>
      <c r="R15" s="60">
        <v>0</v>
      </c>
      <c r="S15" s="60">
        <v>0</v>
      </c>
      <c r="T15" s="60">
        <v>0</v>
      </c>
      <c r="U15" s="60">
        <v>0</v>
      </c>
      <c r="V15" s="60">
        <v>14875647</v>
      </c>
      <c r="W15" s="60">
        <v>46547991</v>
      </c>
      <c r="X15" s="60">
        <v>-31672344</v>
      </c>
      <c r="Y15" s="61">
        <v>-68.04</v>
      </c>
      <c r="Z15" s="62">
        <v>62063989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89340257</v>
      </c>
      <c r="C17" s="19">
        <v>0</v>
      </c>
      <c r="D17" s="59">
        <v>78596282</v>
      </c>
      <c r="E17" s="60">
        <v>78596282</v>
      </c>
      <c r="F17" s="60">
        <v>911679</v>
      </c>
      <c r="G17" s="60">
        <v>4225667</v>
      </c>
      <c r="H17" s="60">
        <v>3499953</v>
      </c>
      <c r="I17" s="60">
        <v>8637299</v>
      </c>
      <c r="J17" s="60">
        <v>3920492</v>
      </c>
      <c r="K17" s="60">
        <v>3920492</v>
      </c>
      <c r="L17" s="60">
        <v>3759718</v>
      </c>
      <c r="M17" s="60">
        <v>11600702</v>
      </c>
      <c r="N17" s="60">
        <v>3031457</v>
      </c>
      <c r="O17" s="60">
        <v>1728531</v>
      </c>
      <c r="P17" s="60">
        <v>0</v>
      </c>
      <c r="Q17" s="60">
        <v>4759988</v>
      </c>
      <c r="R17" s="60">
        <v>0</v>
      </c>
      <c r="S17" s="60">
        <v>0</v>
      </c>
      <c r="T17" s="60">
        <v>0</v>
      </c>
      <c r="U17" s="60">
        <v>0</v>
      </c>
      <c r="V17" s="60">
        <v>24997989</v>
      </c>
      <c r="W17" s="60">
        <v>58947210</v>
      </c>
      <c r="X17" s="60">
        <v>-33949221</v>
      </c>
      <c r="Y17" s="61">
        <v>-57.59</v>
      </c>
      <c r="Z17" s="62">
        <v>78596282</v>
      </c>
    </row>
    <row r="18" spans="1:26" ht="12.75">
      <c r="A18" s="70" t="s">
        <v>44</v>
      </c>
      <c r="B18" s="71">
        <f>SUM(B11:B17)</f>
        <v>342494728</v>
      </c>
      <c r="C18" s="71">
        <f>SUM(C11:C17)</f>
        <v>0</v>
      </c>
      <c r="D18" s="72">
        <f aca="true" t="shared" si="1" ref="D18:Z18">SUM(D11:D17)</f>
        <v>307530083</v>
      </c>
      <c r="E18" s="73">
        <f t="shared" si="1"/>
        <v>307530083</v>
      </c>
      <c r="F18" s="73">
        <f t="shared" si="1"/>
        <v>9490469</v>
      </c>
      <c r="G18" s="73">
        <f t="shared" si="1"/>
        <v>12515229</v>
      </c>
      <c r="H18" s="73">
        <f t="shared" si="1"/>
        <v>15823995</v>
      </c>
      <c r="I18" s="73">
        <f t="shared" si="1"/>
        <v>37829693</v>
      </c>
      <c r="J18" s="73">
        <f t="shared" si="1"/>
        <v>14804941</v>
      </c>
      <c r="K18" s="73">
        <f t="shared" si="1"/>
        <v>14804941</v>
      </c>
      <c r="L18" s="73">
        <f t="shared" si="1"/>
        <v>12169990</v>
      </c>
      <c r="M18" s="73">
        <f t="shared" si="1"/>
        <v>41779872</v>
      </c>
      <c r="N18" s="73">
        <f t="shared" si="1"/>
        <v>14215906</v>
      </c>
      <c r="O18" s="73">
        <f t="shared" si="1"/>
        <v>13102616</v>
      </c>
      <c r="P18" s="73">
        <f t="shared" si="1"/>
        <v>0</v>
      </c>
      <c r="Q18" s="73">
        <f t="shared" si="1"/>
        <v>27318522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106928087</v>
      </c>
      <c r="W18" s="73">
        <f t="shared" si="1"/>
        <v>230647563</v>
      </c>
      <c r="X18" s="73">
        <f t="shared" si="1"/>
        <v>-123719476</v>
      </c>
      <c r="Y18" s="67">
        <f>+IF(W18&lt;&gt;0,(X18/W18)*100,0)</f>
        <v>-53.64005341777662</v>
      </c>
      <c r="Z18" s="74">
        <f t="shared" si="1"/>
        <v>307530083</v>
      </c>
    </row>
    <row r="19" spans="1:26" ht="12.75">
      <c r="A19" s="70" t="s">
        <v>45</v>
      </c>
      <c r="B19" s="75">
        <f>+B10-B18</f>
        <v>-118651214</v>
      </c>
      <c r="C19" s="75">
        <f>+C10-C18</f>
        <v>0</v>
      </c>
      <c r="D19" s="76">
        <f aca="true" t="shared" si="2" ref="D19:Z19">+D10-D18</f>
        <v>-72310585</v>
      </c>
      <c r="E19" s="77">
        <f t="shared" si="2"/>
        <v>-72310585</v>
      </c>
      <c r="F19" s="77">
        <f t="shared" si="2"/>
        <v>26369994</v>
      </c>
      <c r="G19" s="77">
        <f t="shared" si="2"/>
        <v>12590290</v>
      </c>
      <c r="H19" s="77">
        <f t="shared" si="2"/>
        <v>-9990448</v>
      </c>
      <c r="I19" s="77">
        <f t="shared" si="2"/>
        <v>28969836</v>
      </c>
      <c r="J19" s="77">
        <f t="shared" si="2"/>
        <v>-9730645</v>
      </c>
      <c r="K19" s="77">
        <f t="shared" si="2"/>
        <v>-9730645</v>
      </c>
      <c r="L19" s="77">
        <f t="shared" si="2"/>
        <v>-308604</v>
      </c>
      <c r="M19" s="77">
        <f t="shared" si="2"/>
        <v>-19769894</v>
      </c>
      <c r="N19" s="77">
        <f t="shared" si="2"/>
        <v>-9540661</v>
      </c>
      <c r="O19" s="77">
        <f t="shared" si="2"/>
        <v>-8047903</v>
      </c>
      <c r="P19" s="77">
        <f t="shared" si="2"/>
        <v>0</v>
      </c>
      <c r="Q19" s="77">
        <f t="shared" si="2"/>
        <v>-17588564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-8388622</v>
      </c>
      <c r="W19" s="77">
        <f>IF(E10=E18,0,W10-W18)</f>
        <v>-35875684</v>
      </c>
      <c r="X19" s="77">
        <f t="shared" si="2"/>
        <v>27487062</v>
      </c>
      <c r="Y19" s="78">
        <f>+IF(W19&lt;&gt;0,(X19/W19)*100,0)</f>
        <v>-76.61752734805</v>
      </c>
      <c r="Z19" s="79">
        <f t="shared" si="2"/>
        <v>-72310585</v>
      </c>
    </row>
    <row r="20" spans="1:26" ht="12.75">
      <c r="A20" s="58" t="s">
        <v>46</v>
      </c>
      <c r="B20" s="19">
        <v>36959459</v>
      </c>
      <c r="C20" s="19">
        <v>0</v>
      </c>
      <c r="D20" s="59">
        <v>66378995</v>
      </c>
      <c r="E20" s="60">
        <v>66378995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66378995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-81691755</v>
      </c>
      <c r="C22" s="86">
        <f>SUM(C19:C21)</f>
        <v>0</v>
      </c>
      <c r="D22" s="87">
        <f aca="true" t="shared" si="3" ref="D22:Z22">SUM(D19:D21)</f>
        <v>-5931590</v>
      </c>
      <c r="E22" s="88">
        <f t="shared" si="3"/>
        <v>-5931590</v>
      </c>
      <c r="F22" s="88">
        <f t="shared" si="3"/>
        <v>26369994</v>
      </c>
      <c r="G22" s="88">
        <f t="shared" si="3"/>
        <v>12590290</v>
      </c>
      <c r="H22" s="88">
        <f t="shared" si="3"/>
        <v>-9990448</v>
      </c>
      <c r="I22" s="88">
        <f t="shared" si="3"/>
        <v>28969836</v>
      </c>
      <c r="J22" s="88">
        <f t="shared" si="3"/>
        <v>-9730645</v>
      </c>
      <c r="K22" s="88">
        <f t="shared" si="3"/>
        <v>-9730645</v>
      </c>
      <c r="L22" s="88">
        <f t="shared" si="3"/>
        <v>-308604</v>
      </c>
      <c r="M22" s="88">
        <f t="shared" si="3"/>
        <v>-19769894</v>
      </c>
      <c r="N22" s="88">
        <f t="shared" si="3"/>
        <v>-9540661</v>
      </c>
      <c r="O22" s="88">
        <f t="shared" si="3"/>
        <v>-8047903</v>
      </c>
      <c r="P22" s="88">
        <f t="shared" si="3"/>
        <v>0</v>
      </c>
      <c r="Q22" s="88">
        <f t="shared" si="3"/>
        <v>-17588564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-8388622</v>
      </c>
      <c r="W22" s="88">
        <f t="shared" si="3"/>
        <v>-35875684</v>
      </c>
      <c r="X22" s="88">
        <f t="shared" si="3"/>
        <v>27487062</v>
      </c>
      <c r="Y22" s="89">
        <f>+IF(W22&lt;&gt;0,(X22/W22)*100,0)</f>
        <v>-76.61752734805</v>
      </c>
      <c r="Z22" s="90">
        <f t="shared" si="3"/>
        <v>-5931590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-81691755</v>
      </c>
      <c r="C24" s="75">
        <f>SUM(C22:C23)</f>
        <v>0</v>
      </c>
      <c r="D24" s="76">
        <f aca="true" t="shared" si="4" ref="D24:Z24">SUM(D22:D23)</f>
        <v>-5931590</v>
      </c>
      <c r="E24" s="77">
        <f t="shared" si="4"/>
        <v>-5931590</v>
      </c>
      <c r="F24" s="77">
        <f t="shared" si="4"/>
        <v>26369994</v>
      </c>
      <c r="G24" s="77">
        <f t="shared" si="4"/>
        <v>12590290</v>
      </c>
      <c r="H24" s="77">
        <f t="shared" si="4"/>
        <v>-9990448</v>
      </c>
      <c r="I24" s="77">
        <f t="shared" si="4"/>
        <v>28969836</v>
      </c>
      <c r="J24" s="77">
        <f t="shared" si="4"/>
        <v>-9730645</v>
      </c>
      <c r="K24" s="77">
        <f t="shared" si="4"/>
        <v>-9730645</v>
      </c>
      <c r="L24" s="77">
        <f t="shared" si="4"/>
        <v>-308604</v>
      </c>
      <c r="M24" s="77">
        <f t="shared" si="4"/>
        <v>-19769894</v>
      </c>
      <c r="N24" s="77">
        <f t="shared" si="4"/>
        <v>-9540661</v>
      </c>
      <c r="O24" s="77">
        <f t="shared" si="4"/>
        <v>-8047903</v>
      </c>
      <c r="P24" s="77">
        <f t="shared" si="4"/>
        <v>0</v>
      </c>
      <c r="Q24" s="77">
        <f t="shared" si="4"/>
        <v>-17588564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-8388622</v>
      </c>
      <c r="W24" s="77">
        <f t="shared" si="4"/>
        <v>-35875684</v>
      </c>
      <c r="X24" s="77">
        <f t="shared" si="4"/>
        <v>27487062</v>
      </c>
      <c r="Y24" s="78">
        <f>+IF(W24&lt;&gt;0,(X24/W24)*100,0)</f>
        <v>-76.61752734805</v>
      </c>
      <c r="Z24" s="79">
        <f t="shared" si="4"/>
        <v>-5931590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26369067</v>
      </c>
      <c r="C27" s="22">
        <v>0</v>
      </c>
      <c r="D27" s="99">
        <v>66379000</v>
      </c>
      <c r="E27" s="100">
        <v>66379000</v>
      </c>
      <c r="F27" s="100">
        <v>440528</v>
      </c>
      <c r="G27" s="100">
        <v>2069141</v>
      </c>
      <c r="H27" s="100">
        <v>324883</v>
      </c>
      <c r="I27" s="100">
        <v>2834552</v>
      </c>
      <c r="J27" s="100">
        <v>387840</v>
      </c>
      <c r="K27" s="100">
        <v>1669694</v>
      </c>
      <c r="L27" s="100">
        <v>0</v>
      </c>
      <c r="M27" s="100">
        <v>2057534</v>
      </c>
      <c r="N27" s="100">
        <v>5069769</v>
      </c>
      <c r="O27" s="100">
        <v>2147502</v>
      </c>
      <c r="P27" s="100">
        <v>0</v>
      </c>
      <c r="Q27" s="100">
        <v>7217271</v>
      </c>
      <c r="R27" s="100">
        <v>0</v>
      </c>
      <c r="S27" s="100">
        <v>0</v>
      </c>
      <c r="T27" s="100">
        <v>0</v>
      </c>
      <c r="U27" s="100">
        <v>0</v>
      </c>
      <c r="V27" s="100">
        <v>12109357</v>
      </c>
      <c r="W27" s="100">
        <v>49784250</v>
      </c>
      <c r="X27" s="100">
        <v>-37674893</v>
      </c>
      <c r="Y27" s="101">
        <v>-75.68</v>
      </c>
      <c r="Z27" s="102">
        <v>66379000</v>
      </c>
    </row>
    <row r="28" spans="1:26" ht="12.75">
      <c r="A28" s="103" t="s">
        <v>46</v>
      </c>
      <c r="B28" s="19">
        <v>26369067</v>
      </c>
      <c r="C28" s="19">
        <v>0</v>
      </c>
      <c r="D28" s="59">
        <v>66379000</v>
      </c>
      <c r="E28" s="60">
        <v>66379000</v>
      </c>
      <c r="F28" s="60">
        <v>440528</v>
      </c>
      <c r="G28" s="60">
        <v>2069141</v>
      </c>
      <c r="H28" s="60">
        <v>324883</v>
      </c>
      <c r="I28" s="60">
        <v>2834552</v>
      </c>
      <c r="J28" s="60">
        <v>387840</v>
      </c>
      <c r="K28" s="60">
        <v>1669694</v>
      </c>
      <c r="L28" s="60">
        <v>0</v>
      </c>
      <c r="M28" s="60">
        <v>2057534</v>
      </c>
      <c r="N28" s="60">
        <v>5069769</v>
      </c>
      <c r="O28" s="60">
        <v>2147502</v>
      </c>
      <c r="P28" s="60">
        <v>0</v>
      </c>
      <c r="Q28" s="60">
        <v>7217271</v>
      </c>
      <c r="R28" s="60">
        <v>0</v>
      </c>
      <c r="S28" s="60">
        <v>0</v>
      </c>
      <c r="T28" s="60">
        <v>0</v>
      </c>
      <c r="U28" s="60">
        <v>0</v>
      </c>
      <c r="V28" s="60">
        <v>12109357</v>
      </c>
      <c r="W28" s="60">
        <v>49784250</v>
      </c>
      <c r="X28" s="60">
        <v>-37674893</v>
      </c>
      <c r="Y28" s="61">
        <v>-75.68</v>
      </c>
      <c r="Z28" s="62">
        <v>66379000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26369067</v>
      </c>
      <c r="C32" s="22">
        <f>SUM(C28:C31)</f>
        <v>0</v>
      </c>
      <c r="D32" s="99">
        <f aca="true" t="shared" si="5" ref="D32:Z32">SUM(D28:D31)</f>
        <v>66379000</v>
      </c>
      <c r="E32" s="100">
        <f t="shared" si="5"/>
        <v>66379000</v>
      </c>
      <c r="F32" s="100">
        <f t="shared" si="5"/>
        <v>440528</v>
      </c>
      <c r="G32" s="100">
        <f t="shared" si="5"/>
        <v>2069141</v>
      </c>
      <c r="H32" s="100">
        <f t="shared" si="5"/>
        <v>324883</v>
      </c>
      <c r="I32" s="100">
        <f t="shared" si="5"/>
        <v>2834552</v>
      </c>
      <c r="J32" s="100">
        <f t="shared" si="5"/>
        <v>387840</v>
      </c>
      <c r="K32" s="100">
        <f t="shared" si="5"/>
        <v>1669694</v>
      </c>
      <c r="L32" s="100">
        <f t="shared" si="5"/>
        <v>0</v>
      </c>
      <c r="M32" s="100">
        <f t="shared" si="5"/>
        <v>2057534</v>
      </c>
      <c r="N32" s="100">
        <f t="shared" si="5"/>
        <v>5069769</v>
      </c>
      <c r="O32" s="100">
        <f t="shared" si="5"/>
        <v>2147502</v>
      </c>
      <c r="P32" s="100">
        <f t="shared" si="5"/>
        <v>0</v>
      </c>
      <c r="Q32" s="100">
        <f t="shared" si="5"/>
        <v>7217271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12109357</v>
      </c>
      <c r="W32" s="100">
        <f t="shared" si="5"/>
        <v>49784250</v>
      </c>
      <c r="X32" s="100">
        <f t="shared" si="5"/>
        <v>-37674893</v>
      </c>
      <c r="Y32" s="101">
        <f>+IF(W32&lt;&gt;0,(X32/W32)*100,0)</f>
        <v>-75.67632936119355</v>
      </c>
      <c r="Z32" s="102">
        <f t="shared" si="5"/>
        <v>66379000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38819904</v>
      </c>
      <c r="C35" s="19">
        <v>0</v>
      </c>
      <c r="D35" s="59">
        <v>78870127</v>
      </c>
      <c r="E35" s="60">
        <v>78870127</v>
      </c>
      <c r="F35" s="60">
        <v>90782469</v>
      </c>
      <c r="G35" s="60">
        <v>90782469</v>
      </c>
      <c r="H35" s="60">
        <v>90782469</v>
      </c>
      <c r="I35" s="60">
        <v>90782469</v>
      </c>
      <c r="J35" s="60">
        <v>90782469</v>
      </c>
      <c r="K35" s="60">
        <v>90782469</v>
      </c>
      <c r="L35" s="60">
        <v>90782469</v>
      </c>
      <c r="M35" s="60">
        <v>90782469</v>
      </c>
      <c r="N35" s="60">
        <v>90782469</v>
      </c>
      <c r="O35" s="60">
        <v>90782469</v>
      </c>
      <c r="P35" s="60">
        <v>0</v>
      </c>
      <c r="Q35" s="60">
        <v>90782469</v>
      </c>
      <c r="R35" s="60">
        <v>0</v>
      </c>
      <c r="S35" s="60">
        <v>0</v>
      </c>
      <c r="T35" s="60">
        <v>0</v>
      </c>
      <c r="U35" s="60">
        <v>0</v>
      </c>
      <c r="V35" s="60">
        <v>90782469</v>
      </c>
      <c r="W35" s="60">
        <v>59152595</v>
      </c>
      <c r="X35" s="60">
        <v>31629874</v>
      </c>
      <c r="Y35" s="61">
        <v>53.47</v>
      </c>
      <c r="Z35" s="62">
        <v>78870127</v>
      </c>
    </row>
    <row r="36" spans="1:26" ht="12.75">
      <c r="A36" s="58" t="s">
        <v>57</v>
      </c>
      <c r="B36" s="19">
        <v>944888959</v>
      </c>
      <c r="C36" s="19">
        <v>0</v>
      </c>
      <c r="D36" s="59">
        <v>1128265133</v>
      </c>
      <c r="E36" s="60">
        <v>1128265133</v>
      </c>
      <c r="F36" s="60">
        <v>1082920392</v>
      </c>
      <c r="G36" s="60">
        <v>1082920392</v>
      </c>
      <c r="H36" s="60">
        <v>1082920392</v>
      </c>
      <c r="I36" s="60">
        <v>1082920392</v>
      </c>
      <c r="J36" s="60">
        <v>1082920392</v>
      </c>
      <c r="K36" s="60">
        <v>1082920392</v>
      </c>
      <c r="L36" s="60">
        <v>1082920392</v>
      </c>
      <c r="M36" s="60">
        <v>1082920392</v>
      </c>
      <c r="N36" s="60">
        <v>1082920392</v>
      </c>
      <c r="O36" s="60">
        <v>1082920392</v>
      </c>
      <c r="P36" s="60">
        <v>0</v>
      </c>
      <c r="Q36" s="60">
        <v>1082920392</v>
      </c>
      <c r="R36" s="60">
        <v>0</v>
      </c>
      <c r="S36" s="60">
        <v>0</v>
      </c>
      <c r="T36" s="60">
        <v>0</v>
      </c>
      <c r="U36" s="60">
        <v>0</v>
      </c>
      <c r="V36" s="60">
        <v>1082920392</v>
      </c>
      <c r="W36" s="60">
        <v>846198850</v>
      </c>
      <c r="X36" s="60">
        <v>236721542</v>
      </c>
      <c r="Y36" s="61">
        <v>27.97</v>
      </c>
      <c r="Z36" s="62">
        <v>1128265133</v>
      </c>
    </row>
    <row r="37" spans="1:26" ht="12.75">
      <c r="A37" s="58" t="s">
        <v>58</v>
      </c>
      <c r="B37" s="19">
        <v>249885459</v>
      </c>
      <c r="C37" s="19">
        <v>0</v>
      </c>
      <c r="D37" s="59">
        <v>205985795</v>
      </c>
      <c r="E37" s="60">
        <v>205985795</v>
      </c>
      <c r="F37" s="60">
        <v>150642294</v>
      </c>
      <c r="G37" s="60">
        <v>150642294</v>
      </c>
      <c r="H37" s="60">
        <v>150642294</v>
      </c>
      <c r="I37" s="60">
        <v>150642294</v>
      </c>
      <c r="J37" s="60">
        <v>150642294</v>
      </c>
      <c r="K37" s="60">
        <v>150642294</v>
      </c>
      <c r="L37" s="60">
        <v>150642294</v>
      </c>
      <c r="M37" s="60">
        <v>150642294</v>
      </c>
      <c r="N37" s="60">
        <v>150642294</v>
      </c>
      <c r="O37" s="60">
        <v>150642294</v>
      </c>
      <c r="P37" s="60">
        <v>0</v>
      </c>
      <c r="Q37" s="60">
        <v>150642294</v>
      </c>
      <c r="R37" s="60">
        <v>0</v>
      </c>
      <c r="S37" s="60">
        <v>0</v>
      </c>
      <c r="T37" s="60">
        <v>0</v>
      </c>
      <c r="U37" s="60">
        <v>0</v>
      </c>
      <c r="V37" s="60">
        <v>150642294</v>
      </c>
      <c r="W37" s="60">
        <v>154489346</v>
      </c>
      <c r="X37" s="60">
        <v>-3847052</v>
      </c>
      <c r="Y37" s="61">
        <v>-2.49</v>
      </c>
      <c r="Z37" s="62">
        <v>205985795</v>
      </c>
    </row>
    <row r="38" spans="1:26" ht="12.75">
      <c r="A38" s="58" t="s">
        <v>59</v>
      </c>
      <c r="B38" s="19">
        <v>23847894</v>
      </c>
      <c r="C38" s="19">
        <v>0</v>
      </c>
      <c r="D38" s="59">
        <v>23525404</v>
      </c>
      <c r="E38" s="60">
        <v>23525404</v>
      </c>
      <c r="F38" s="60">
        <v>20886821</v>
      </c>
      <c r="G38" s="60">
        <v>20886821</v>
      </c>
      <c r="H38" s="60">
        <v>20886821</v>
      </c>
      <c r="I38" s="60">
        <v>20886821</v>
      </c>
      <c r="J38" s="60">
        <v>20886821</v>
      </c>
      <c r="K38" s="60">
        <v>20886821</v>
      </c>
      <c r="L38" s="60">
        <v>20886821</v>
      </c>
      <c r="M38" s="60">
        <v>20886821</v>
      </c>
      <c r="N38" s="60">
        <v>20886821</v>
      </c>
      <c r="O38" s="60">
        <v>20886821</v>
      </c>
      <c r="P38" s="60">
        <v>0</v>
      </c>
      <c r="Q38" s="60">
        <v>20886821</v>
      </c>
      <c r="R38" s="60">
        <v>0</v>
      </c>
      <c r="S38" s="60">
        <v>0</v>
      </c>
      <c r="T38" s="60">
        <v>0</v>
      </c>
      <c r="U38" s="60">
        <v>0</v>
      </c>
      <c r="V38" s="60">
        <v>20886821</v>
      </c>
      <c r="W38" s="60">
        <v>17644053</v>
      </c>
      <c r="X38" s="60">
        <v>3242768</v>
      </c>
      <c r="Y38" s="61">
        <v>18.38</v>
      </c>
      <c r="Z38" s="62">
        <v>23525404</v>
      </c>
    </row>
    <row r="39" spans="1:26" ht="12.75">
      <c r="A39" s="58" t="s">
        <v>60</v>
      </c>
      <c r="B39" s="19">
        <v>709975510</v>
      </c>
      <c r="C39" s="19">
        <v>0</v>
      </c>
      <c r="D39" s="59">
        <v>977624061</v>
      </c>
      <c r="E39" s="60">
        <v>977624061</v>
      </c>
      <c r="F39" s="60">
        <v>1002173746</v>
      </c>
      <c r="G39" s="60">
        <v>1002173746</v>
      </c>
      <c r="H39" s="60">
        <v>1002173746</v>
      </c>
      <c r="I39" s="60">
        <v>1002173746</v>
      </c>
      <c r="J39" s="60">
        <v>1002173746</v>
      </c>
      <c r="K39" s="60">
        <v>1002173746</v>
      </c>
      <c r="L39" s="60">
        <v>1002173746</v>
      </c>
      <c r="M39" s="60">
        <v>1002173746</v>
      </c>
      <c r="N39" s="60">
        <v>1002173746</v>
      </c>
      <c r="O39" s="60">
        <v>1002173746</v>
      </c>
      <c r="P39" s="60">
        <v>0</v>
      </c>
      <c r="Q39" s="60">
        <v>1002173746</v>
      </c>
      <c r="R39" s="60">
        <v>0</v>
      </c>
      <c r="S39" s="60">
        <v>0</v>
      </c>
      <c r="T39" s="60">
        <v>0</v>
      </c>
      <c r="U39" s="60">
        <v>0</v>
      </c>
      <c r="V39" s="60">
        <v>1002173746</v>
      </c>
      <c r="W39" s="60">
        <v>733218046</v>
      </c>
      <c r="X39" s="60">
        <v>268955700</v>
      </c>
      <c r="Y39" s="61">
        <v>36.68</v>
      </c>
      <c r="Z39" s="62">
        <v>977624061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22862045</v>
      </c>
      <c r="C42" s="19">
        <v>0</v>
      </c>
      <c r="D42" s="59">
        <v>66935588</v>
      </c>
      <c r="E42" s="60">
        <v>66935588</v>
      </c>
      <c r="F42" s="60">
        <v>31614070</v>
      </c>
      <c r="G42" s="60">
        <v>-2230865</v>
      </c>
      <c r="H42" s="60">
        <v>-10125945</v>
      </c>
      <c r="I42" s="60">
        <v>19257260</v>
      </c>
      <c r="J42" s="60">
        <v>1598405</v>
      </c>
      <c r="K42" s="60">
        <v>-7309345</v>
      </c>
      <c r="L42" s="60">
        <v>18512206</v>
      </c>
      <c r="M42" s="60">
        <v>12801266</v>
      </c>
      <c r="N42" s="60">
        <v>-7356005</v>
      </c>
      <c r="O42" s="60">
        <v>0</v>
      </c>
      <c r="P42" s="60">
        <v>0</v>
      </c>
      <c r="Q42" s="60">
        <v>-7356005</v>
      </c>
      <c r="R42" s="60">
        <v>0</v>
      </c>
      <c r="S42" s="60">
        <v>0</v>
      </c>
      <c r="T42" s="60">
        <v>0</v>
      </c>
      <c r="U42" s="60">
        <v>0</v>
      </c>
      <c r="V42" s="60">
        <v>24702521</v>
      </c>
      <c r="W42" s="60">
        <v>68559191</v>
      </c>
      <c r="X42" s="60">
        <v>-43856670</v>
      </c>
      <c r="Y42" s="61">
        <v>-63.97</v>
      </c>
      <c r="Z42" s="62">
        <v>66935588</v>
      </c>
    </row>
    <row r="43" spans="1:26" ht="12.75">
      <c r="A43" s="58" t="s">
        <v>63</v>
      </c>
      <c r="B43" s="19">
        <v>-24869378</v>
      </c>
      <c r="C43" s="19">
        <v>0</v>
      </c>
      <c r="D43" s="59">
        <v>-66378996</v>
      </c>
      <c r="E43" s="60">
        <v>-66378996</v>
      </c>
      <c r="F43" s="60">
        <v>-2979951</v>
      </c>
      <c r="G43" s="60">
        <v>0</v>
      </c>
      <c r="H43" s="60">
        <v>0</v>
      </c>
      <c r="I43" s="60">
        <v>-2979951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-2979951</v>
      </c>
      <c r="W43" s="60">
        <v>-49784247</v>
      </c>
      <c r="X43" s="60">
        <v>46804296</v>
      </c>
      <c r="Y43" s="61">
        <v>-94.01</v>
      </c>
      <c r="Z43" s="62">
        <v>-66378996</v>
      </c>
    </row>
    <row r="44" spans="1:26" ht="12.75">
      <c r="A44" s="58" t="s">
        <v>64</v>
      </c>
      <c r="B44" s="19">
        <v>-179930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912565</v>
      </c>
      <c r="C45" s="22">
        <v>0</v>
      </c>
      <c r="D45" s="99">
        <v>65962848</v>
      </c>
      <c r="E45" s="100">
        <v>65962848</v>
      </c>
      <c r="F45" s="100">
        <v>28634119</v>
      </c>
      <c r="G45" s="100">
        <v>26403254</v>
      </c>
      <c r="H45" s="100">
        <v>16277309</v>
      </c>
      <c r="I45" s="100">
        <v>16277309</v>
      </c>
      <c r="J45" s="100">
        <v>17875714</v>
      </c>
      <c r="K45" s="100">
        <v>10566369</v>
      </c>
      <c r="L45" s="100">
        <v>29078575</v>
      </c>
      <c r="M45" s="100">
        <v>29078575</v>
      </c>
      <c r="N45" s="100">
        <v>21722570</v>
      </c>
      <c r="O45" s="100">
        <v>0</v>
      </c>
      <c r="P45" s="100">
        <v>0</v>
      </c>
      <c r="Q45" s="100">
        <v>21722570</v>
      </c>
      <c r="R45" s="100">
        <v>0</v>
      </c>
      <c r="S45" s="100">
        <v>0</v>
      </c>
      <c r="T45" s="100">
        <v>0</v>
      </c>
      <c r="U45" s="100">
        <v>0</v>
      </c>
      <c r="V45" s="100">
        <v>21722570</v>
      </c>
      <c r="W45" s="100">
        <v>84181200</v>
      </c>
      <c r="X45" s="100">
        <v>-62458630</v>
      </c>
      <c r="Y45" s="101">
        <v>-74.2</v>
      </c>
      <c r="Z45" s="102">
        <v>65962848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26.087576273885443</v>
      </c>
      <c r="C58" s="5">
        <f>IF(C67=0,0,+(C76/C67)*100)</f>
        <v>0</v>
      </c>
      <c r="D58" s="6">
        <f aca="true" t="shared" si="6" ref="D58:Z58">IF(D67=0,0,+(D76/D67)*100)</f>
        <v>83.31987401818992</v>
      </c>
      <c r="E58" s="7">
        <f t="shared" si="6"/>
        <v>83.31987401818992</v>
      </c>
      <c r="F58" s="7">
        <f t="shared" si="6"/>
        <v>30.6789026409715</v>
      </c>
      <c r="G58" s="7">
        <f t="shared" si="6"/>
        <v>8.24099108752095</v>
      </c>
      <c r="H58" s="7">
        <f t="shared" si="6"/>
        <v>31.296805133909423</v>
      </c>
      <c r="I58" s="7">
        <f t="shared" si="6"/>
        <v>16.005540136251014</v>
      </c>
      <c r="J58" s="7">
        <f t="shared" si="6"/>
        <v>58.10166838163624</v>
      </c>
      <c r="K58" s="7">
        <f t="shared" si="6"/>
        <v>38.97488974980205</v>
      </c>
      <c r="L58" s="7">
        <f t="shared" si="6"/>
        <v>30.44266096287337</v>
      </c>
      <c r="M58" s="7">
        <f t="shared" si="6"/>
        <v>40.092042854003765</v>
      </c>
      <c r="N58" s="7">
        <f t="shared" si="6"/>
        <v>45.44830706088811</v>
      </c>
      <c r="O58" s="7">
        <f t="shared" si="6"/>
        <v>0</v>
      </c>
      <c r="P58" s="7">
        <f t="shared" si="6"/>
        <v>0</v>
      </c>
      <c r="Q58" s="7">
        <f t="shared" si="6"/>
        <v>21.866851952892073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24.175643943374116</v>
      </c>
      <c r="W58" s="7">
        <f t="shared" si="6"/>
        <v>83.31987461798586</v>
      </c>
      <c r="X58" s="7">
        <f t="shared" si="6"/>
        <v>0</v>
      </c>
      <c r="Y58" s="7">
        <f t="shared" si="6"/>
        <v>0</v>
      </c>
      <c r="Z58" s="8">
        <f t="shared" si="6"/>
        <v>83.31987401818992</v>
      </c>
    </row>
    <row r="59" spans="1:26" ht="12.75">
      <c r="A59" s="37" t="s">
        <v>31</v>
      </c>
      <c r="B59" s="9">
        <f aca="true" t="shared" si="7" ref="B59:Z66">IF(B68=0,0,+(B77/B68)*100)</f>
        <v>30.29414035026609</v>
      </c>
      <c r="C59" s="9">
        <f t="shared" si="7"/>
        <v>0</v>
      </c>
      <c r="D59" s="2">
        <f t="shared" si="7"/>
        <v>75.00002016198948</v>
      </c>
      <c r="E59" s="10">
        <f t="shared" si="7"/>
        <v>75.00002016198948</v>
      </c>
      <c r="F59" s="10">
        <f t="shared" si="7"/>
        <v>5346.812172416491</v>
      </c>
      <c r="G59" s="10">
        <f t="shared" si="7"/>
        <v>4.775313160759467</v>
      </c>
      <c r="H59" s="10">
        <f t="shared" si="7"/>
        <v>17384.5399188092</v>
      </c>
      <c r="I59" s="10">
        <f t="shared" si="7"/>
        <v>12.153121635537431</v>
      </c>
      <c r="J59" s="10">
        <f t="shared" si="7"/>
        <v>638977.6923076923</v>
      </c>
      <c r="K59" s="10">
        <f t="shared" si="7"/>
        <v>303586.5384615385</v>
      </c>
      <c r="L59" s="10">
        <f t="shared" si="7"/>
        <v>0</v>
      </c>
      <c r="M59" s="10">
        <f t="shared" si="7"/>
        <v>719146.9230769231</v>
      </c>
      <c r="N59" s="10">
        <f t="shared" si="7"/>
        <v>368708.8461538462</v>
      </c>
      <c r="O59" s="10">
        <f t="shared" si="7"/>
        <v>0</v>
      </c>
      <c r="P59" s="10">
        <f t="shared" si="7"/>
        <v>0</v>
      </c>
      <c r="Q59" s="10">
        <f t="shared" si="7"/>
        <v>368708.8461538462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41.11816580309986</v>
      </c>
      <c r="W59" s="10">
        <f t="shared" si="7"/>
        <v>75</v>
      </c>
      <c r="X59" s="10">
        <f t="shared" si="7"/>
        <v>0</v>
      </c>
      <c r="Y59" s="10">
        <f t="shared" si="7"/>
        <v>0</v>
      </c>
      <c r="Z59" s="11">
        <f t="shared" si="7"/>
        <v>75.00002016198948</v>
      </c>
    </row>
    <row r="60" spans="1:26" ht="12.75">
      <c r="A60" s="38" t="s">
        <v>32</v>
      </c>
      <c r="B60" s="12">
        <f t="shared" si="7"/>
        <v>25.546122605472142</v>
      </c>
      <c r="C60" s="12">
        <f t="shared" si="7"/>
        <v>0</v>
      </c>
      <c r="D60" s="3">
        <f t="shared" si="7"/>
        <v>84.91251116615908</v>
      </c>
      <c r="E60" s="13">
        <f t="shared" si="7"/>
        <v>84.91251116615908</v>
      </c>
      <c r="F60" s="13">
        <f t="shared" si="7"/>
        <v>22.42328530781553</v>
      </c>
      <c r="G60" s="13">
        <f t="shared" si="7"/>
        <v>20.685708941874545</v>
      </c>
      <c r="H60" s="13">
        <f t="shared" si="7"/>
        <v>26.3247145688116</v>
      </c>
      <c r="I60" s="13">
        <f t="shared" si="7"/>
        <v>23.041556482497814</v>
      </c>
      <c r="J60" s="13">
        <f t="shared" si="7"/>
        <v>28.641289239243427</v>
      </c>
      <c r="K60" s="13">
        <f t="shared" si="7"/>
        <v>26.78860669912073</v>
      </c>
      <c r="L60" s="13">
        <f t="shared" si="7"/>
        <v>15.643161407353126</v>
      </c>
      <c r="M60" s="13">
        <f t="shared" si="7"/>
        <v>21.634982387084417</v>
      </c>
      <c r="N60" s="13">
        <f t="shared" si="7"/>
        <v>28.7992491935459</v>
      </c>
      <c r="O60" s="13">
        <f t="shared" si="7"/>
        <v>0</v>
      </c>
      <c r="P60" s="13">
        <f t="shared" si="7"/>
        <v>0</v>
      </c>
      <c r="Q60" s="13">
        <f t="shared" si="7"/>
        <v>13.697478673277658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20.540754375883154</v>
      </c>
      <c r="W60" s="13">
        <f t="shared" si="7"/>
        <v>84.91251626406438</v>
      </c>
      <c r="X60" s="13">
        <f t="shared" si="7"/>
        <v>0</v>
      </c>
      <c r="Y60" s="13">
        <f t="shared" si="7"/>
        <v>0</v>
      </c>
      <c r="Z60" s="14">
        <f t="shared" si="7"/>
        <v>84.91251116615908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100.00007741728429</v>
      </c>
      <c r="E61" s="13">
        <f t="shared" si="7"/>
        <v>100.00007741728429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100.00007906446184</v>
      </c>
      <c r="X61" s="13">
        <f t="shared" si="7"/>
        <v>0</v>
      </c>
      <c r="Y61" s="13">
        <f t="shared" si="7"/>
        <v>0</v>
      </c>
      <c r="Z61" s="14">
        <f t="shared" si="7"/>
        <v>100.00007741728429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70.39661277673876</v>
      </c>
      <c r="E62" s="13">
        <f t="shared" si="7"/>
        <v>70.39661277673876</v>
      </c>
      <c r="F62" s="13">
        <f t="shared" si="7"/>
        <v>22.708061187600386</v>
      </c>
      <c r="G62" s="13">
        <f t="shared" si="7"/>
        <v>17.722122048922603</v>
      </c>
      <c r="H62" s="13">
        <f t="shared" si="7"/>
        <v>19.735582378767287</v>
      </c>
      <c r="I62" s="13">
        <f t="shared" si="7"/>
        <v>19.94924676493468</v>
      </c>
      <c r="J62" s="13">
        <f t="shared" si="7"/>
        <v>26.23013358613023</v>
      </c>
      <c r="K62" s="13">
        <f t="shared" si="7"/>
        <v>23.05355397393769</v>
      </c>
      <c r="L62" s="13">
        <f t="shared" si="7"/>
        <v>16.789186585134477</v>
      </c>
      <c r="M62" s="13">
        <f t="shared" si="7"/>
        <v>21.05621897867204</v>
      </c>
      <c r="N62" s="13">
        <f t="shared" si="7"/>
        <v>22.803949529142166</v>
      </c>
      <c r="O62" s="13">
        <f t="shared" si="7"/>
        <v>0</v>
      </c>
      <c r="P62" s="13">
        <f t="shared" si="7"/>
        <v>0</v>
      </c>
      <c r="Q62" s="13">
        <f t="shared" si="7"/>
        <v>10.415569196490615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18.428653199412157</v>
      </c>
      <c r="W62" s="13">
        <f t="shared" si="7"/>
        <v>70.39661497944438</v>
      </c>
      <c r="X62" s="13">
        <f t="shared" si="7"/>
        <v>0</v>
      </c>
      <c r="Y62" s="13">
        <f t="shared" si="7"/>
        <v>0</v>
      </c>
      <c r="Z62" s="14">
        <f t="shared" si="7"/>
        <v>70.39661277673876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66.0168422008844</v>
      </c>
      <c r="E63" s="13">
        <f t="shared" si="7"/>
        <v>66.0168422008844</v>
      </c>
      <c r="F63" s="13">
        <f t="shared" si="7"/>
        <v>22.615465716771087</v>
      </c>
      <c r="G63" s="13">
        <f t="shared" si="7"/>
        <v>23.94554719232696</v>
      </c>
      <c r="H63" s="13">
        <f t="shared" si="7"/>
        <v>35.48077445851987</v>
      </c>
      <c r="I63" s="13">
        <f t="shared" si="7"/>
        <v>26.821078497309387</v>
      </c>
      <c r="J63" s="13">
        <f t="shared" si="7"/>
        <v>31.27064200485793</v>
      </c>
      <c r="K63" s="13">
        <f t="shared" si="7"/>
        <v>27.88745358174374</v>
      </c>
      <c r="L63" s="13">
        <f t="shared" si="7"/>
        <v>14.554040034620124</v>
      </c>
      <c r="M63" s="13">
        <f t="shared" si="7"/>
        <v>21.140106798698774</v>
      </c>
      <c r="N63" s="13">
        <f t="shared" si="7"/>
        <v>36.14455229212824</v>
      </c>
      <c r="O63" s="13">
        <f t="shared" si="7"/>
        <v>0</v>
      </c>
      <c r="P63" s="13">
        <f t="shared" si="7"/>
        <v>0</v>
      </c>
      <c r="Q63" s="13">
        <f t="shared" si="7"/>
        <v>18.40350134434468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22.587785597661405</v>
      </c>
      <c r="W63" s="13">
        <f t="shared" si="7"/>
        <v>66.01685647941474</v>
      </c>
      <c r="X63" s="13">
        <f t="shared" si="7"/>
        <v>0</v>
      </c>
      <c r="Y63" s="13">
        <f t="shared" si="7"/>
        <v>0</v>
      </c>
      <c r="Z63" s="14">
        <f t="shared" si="7"/>
        <v>66.0168422008844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66.02043789812876</v>
      </c>
      <c r="E64" s="13">
        <f t="shared" si="7"/>
        <v>66.02043789812876</v>
      </c>
      <c r="F64" s="13">
        <f t="shared" si="7"/>
        <v>21.512044938379564</v>
      </c>
      <c r="G64" s="13">
        <f t="shared" si="7"/>
        <v>25.630895470844905</v>
      </c>
      <c r="H64" s="13">
        <f t="shared" si="7"/>
        <v>35.45364362865611</v>
      </c>
      <c r="I64" s="13">
        <f t="shared" si="7"/>
        <v>26.832512872205648</v>
      </c>
      <c r="J64" s="13">
        <f t="shared" si="7"/>
        <v>32.59699932955258</v>
      </c>
      <c r="K64" s="13">
        <f t="shared" si="7"/>
        <v>37.01629019949993</v>
      </c>
      <c r="L64" s="13">
        <f t="shared" si="7"/>
        <v>14.719820707642908</v>
      </c>
      <c r="M64" s="13">
        <f t="shared" si="7"/>
        <v>23.869065813794617</v>
      </c>
      <c r="N64" s="13">
        <f t="shared" si="7"/>
        <v>34.50975322276518</v>
      </c>
      <c r="O64" s="13">
        <f t="shared" si="7"/>
        <v>0</v>
      </c>
      <c r="P64" s="13">
        <f t="shared" si="7"/>
        <v>0</v>
      </c>
      <c r="Q64" s="13">
        <f t="shared" si="7"/>
        <v>16.681314677839044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23.559905100830367</v>
      </c>
      <c r="W64" s="13">
        <f t="shared" si="7"/>
        <v>66.02045103018962</v>
      </c>
      <c r="X64" s="13">
        <f t="shared" si="7"/>
        <v>0</v>
      </c>
      <c r="Y64" s="13">
        <f t="shared" si="7"/>
        <v>0</v>
      </c>
      <c r="Z64" s="14">
        <f t="shared" si="7"/>
        <v>66.02043789812876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122349051</v>
      </c>
      <c r="C67" s="24"/>
      <c r="D67" s="25">
        <v>138913705</v>
      </c>
      <c r="E67" s="26">
        <v>138913705</v>
      </c>
      <c r="F67" s="26">
        <v>5971136</v>
      </c>
      <c r="G67" s="26">
        <v>22165550</v>
      </c>
      <c r="H67" s="26">
        <v>5525302</v>
      </c>
      <c r="I67" s="26">
        <v>33661988</v>
      </c>
      <c r="J67" s="26">
        <v>4974821</v>
      </c>
      <c r="K67" s="26">
        <v>4974821</v>
      </c>
      <c r="L67" s="26">
        <v>8709058</v>
      </c>
      <c r="M67" s="26">
        <v>18658700</v>
      </c>
      <c r="N67" s="26">
        <v>4575770</v>
      </c>
      <c r="O67" s="26">
        <v>4934561</v>
      </c>
      <c r="P67" s="26"/>
      <c r="Q67" s="26">
        <v>9510331</v>
      </c>
      <c r="R67" s="26"/>
      <c r="S67" s="26"/>
      <c r="T67" s="26"/>
      <c r="U67" s="26"/>
      <c r="V67" s="26">
        <v>61831019</v>
      </c>
      <c r="W67" s="26">
        <v>104185278</v>
      </c>
      <c r="X67" s="26"/>
      <c r="Y67" s="25"/>
      <c r="Z67" s="27">
        <v>138913705</v>
      </c>
    </row>
    <row r="68" spans="1:26" ht="12.75" hidden="1">
      <c r="A68" s="37" t="s">
        <v>31</v>
      </c>
      <c r="B68" s="19">
        <v>13952421</v>
      </c>
      <c r="C68" s="19"/>
      <c r="D68" s="20">
        <v>22319226</v>
      </c>
      <c r="E68" s="21">
        <v>22319226</v>
      </c>
      <c r="F68" s="21">
        <v>12783</v>
      </c>
      <c r="G68" s="21">
        <v>16203419</v>
      </c>
      <c r="H68" s="21">
        <v>2956</v>
      </c>
      <c r="I68" s="21">
        <v>16219158</v>
      </c>
      <c r="J68" s="21">
        <v>260</v>
      </c>
      <c r="K68" s="21">
        <v>260</v>
      </c>
      <c r="L68" s="21"/>
      <c r="M68" s="21">
        <v>520</v>
      </c>
      <c r="N68" s="21">
        <v>260</v>
      </c>
      <c r="O68" s="21"/>
      <c r="P68" s="21"/>
      <c r="Q68" s="21">
        <v>260</v>
      </c>
      <c r="R68" s="21"/>
      <c r="S68" s="21"/>
      <c r="T68" s="21"/>
      <c r="U68" s="21"/>
      <c r="V68" s="21">
        <v>16219938</v>
      </c>
      <c r="W68" s="21">
        <v>16739424</v>
      </c>
      <c r="X68" s="21"/>
      <c r="Y68" s="20"/>
      <c r="Z68" s="23">
        <v>22319226</v>
      </c>
    </row>
    <row r="69" spans="1:26" ht="12.75" hidden="1">
      <c r="A69" s="38" t="s">
        <v>32</v>
      </c>
      <c r="B69" s="19">
        <v>108396630</v>
      </c>
      <c r="C69" s="19"/>
      <c r="D69" s="20">
        <v>116594479</v>
      </c>
      <c r="E69" s="21">
        <v>116594479</v>
      </c>
      <c r="F69" s="21">
        <v>5121444</v>
      </c>
      <c r="G69" s="21">
        <v>5089973</v>
      </c>
      <c r="H69" s="21">
        <v>4616787</v>
      </c>
      <c r="I69" s="21">
        <v>14828204</v>
      </c>
      <c r="J69" s="21">
        <v>4291399</v>
      </c>
      <c r="K69" s="21">
        <v>4291399</v>
      </c>
      <c r="L69" s="21">
        <v>8709058</v>
      </c>
      <c r="M69" s="21">
        <v>17291856</v>
      </c>
      <c r="N69" s="21">
        <v>3892348</v>
      </c>
      <c r="O69" s="21">
        <v>4291399</v>
      </c>
      <c r="P69" s="21"/>
      <c r="Q69" s="21">
        <v>8183747</v>
      </c>
      <c r="R69" s="21"/>
      <c r="S69" s="21"/>
      <c r="T69" s="21"/>
      <c r="U69" s="21"/>
      <c r="V69" s="21">
        <v>40303807</v>
      </c>
      <c r="W69" s="21">
        <v>87445854</v>
      </c>
      <c r="X69" s="21"/>
      <c r="Y69" s="20"/>
      <c r="Z69" s="23">
        <v>116594479</v>
      </c>
    </row>
    <row r="70" spans="1:26" ht="12.75" hidden="1">
      <c r="A70" s="39" t="s">
        <v>103</v>
      </c>
      <c r="B70" s="19"/>
      <c r="C70" s="19"/>
      <c r="D70" s="20">
        <v>60709957</v>
      </c>
      <c r="E70" s="21">
        <v>60709957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45532467</v>
      </c>
      <c r="X70" s="21"/>
      <c r="Y70" s="20"/>
      <c r="Z70" s="23">
        <v>60709957</v>
      </c>
    </row>
    <row r="71" spans="1:26" ht="12.75" hidden="1">
      <c r="A71" s="39" t="s">
        <v>104</v>
      </c>
      <c r="B71" s="19"/>
      <c r="C71" s="19"/>
      <c r="D71" s="20">
        <v>31959157</v>
      </c>
      <c r="E71" s="21">
        <v>31959157</v>
      </c>
      <c r="F71" s="21">
        <v>2561434</v>
      </c>
      <c r="G71" s="21">
        <v>2915503</v>
      </c>
      <c r="H71" s="21">
        <v>2683331</v>
      </c>
      <c r="I71" s="21">
        <v>8160268</v>
      </c>
      <c r="J71" s="21">
        <v>2443068</v>
      </c>
      <c r="K71" s="21">
        <v>2443068</v>
      </c>
      <c r="L71" s="21">
        <v>4105863</v>
      </c>
      <c r="M71" s="21">
        <v>8991999</v>
      </c>
      <c r="N71" s="21">
        <v>2054017</v>
      </c>
      <c r="O71" s="21">
        <v>2443068</v>
      </c>
      <c r="P71" s="21"/>
      <c r="Q71" s="21">
        <v>4497085</v>
      </c>
      <c r="R71" s="21"/>
      <c r="S71" s="21"/>
      <c r="T71" s="21"/>
      <c r="U71" s="21"/>
      <c r="V71" s="21">
        <v>21649352</v>
      </c>
      <c r="W71" s="21">
        <v>23969367</v>
      </c>
      <c r="X71" s="21"/>
      <c r="Y71" s="20"/>
      <c r="Z71" s="23">
        <v>31959157</v>
      </c>
    </row>
    <row r="72" spans="1:26" ht="12.75" hidden="1">
      <c r="A72" s="39" t="s">
        <v>105</v>
      </c>
      <c r="B72" s="19"/>
      <c r="C72" s="19"/>
      <c r="D72" s="20">
        <v>13870515</v>
      </c>
      <c r="E72" s="21">
        <v>13870515</v>
      </c>
      <c r="F72" s="21">
        <v>1453072</v>
      </c>
      <c r="G72" s="21">
        <v>1253636</v>
      </c>
      <c r="H72" s="21">
        <v>1121971</v>
      </c>
      <c r="I72" s="21">
        <v>3828679</v>
      </c>
      <c r="J72" s="21">
        <v>1071238</v>
      </c>
      <c r="K72" s="21">
        <v>1071238</v>
      </c>
      <c r="L72" s="21">
        <v>2745224</v>
      </c>
      <c r="M72" s="21">
        <v>4887700</v>
      </c>
      <c r="N72" s="21">
        <v>1111238</v>
      </c>
      <c r="O72" s="21">
        <v>1071238</v>
      </c>
      <c r="P72" s="21"/>
      <c r="Q72" s="21">
        <v>2182476</v>
      </c>
      <c r="R72" s="21"/>
      <c r="S72" s="21"/>
      <c r="T72" s="21"/>
      <c r="U72" s="21"/>
      <c r="V72" s="21">
        <v>10898855</v>
      </c>
      <c r="W72" s="21">
        <v>10402884</v>
      </c>
      <c r="X72" s="21"/>
      <c r="Y72" s="20"/>
      <c r="Z72" s="23">
        <v>13870515</v>
      </c>
    </row>
    <row r="73" spans="1:26" ht="12.75" hidden="1">
      <c r="A73" s="39" t="s">
        <v>106</v>
      </c>
      <c r="B73" s="19"/>
      <c r="C73" s="19"/>
      <c r="D73" s="20">
        <v>10054850</v>
      </c>
      <c r="E73" s="21">
        <v>10054850</v>
      </c>
      <c r="F73" s="21">
        <v>1106938</v>
      </c>
      <c r="G73" s="21">
        <v>920834</v>
      </c>
      <c r="H73" s="21">
        <v>811485</v>
      </c>
      <c r="I73" s="21">
        <v>2839257</v>
      </c>
      <c r="J73" s="21">
        <v>777093</v>
      </c>
      <c r="K73" s="21">
        <v>777093</v>
      </c>
      <c r="L73" s="21">
        <v>1857971</v>
      </c>
      <c r="M73" s="21">
        <v>3412157</v>
      </c>
      <c r="N73" s="21">
        <v>727093</v>
      </c>
      <c r="O73" s="21">
        <v>777093</v>
      </c>
      <c r="P73" s="21"/>
      <c r="Q73" s="21">
        <v>1504186</v>
      </c>
      <c r="R73" s="21"/>
      <c r="S73" s="21"/>
      <c r="T73" s="21"/>
      <c r="U73" s="21"/>
      <c r="V73" s="21">
        <v>7755600</v>
      </c>
      <c r="W73" s="21">
        <v>7541136</v>
      </c>
      <c r="X73" s="21"/>
      <c r="Y73" s="20"/>
      <c r="Z73" s="23">
        <v>10054850</v>
      </c>
    </row>
    <row r="74" spans="1:26" ht="12.75" hidden="1">
      <c r="A74" s="39" t="s">
        <v>107</v>
      </c>
      <c r="B74" s="19">
        <v>108396630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836909</v>
      </c>
      <c r="G75" s="30">
        <v>872158</v>
      </c>
      <c r="H75" s="30">
        <v>905559</v>
      </c>
      <c r="I75" s="30">
        <v>2614626</v>
      </c>
      <c r="J75" s="30">
        <v>683162</v>
      </c>
      <c r="K75" s="30">
        <v>683162</v>
      </c>
      <c r="L75" s="30"/>
      <c r="M75" s="30">
        <v>1366324</v>
      </c>
      <c r="N75" s="30">
        <v>683162</v>
      </c>
      <c r="O75" s="30">
        <v>643162</v>
      </c>
      <c r="P75" s="30"/>
      <c r="Q75" s="30">
        <v>1326324</v>
      </c>
      <c r="R75" s="30"/>
      <c r="S75" s="30"/>
      <c r="T75" s="30"/>
      <c r="U75" s="30"/>
      <c r="V75" s="30">
        <v>5307274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31917902</v>
      </c>
      <c r="C76" s="32"/>
      <c r="D76" s="33">
        <v>115742724</v>
      </c>
      <c r="E76" s="34">
        <v>115742724</v>
      </c>
      <c r="F76" s="34">
        <v>1831879</v>
      </c>
      <c r="G76" s="34">
        <v>1826661</v>
      </c>
      <c r="H76" s="34">
        <v>1729243</v>
      </c>
      <c r="I76" s="34">
        <v>5387783</v>
      </c>
      <c r="J76" s="34">
        <v>2890454</v>
      </c>
      <c r="K76" s="34">
        <v>1938931</v>
      </c>
      <c r="L76" s="34">
        <v>2651269</v>
      </c>
      <c r="M76" s="34">
        <v>7480654</v>
      </c>
      <c r="N76" s="34">
        <v>2079610</v>
      </c>
      <c r="O76" s="34"/>
      <c r="P76" s="34"/>
      <c r="Q76" s="34">
        <v>2079610</v>
      </c>
      <c r="R76" s="34"/>
      <c r="S76" s="34"/>
      <c r="T76" s="34"/>
      <c r="U76" s="34"/>
      <c r="V76" s="34">
        <v>14948047</v>
      </c>
      <c r="W76" s="34">
        <v>86807043</v>
      </c>
      <c r="X76" s="34"/>
      <c r="Y76" s="33"/>
      <c r="Z76" s="35">
        <v>115742724</v>
      </c>
    </row>
    <row r="77" spans="1:26" ht="12.75" hidden="1">
      <c r="A77" s="37" t="s">
        <v>31</v>
      </c>
      <c r="B77" s="19">
        <v>4226766</v>
      </c>
      <c r="C77" s="19"/>
      <c r="D77" s="20">
        <v>16739424</v>
      </c>
      <c r="E77" s="21">
        <v>16739424</v>
      </c>
      <c r="F77" s="21">
        <v>683483</v>
      </c>
      <c r="G77" s="21">
        <v>773764</v>
      </c>
      <c r="H77" s="21">
        <v>513887</v>
      </c>
      <c r="I77" s="21">
        <v>1971134</v>
      </c>
      <c r="J77" s="21">
        <v>1661342</v>
      </c>
      <c r="K77" s="21">
        <v>789325</v>
      </c>
      <c r="L77" s="21">
        <v>1288897</v>
      </c>
      <c r="M77" s="21">
        <v>3739564</v>
      </c>
      <c r="N77" s="21">
        <v>958643</v>
      </c>
      <c r="O77" s="21"/>
      <c r="P77" s="21"/>
      <c r="Q77" s="21">
        <v>958643</v>
      </c>
      <c r="R77" s="21"/>
      <c r="S77" s="21"/>
      <c r="T77" s="21"/>
      <c r="U77" s="21"/>
      <c r="V77" s="21">
        <v>6669341</v>
      </c>
      <c r="W77" s="21">
        <v>12554568</v>
      </c>
      <c r="X77" s="21"/>
      <c r="Y77" s="20"/>
      <c r="Z77" s="23">
        <v>16739424</v>
      </c>
    </row>
    <row r="78" spans="1:26" ht="12.75" hidden="1">
      <c r="A78" s="38" t="s">
        <v>32</v>
      </c>
      <c r="B78" s="19">
        <v>27691136</v>
      </c>
      <c r="C78" s="19"/>
      <c r="D78" s="20">
        <v>99003300</v>
      </c>
      <c r="E78" s="21">
        <v>99003300</v>
      </c>
      <c r="F78" s="21">
        <v>1148396</v>
      </c>
      <c r="G78" s="21">
        <v>1052897</v>
      </c>
      <c r="H78" s="21">
        <v>1215356</v>
      </c>
      <c r="I78" s="21">
        <v>3416649</v>
      </c>
      <c r="J78" s="21">
        <v>1229112</v>
      </c>
      <c r="K78" s="21">
        <v>1149606</v>
      </c>
      <c r="L78" s="21">
        <v>1362372</v>
      </c>
      <c r="M78" s="21">
        <v>3741090</v>
      </c>
      <c r="N78" s="21">
        <v>1120967</v>
      </c>
      <c r="O78" s="21"/>
      <c r="P78" s="21"/>
      <c r="Q78" s="21">
        <v>1120967</v>
      </c>
      <c r="R78" s="21"/>
      <c r="S78" s="21"/>
      <c r="T78" s="21"/>
      <c r="U78" s="21"/>
      <c r="V78" s="21">
        <v>8278706</v>
      </c>
      <c r="W78" s="21">
        <v>74252475</v>
      </c>
      <c r="X78" s="21"/>
      <c r="Y78" s="20"/>
      <c r="Z78" s="23">
        <v>99003300</v>
      </c>
    </row>
    <row r="79" spans="1:26" ht="12.75" hidden="1">
      <c r="A79" s="39" t="s">
        <v>103</v>
      </c>
      <c r="B79" s="19">
        <v>6289500</v>
      </c>
      <c r="C79" s="19"/>
      <c r="D79" s="20">
        <v>60710004</v>
      </c>
      <c r="E79" s="21">
        <v>60710004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45532503</v>
      </c>
      <c r="X79" s="21"/>
      <c r="Y79" s="20"/>
      <c r="Z79" s="23">
        <v>60710004</v>
      </c>
    </row>
    <row r="80" spans="1:26" ht="12.75" hidden="1">
      <c r="A80" s="39" t="s">
        <v>104</v>
      </c>
      <c r="B80" s="19">
        <v>2164033</v>
      </c>
      <c r="C80" s="19"/>
      <c r="D80" s="20">
        <v>22498164</v>
      </c>
      <c r="E80" s="21">
        <v>22498164</v>
      </c>
      <c r="F80" s="21">
        <v>581652</v>
      </c>
      <c r="G80" s="21">
        <v>516689</v>
      </c>
      <c r="H80" s="21">
        <v>529571</v>
      </c>
      <c r="I80" s="21">
        <v>1627912</v>
      </c>
      <c r="J80" s="21">
        <v>640820</v>
      </c>
      <c r="K80" s="21">
        <v>563214</v>
      </c>
      <c r="L80" s="21">
        <v>689341</v>
      </c>
      <c r="M80" s="21">
        <v>1893375</v>
      </c>
      <c r="N80" s="21">
        <v>468397</v>
      </c>
      <c r="O80" s="21"/>
      <c r="P80" s="21"/>
      <c r="Q80" s="21">
        <v>468397</v>
      </c>
      <c r="R80" s="21"/>
      <c r="S80" s="21"/>
      <c r="T80" s="21"/>
      <c r="U80" s="21"/>
      <c r="V80" s="21">
        <v>3989684</v>
      </c>
      <c r="W80" s="21">
        <v>16873623</v>
      </c>
      <c r="X80" s="21"/>
      <c r="Y80" s="20"/>
      <c r="Z80" s="23">
        <v>22498164</v>
      </c>
    </row>
    <row r="81" spans="1:26" ht="12.75" hidden="1">
      <c r="A81" s="39" t="s">
        <v>105</v>
      </c>
      <c r="B81" s="19">
        <v>11206791</v>
      </c>
      <c r="C81" s="19"/>
      <c r="D81" s="20">
        <v>9156876</v>
      </c>
      <c r="E81" s="21">
        <v>9156876</v>
      </c>
      <c r="F81" s="21">
        <v>328619</v>
      </c>
      <c r="G81" s="21">
        <v>300190</v>
      </c>
      <c r="H81" s="21">
        <v>398084</v>
      </c>
      <c r="I81" s="21">
        <v>1026893</v>
      </c>
      <c r="J81" s="21">
        <v>334983</v>
      </c>
      <c r="K81" s="21">
        <v>298741</v>
      </c>
      <c r="L81" s="21">
        <v>399541</v>
      </c>
      <c r="M81" s="21">
        <v>1033265</v>
      </c>
      <c r="N81" s="21">
        <v>401652</v>
      </c>
      <c r="O81" s="21"/>
      <c r="P81" s="21"/>
      <c r="Q81" s="21">
        <v>401652</v>
      </c>
      <c r="R81" s="21"/>
      <c r="S81" s="21"/>
      <c r="T81" s="21"/>
      <c r="U81" s="21"/>
      <c r="V81" s="21">
        <v>2461810</v>
      </c>
      <c r="W81" s="21">
        <v>6867657</v>
      </c>
      <c r="X81" s="21"/>
      <c r="Y81" s="20"/>
      <c r="Z81" s="23">
        <v>9156876</v>
      </c>
    </row>
    <row r="82" spans="1:26" ht="12.75" hidden="1">
      <c r="A82" s="39" t="s">
        <v>106</v>
      </c>
      <c r="B82" s="19">
        <v>8030812</v>
      </c>
      <c r="C82" s="19"/>
      <c r="D82" s="20">
        <v>6638256</v>
      </c>
      <c r="E82" s="21">
        <v>6638256</v>
      </c>
      <c r="F82" s="21">
        <v>238125</v>
      </c>
      <c r="G82" s="21">
        <v>236018</v>
      </c>
      <c r="H82" s="21">
        <v>287701</v>
      </c>
      <c r="I82" s="21">
        <v>761844</v>
      </c>
      <c r="J82" s="21">
        <v>253309</v>
      </c>
      <c r="K82" s="21">
        <v>287651</v>
      </c>
      <c r="L82" s="21">
        <v>273490</v>
      </c>
      <c r="M82" s="21">
        <v>814450</v>
      </c>
      <c r="N82" s="21">
        <v>250918</v>
      </c>
      <c r="O82" s="21"/>
      <c r="P82" s="21"/>
      <c r="Q82" s="21">
        <v>250918</v>
      </c>
      <c r="R82" s="21"/>
      <c r="S82" s="21"/>
      <c r="T82" s="21"/>
      <c r="U82" s="21"/>
      <c r="V82" s="21">
        <v>1827212</v>
      </c>
      <c r="W82" s="21">
        <v>4978692</v>
      </c>
      <c r="X82" s="21"/>
      <c r="Y82" s="20"/>
      <c r="Z82" s="23">
        <v>6638256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2733065</v>
      </c>
      <c r="D5" s="357">
        <f t="shared" si="0"/>
        <v>0</v>
      </c>
      <c r="E5" s="356">
        <f t="shared" si="0"/>
        <v>4316461</v>
      </c>
      <c r="F5" s="358">
        <f t="shared" si="0"/>
        <v>4316461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3237346</v>
      </c>
      <c r="Y5" s="358">
        <f t="shared" si="0"/>
        <v>-3237346</v>
      </c>
      <c r="Z5" s="359">
        <f>+IF(X5&lt;&gt;0,+(Y5/X5)*100,0)</f>
        <v>-100</v>
      </c>
      <c r="AA5" s="360">
        <f>+AA6+AA8+AA11+AA13+AA15</f>
        <v>4316461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350000</v>
      </c>
      <c r="F6" s="59">
        <f t="shared" si="1"/>
        <v>350000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262500</v>
      </c>
      <c r="Y6" s="59">
        <f t="shared" si="1"/>
        <v>-262500</v>
      </c>
      <c r="Z6" s="61">
        <f>+IF(X6&lt;&gt;0,+(Y6/X6)*100,0)</f>
        <v>-100</v>
      </c>
      <c r="AA6" s="62">
        <f t="shared" si="1"/>
        <v>350000</v>
      </c>
    </row>
    <row r="7" spans="1:27" ht="12.75">
      <c r="A7" s="291" t="s">
        <v>229</v>
      </c>
      <c r="B7" s="142"/>
      <c r="C7" s="60"/>
      <c r="D7" s="340"/>
      <c r="E7" s="60">
        <v>350000</v>
      </c>
      <c r="F7" s="59">
        <v>350000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262500</v>
      </c>
      <c r="Y7" s="59">
        <v>-262500</v>
      </c>
      <c r="Z7" s="61">
        <v>-100</v>
      </c>
      <c r="AA7" s="62">
        <v>350000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1666461</v>
      </c>
      <c r="F8" s="59">
        <f t="shared" si="2"/>
        <v>1666461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1249846</v>
      </c>
      <c r="Y8" s="59">
        <f t="shared" si="2"/>
        <v>-1249846</v>
      </c>
      <c r="Z8" s="61">
        <f>+IF(X8&lt;&gt;0,+(Y8/X8)*100,0)</f>
        <v>-100</v>
      </c>
      <c r="AA8" s="62">
        <f>SUM(AA9:AA10)</f>
        <v>1666461</v>
      </c>
    </row>
    <row r="9" spans="1:27" ht="12.75">
      <c r="A9" s="291" t="s">
        <v>230</v>
      </c>
      <c r="B9" s="142"/>
      <c r="C9" s="60"/>
      <c r="D9" s="340"/>
      <c r="E9" s="60">
        <v>1666461</v>
      </c>
      <c r="F9" s="59">
        <v>1666461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1249846</v>
      </c>
      <c r="Y9" s="59">
        <v>-1249846</v>
      </c>
      <c r="Z9" s="61">
        <v>-100</v>
      </c>
      <c r="AA9" s="62">
        <v>1666461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200000</v>
      </c>
      <c r="F11" s="364">
        <f t="shared" si="3"/>
        <v>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150000</v>
      </c>
      <c r="Y11" s="364">
        <f t="shared" si="3"/>
        <v>-150000</v>
      </c>
      <c r="Z11" s="365">
        <f>+IF(X11&lt;&gt;0,+(Y11/X11)*100,0)</f>
        <v>-100</v>
      </c>
      <c r="AA11" s="366">
        <f t="shared" si="3"/>
        <v>200000</v>
      </c>
    </row>
    <row r="12" spans="1:27" ht="12.75">
      <c r="A12" s="291" t="s">
        <v>232</v>
      </c>
      <c r="B12" s="136"/>
      <c r="C12" s="60"/>
      <c r="D12" s="340"/>
      <c r="E12" s="60">
        <v>200000</v>
      </c>
      <c r="F12" s="59">
        <v>200000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150000</v>
      </c>
      <c r="Y12" s="59">
        <v>-150000</v>
      </c>
      <c r="Z12" s="61">
        <v>-100</v>
      </c>
      <c r="AA12" s="62">
        <v>200000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2100000</v>
      </c>
      <c r="F13" s="342">
        <f t="shared" si="4"/>
        <v>2100000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1575000</v>
      </c>
      <c r="Y13" s="342">
        <f t="shared" si="4"/>
        <v>-1575000</v>
      </c>
      <c r="Z13" s="335">
        <f>+IF(X13&lt;&gt;0,+(Y13/X13)*100,0)</f>
        <v>-100</v>
      </c>
      <c r="AA13" s="273">
        <f t="shared" si="4"/>
        <v>2100000</v>
      </c>
    </row>
    <row r="14" spans="1:27" ht="12.75">
      <c r="A14" s="291" t="s">
        <v>233</v>
      </c>
      <c r="B14" s="136"/>
      <c r="C14" s="60"/>
      <c r="D14" s="340"/>
      <c r="E14" s="60">
        <v>2100000</v>
      </c>
      <c r="F14" s="59">
        <v>2100000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1575000</v>
      </c>
      <c r="Y14" s="59">
        <v>-1575000</v>
      </c>
      <c r="Z14" s="61">
        <v>-100</v>
      </c>
      <c r="AA14" s="62">
        <v>2100000</v>
      </c>
    </row>
    <row r="15" spans="1:27" ht="12.75">
      <c r="A15" s="361" t="s">
        <v>209</v>
      </c>
      <c r="B15" s="136"/>
      <c r="C15" s="60">
        <f aca="true" t="shared" si="5" ref="C15:Y15">SUM(C16:C20)</f>
        <v>2733065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2733065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640000</v>
      </c>
      <c r="F40" s="345">
        <f t="shared" si="9"/>
        <v>640000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480000</v>
      </c>
      <c r="Y40" s="345">
        <f t="shared" si="9"/>
        <v>-480000</v>
      </c>
      <c r="Z40" s="336">
        <f>+IF(X40&lt;&gt;0,+(Y40/X40)*100,0)</f>
        <v>-100</v>
      </c>
      <c r="AA40" s="350">
        <f>SUM(AA41:AA49)</f>
        <v>640000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390000</v>
      </c>
      <c r="F44" s="53">
        <v>390000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292500</v>
      </c>
      <c r="Y44" s="53">
        <v>-292500</v>
      </c>
      <c r="Z44" s="94">
        <v>-100</v>
      </c>
      <c r="AA44" s="95">
        <v>390000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187500</v>
      </c>
      <c r="Y48" s="53">
        <v>-187500</v>
      </c>
      <c r="Z48" s="94">
        <v>-100</v>
      </c>
      <c r="AA48" s="95">
        <v>250000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2733065</v>
      </c>
      <c r="D60" s="346">
        <f t="shared" si="14"/>
        <v>0</v>
      </c>
      <c r="E60" s="219">
        <f t="shared" si="14"/>
        <v>4956461</v>
      </c>
      <c r="F60" s="264">
        <f t="shared" si="14"/>
        <v>4956461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3717346</v>
      </c>
      <c r="Y60" s="264">
        <f t="shared" si="14"/>
        <v>-3717346</v>
      </c>
      <c r="Z60" s="337">
        <f>+IF(X60&lt;&gt;0,+(Y60/X60)*100,0)</f>
        <v>-100</v>
      </c>
      <c r="AA60" s="232">
        <f>+AA57+AA54+AA51+AA40+AA37+AA34+AA22+AA5</f>
        <v>4956461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260802973</v>
      </c>
      <c r="D5" s="153">
        <f>SUM(D6:D8)</f>
        <v>0</v>
      </c>
      <c r="E5" s="154">
        <f t="shared" si="0"/>
        <v>146653519</v>
      </c>
      <c r="F5" s="100">
        <f t="shared" si="0"/>
        <v>146653519</v>
      </c>
      <c r="G5" s="100">
        <f t="shared" si="0"/>
        <v>30406093</v>
      </c>
      <c r="H5" s="100">
        <f t="shared" si="0"/>
        <v>19686564</v>
      </c>
      <c r="I5" s="100">
        <f t="shared" si="0"/>
        <v>1181682</v>
      </c>
      <c r="J5" s="100">
        <f t="shared" si="0"/>
        <v>51274339</v>
      </c>
      <c r="K5" s="100">
        <f t="shared" si="0"/>
        <v>756561</v>
      </c>
      <c r="L5" s="100">
        <f t="shared" si="0"/>
        <v>756561</v>
      </c>
      <c r="M5" s="100">
        <f t="shared" si="0"/>
        <v>3113478</v>
      </c>
      <c r="N5" s="100">
        <f t="shared" si="0"/>
        <v>4626600</v>
      </c>
      <c r="O5" s="100">
        <f t="shared" si="0"/>
        <v>756561</v>
      </c>
      <c r="P5" s="100">
        <f t="shared" si="0"/>
        <v>737285</v>
      </c>
      <c r="Q5" s="100">
        <f t="shared" si="0"/>
        <v>0</v>
      </c>
      <c r="R5" s="100">
        <f t="shared" si="0"/>
        <v>1493846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57394785</v>
      </c>
      <c r="X5" s="100">
        <f t="shared" si="0"/>
        <v>109990278</v>
      </c>
      <c r="Y5" s="100">
        <f t="shared" si="0"/>
        <v>-52595493</v>
      </c>
      <c r="Z5" s="137">
        <f>+IF(X5&lt;&gt;0,+(Y5/X5)*100,0)</f>
        <v>-47.818310814706734</v>
      </c>
      <c r="AA5" s="153">
        <f>SUM(AA6:AA8)</f>
        <v>146653519</v>
      </c>
    </row>
    <row r="6" spans="1:27" ht="12.75">
      <c r="A6" s="138" t="s">
        <v>75</v>
      </c>
      <c r="B6" s="136"/>
      <c r="C6" s="155"/>
      <c r="D6" s="155"/>
      <c r="E6" s="156">
        <v>85667519</v>
      </c>
      <c r="F6" s="60">
        <v>85667519</v>
      </c>
      <c r="G6" s="60">
        <v>29437330</v>
      </c>
      <c r="H6" s="60">
        <v>1850049</v>
      </c>
      <c r="I6" s="60">
        <v>1450</v>
      </c>
      <c r="J6" s="60">
        <v>31288829</v>
      </c>
      <c r="K6" s="60">
        <v>906</v>
      </c>
      <c r="L6" s="60">
        <v>906</v>
      </c>
      <c r="M6" s="60">
        <v>1417</v>
      </c>
      <c r="N6" s="60">
        <v>3229</v>
      </c>
      <c r="O6" s="60">
        <v>906</v>
      </c>
      <c r="P6" s="60">
        <v>31936</v>
      </c>
      <c r="Q6" s="60"/>
      <c r="R6" s="60">
        <v>32842</v>
      </c>
      <c r="S6" s="60"/>
      <c r="T6" s="60"/>
      <c r="U6" s="60"/>
      <c r="V6" s="60"/>
      <c r="W6" s="60">
        <v>31324900</v>
      </c>
      <c r="X6" s="60">
        <v>64250550</v>
      </c>
      <c r="Y6" s="60">
        <v>-32925650</v>
      </c>
      <c r="Z6" s="140">
        <v>-51.25</v>
      </c>
      <c r="AA6" s="155">
        <v>85667519</v>
      </c>
    </row>
    <row r="7" spans="1:27" ht="12.75">
      <c r="A7" s="138" t="s">
        <v>76</v>
      </c>
      <c r="B7" s="136"/>
      <c r="C7" s="157">
        <v>260802973</v>
      </c>
      <c r="D7" s="157"/>
      <c r="E7" s="158">
        <v>52271000</v>
      </c>
      <c r="F7" s="159">
        <v>52271000</v>
      </c>
      <c r="G7" s="159">
        <v>894943</v>
      </c>
      <c r="H7" s="159">
        <v>17816823</v>
      </c>
      <c r="I7" s="159">
        <v>1067089</v>
      </c>
      <c r="J7" s="159">
        <v>19778855</v>
      </c>
      <c r="K7" s="159">
        <v>695771</v>
      </c>
      <c r="L7" s="159">
        <v>695771</v>
      </c>
      <c r="M7" s="159">
        <v>2982059</v>
      </c>
      <c r="N7" s="159">
        <v>4373601</v>
      </c>
      <c r="O7" s="159">
        <v>695771</v>
      </c>
      <c r="P7" s="159">
        <v>643760</v>
      </c>
      <c r="Q7" s="159"/>
      <c r="R7" s="159">
        <v>1339531</v>
      </c>
      <c r="S7" s="159"/>
      <c r="T7" s="159"/>
      <c r="U7" s="159"/>
      <c r="V7" s="159"/>
      <c r="W7" s="159">
        <v>25491987</v>
      </c>
      <c r="X7" s="159">
        <v>39203568</v>
      </c>
      <c r="Y7" s="159">
        <v>-13711581</v>
      </c>
      <c r="Z7" s="141">
        <v>-34.98</v>
      </c>
      <c r="AA7" s="157">
        <v>52271000</v>
      </c>
    </row>
    <row r="8" spans="1:27" ht="12.75">
      <c r="A8" s="138" t="s">
        <v>77</v>
      </c>
      <c r="B8" s="136"/>
      <c r="C8" s="155"/>
      <c r="D8" s="155"/>
      <c r="E8" s="156">
        <v>8715000</v>
      </c>
      <c r="F8" s="60">
        <v>8715000</v>
      </c>
      <c r="G8" s="60">
        <v>73820</v>
      </c>
      <c r="H8" s="60">
        <v>19692</v>
      </c>
      <c r="I8" s="60">
        <v>113143</v>
      </c>
      <c r="J8" s="60">
        <v>206655</v>
      </c>
      <c r="K8" s="60">
        <v>59884</v>
      </c>
      <c r="L8" s="60">
        <v>59884</v>
      </c>
      <c r="M8" s="60">
        <v>130002</v>
      </c>
      <c r="N8" s="60">
        <v>249770</v>
      </c>
      <c r="O8" s="60">
        <v>59884</v>
      </c>
      <c r="P8" s="60">
        <v>61589</v>
      </c>
      <c r="Q8" s="60"/>
      <c r="R8" s="60">
        <v>121473</v>
      </c>
      <c r="S8" s="60"/>
      <c r="T8" s="60"/>
      <c r="U8" s="60"/>
      <c r="V8" s="60"/>
      <c r="W8" s="60">
        <v>577898</v>
      </c>
      <c r="X8" s="60">
        <v>6536160</v>
      </c>
      <c r="Y8" s="60">
        <v>-5958262</v>
      </c>
      <c r="Z8" s="140">
        <v>-91.16</v>
      </c>
      <c r="AA8" s="155">
        <v>8715000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34584975</v>
      </c>
      <c r="F9" s="100">
        <f t="shared" si="1"/>
        <v>34584975</v>
      </c>
      <c r="G9" s="100">
        <f t="shared" si="1"/>
        <v>12092</v>
      </c>
      <c r="H9" s="100">
        <f t="shared" si="1"/>
        <v>14673</v>
      </c>
      <c r="I9" s="100">
        <f t="shared" si="1"/>
        <v>18284</v>
      </c>
      <c r="J9" s="100">
        <f t="shared" si="1"/>
        <v>45049</v>
      </c>
      <c r="K9" s="100">
        <f t="shared" si="1"/>
        <v>24555</v>
      </c>
      <c r="L9" s="100">
        <f t="shared" si="1"/>
        <v>24555</v>
      </c>
      <c r="M9" s="100">
        <f t="shared" si="1"/>
        <v>35673</v>
      </c>
      <c r="N9" s="100">
        <f t="shared" si="1"/>
        <v>84783</v>
      </c>
      <c r="O9" s="100">
        <f t="shared" si="1"/>
        <v>24555</v>
      </c>
      <c r="P9" s="100">
        <f t="shared" si="1"/>
        <v>24555</v>
      </c>
      <c r="Q9" s="100">
        <f t="shared" si="1"/>
        <v>0</v>
      </c>
      <c r="R9" s="100">
        <f t="shared" si="1"/>
        <v>49110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178942</v>
      </c>
      <c r="X9" s="100">
        <f t="shared" si="1"/>
        <v>25938738</v>
      </c>
      <c r="Y9" s="100">
        <f t="shared" si="1"/>
        <v>-25759796</v>
      </c>
      <c r="Z9" s="137">
        <f>+IF(X9&lt;&gt;0,+(Y9/X9)*100,0)</f>
        <v>-99.3101360598191</v>
      </c>
      <c r="AA9" s="153">
        <f>SUM(AA10:AA14)</f>
        <v>34584975</v>
      </c>
    </row>
    <row r="10" spans="1:27" ht="12.75">
      <c r="A10" s="138" t="s">
        <v>79</v>
      </c>
      <c r="B10" s="136"/>
      <c r="C10" s="155"/>
      <c r="D10" s="155"/>
      <c r="E10" s="156">
        <v>34584975</v>
      </c>
      <c r="F10" s="60">
        <v>34584975</v>
      </c>
      <c r="G10" s="60">
        <v>8537</v>
      </c>
      <c r="H10" s="60">
        <v>12294</v>
      </c>
      <c r="I10" s="60">
        <v>11799</v>
      </c>
      <c r="J10" s="60">
        <v>32630</v>
      </c>
      <c r="K10" s="60">
        <v>11280</v>
      </c>
      <c r="L10" s="60">
        <v>11280</v>
      </c>
      <c r="M10" s="60">
        <v>25456</v>
      </c>
      <c r="N10" s="60">
        <v>48016</v>
      </c>
      <c r="O10" s="60">
        <v>11280</v>
      </c>
      <c r="P10" s="60">
        <v>11280</v>
      </c>
      <c r="Q10" s="60"/>
      <c r="R10" s="60">
        <v>22560</v>
      </c>
      <c r="S10" s="60"/>
      <c r="T10" s="60"/>
      <c r="U10" s="60"/>
      <c r="V10" s="60"/>
      <c r="W10" s="60">
        <v>103206</v>
      </c>
      <c r="X10" s="60">
        <v>25856235</v>
      </c>
      <c r="Y10" s="60">
        <v>-25753029</v>
      </c>
      <c r="Z10" s="140">
        <v>-99.6</v>
      </c>
      <c r="AA10" s="155">
        <v>34584975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105</v>
      </c>
      <c r="H11" s="60">
        <v>2379</v>
      </c>
      <c r="I11" s="60">
        <v>6485</v>
      </c>
      <c r="J11" s="60">
        <v>8969</v>
      </c>
      <c r="K11" s="60">
        <v>13275</v>
      </c>
      <c r="L11" s="60">
        <v>13275</v>
      </c>
      <c r="M11" s="60">
        <v>527</v>
      </c>
      <c r="N11" s="60">
        <v>27077</v>
      </c>
      <c r="O11" s="60">
        <v>13275</v>
      </c>
      <c r="P11" s="60">
        <v>13275</v>
      </c>
      <c r="Q11" s="60"/>
      <c r="R11" s="60">
        <v>26550</v>
      </c>
      <c r="S11" s="60"/>
      <c r="T11" s="60"/>
      <c r="U11" s="60"/>
      <c r="V11" s="60"/>
      <c r="W11" s="60">
        <v>62596</v>
      </c>
      <c r="X11" s="60">
        <v>3303</v>
      </c>
      <c r="Y11" s="60">
        <v>59293</v>
      </c>
      <c r="Z11" s="140">
        <v>1795.13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3450</v>
      </c>
      <c r="H12" s="60"/>
      <c r="I12" s="60"/>
      <c r="J12" s="60">
        <v>3450</v>
      </c>
      <c r="K12" s="60"/>
      <c r="L12" s="60"/>
      <c r="M12" s="60">
        <v>9690</v>
      </c>
      <c r="N12" s="60">
        <v>9690</v>
      </c>
      <c r="O12" s="60"/>
      <c r="P12" s="60"/>
      <c r="Q12" s="60"/>
      <c r="R12" s="60"/>
      <c r="S12" s="60"/>
      <c r="T12" s="60"/>
      <c r="U12" s="60"/>
      <c r="V12" s="60"/>
      <c r="W12" s="60">
        <v>13140</v>
      </c>
      <c r="X12" s="60">
        <v>65997</v>
      </c>
      <c r="Y12" s="60">
        <v>-52857</v>
      </c>
      <c r="Z12" s="140">
        <v>-80.09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13203</v>
      </c>
      <c r="Y13" s="60">
        <v>-13203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793000</v>
      </c>
      <c r="F15" s="100">
        <f t="shared" si="2"/>
        <v>793000</v>
      </c>
      <c r="G15" s="100">
        <f t="shared" si="2"/>
        <v>1662</v>
      </c>
      <c r="H15" s="100">
        <f t="shared" si="2"/>
        <v>714</v>
      </c>
      <c r="I15" s="100">
        <f t="shared" si="2"/>
        <v>13203</v>
      </c>
      <c r="J15" s="100">
        <f t="shared" si="2"/>
        <v>15579</v>
      </c>
      <c r="K15" s="100">
        <f t="shared" si="2"/>
        <v>1650</v>
      </c>
      <c r="L15" s="100">
        <f t="shared" si="2"/>
        <v>1650</v>
      </c>
      <c r="M15" s="100">
        <f t="shared" si="2"/>
        <v>3177</v>
      </c>
      <c r="N15" s="100">
        <f t="shared" si="2"/>
        <v>6477</v>
      </c>
      <c r="O15" s="100">
        <f t="shared" si="2"/>
        <v>1650</v>
      </c>
      <c r="P15" s="100">
        <f t="shared" si="2"/>
        <v>1343</v>
      </c>
      <c r="Q15" s="100">
        <f t="shared" si="2"/>
        <v>0</v>
      </c>
      <c r="R15" s="100">
        <f t="shared" si="2"/>
        <v>2993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25049</v>
      </c>
      <c r="X15" s="100">
        <f t="shared" si="2"/>
        <v>594450</v>
      </c>
      <c r="Y15" s="100">
        <f t="shared" si="2"/>
        <v>-569401</v>
      </c>
      <c r="Z15" s="137">
        <f>+IF(X15&lt;&gt;0,+(Y15/X15)*100,0)</f>
        <v>-95.78618891412229</v>
      </c>
      <c r="AA15" s="153">
        <f>SUM(AA16:AA18)</f>
        <v>793000</v>
      </c>
    </row>
    <row r="16" spans="1:27" ht="12.75">
      <c r="A16" s="138" t="s">
        <v>85</v>
      </c>
      <c r="B16" s="136"/>
      <c r="C16" s="155"/>
      <c r="D16" s="155"/>
      <c r="E16" s="156">
        <v>793000</v>
      </c>
      <c r="F16" s="60">
        <v>793000</v>
      </c>
      <c r="G16" s="60">
        <v>1260</v>
      </c>
      <c r="H16" s="60">
        <v>714</v>
      </c>
      <c r="I16" s="60">
        <v>623</v>
      </c>
      <c r="J16" s="60">
        <v>2597</v>
      </c>
      <c r="K16" s="60">
        <v>307</v>
      </c>
      <c r="L16" s="60">
        <v>307</v>
      </c>
      <c r="M16" s="60">
        <v>1156</v>
      </c>
      <c r="N16" s="60">
        <v>1770</v>
      </c>
      <c r="O16" s="60">
        <v>307</v>
      </c>
      <c r="P16" s="60"/>
      <c r="Q16" s="60"/>
      <c r="R16" s="60">
        <v>307</v>
      </c>
      <c r="S16" s="60"/>
      <c r="T16" s="60"/>
      <c r="U16" s="60"/>
      <c r="V16" s="60"/>
      <c r="W16" s="60">
        <v>4674</v>
      </c>
      <c r="X16" s="60">
        <v>384075</v>
      </c>
      <c r="Y16" s="60">
        <v>-379401</v>
      </c>
      <c r="Z16" s="140">
        <v>-98.78</v>
      </c>
      <c r="AA16" s="155">
        <v>793000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402</v>
      </c>
      <c r="H17" s="60"/>
      <c r="I17" s="60">
        <v>12580</v>
      </c>
      <c r="J17" s="60">
        <v>12982</v>
      </c>
      <c r="K17" s="60">
        <v>1343</v>
      </c>
      <c r="L17" s="60">
        <v>1343</v>
      </c>
      <c r="M17" s="60">
        <v>2021</v>
      </c>
      <c r="N17" s="60">
        <v>4707</v>
      </c>
      <c r="O17" s="60">
        <v>1343</v>
      </c>
      <c r="P17" s="60">
        <v>1343</v>
      </c>
      <c r="Q17" s="60"/>
      <c r="R17" s="60">
        <v>2686</v>
      </c>
      <c r="S17" s="60"/>
      <c r="T17" s="60"/>
      <c r="U17" s="60"/>
      <c r="V17" s="60"/>
      <c r="W17" s="60">
        <v>20375</v>
      </c>
      <c r="X17" s="60">
        <v>210375</v>
      </c>
      <c r="Y17" s="60">
        <v>-190000</v>
      </c>
      <c r="Z17" s="140">
        <v>-90.31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119566999</v>
      </c>
      <c r="F19" s="100">
        <f t="shared" si="3"/>
        <v>119566999</v>
      </c>
      <c r="G19" s="100">
        <f t="shared" si="3"/>
        <v>5440616</v>
      </c>
      <c r="H19" s="100">
        <f t="shared" si="3"/>
        <v>5403568</v>
      </c>
      <c r="I19" s="100">
        <f t="shared" si="3"/>
        <v>4620378</v>
      </c>
      <c r="J19" s="100">
        <f t="shared" si="3"/>
        <v>15464562</v>
      </c>
      <c r="K19" s="100">
        <f t="shared" si="3"/>
        <v>4291530</v>
      </c>
      <c r="L19" s="100">
        <f t="shared" si="3"/>
        <v>4291530</v>
      </c>
      <c r="M19" s="100">
        <f t="shared" si="3"/>
        <v>8709058</v>
      </c>
      <c r="N19" s="100">
        <f t="shared" si="3"/>
        <v>17292118</v>
      </c>
      <c r="O19" s="100">
        <f t="shared" si="3"/>
        <v>3892479</v>
      </c>
      <c r="P19" s="100">
        <f t="shared" si="3"/>
        <v>4291530</v>
      </c>
      <c r="Q19" s="100">
        <f t="shared" si="3"/>
        <v>0</v>
      </c>
      <c r="R19" s="100">
        <f t="shared" si="3"/>
        <v>8184009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40940689</v>
      </c>
      <c r="X19" s="100">
        <f t="shared" si="3"/>
        <v>89675172</v>
      </c>
      <c r="Y19" s="100">
        <f t="shared" si="3"/>
        <v>-48734483</v>
      </c>
      <c r="Z19" s="137">
        <f>+IF(X19&lt;&gt;0,+(Y19/X19)*100,0)</f>
        <v>-54.34556958530283</v>
      </c>
      <c r="AA19" s="153">
        <f>SUM(AA20:AA23)</f>
        <v>119566999</v>
      </c>
    </row>
    <row r="20" spans="1:27" ht="12.75">
      <c r="A20" s="138" t="s">
        <v>89</v>
      </c>
      <c r="B20" s="136"/>
      <c r="C20" s="155"/>
      <c r="D20" s="155"/>
      <c r="E20" s="156">
        <v>62709957</v>
      </c>
      <c r="F20" s="60">
        <v>62709957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47663154</v>
      </c>
      <c r="Y20" s="60">
        <v>-47663154</v>
      </c>
      <c r="Z20" s="140">
        <v>-100</v>
      </c>
      <c r="AA20" s="155">
        <v>62709957</v>
      </c>
    </row>
    <row r="21" spans="1:27" ht="12.75">
      <c r="A21" s="138" t="s">
        <v>90</v>
      </c>
      <c r="B21" s="136"/>
      <c r="C21" s="155"/>
      <c r="D21" s="155"/>
      <c r="E21" s="156">
        <v>31959157</v>
      </c>
      <c r="F21" s="60">
        <v>31959157</v>
      </c>
      <c r="G21" s="60">
        <v>2880606</v>
      </c>
      <c r="H21" s="60">
        <v>3229098</v>
      </c>
      <c r="I21" s="60">
        <v>2686922</v>
      </c>
      <c r="J21" s="60">
        <v>8796626</v>
      </c>
      <c r="K21" s="60">
        <v>2443068</v>
      </c>
      <c r="L21" s="60">
        <v>2443068</v>
      </c>
      <c r="M21" s="60">
        <v>4105863</v>
      </c>
      <c r="N21" s="60">
        <v>8991999</v>
      </c>
      <c r="O21" s="60">
        <v>2054017</v>
      </c>
      <c r="P21" s="60">
        <v>2443068</v>
      </c>
      <c r="Q21" s="60"/>
      <c r="R21" s="60">
        <v>4497085</v>
      </c>
      <c r="S21" s="60"/>
      <c r="T21" s="60"/>
      <c r="U21" s="60"/>
      <c r="V21" s="60"/>
      <c r="W21" s="60">
        <v>22285710</v>
      </c>
      <c r="X21" s="60">
        <v>24059142</v>
      </c>
      <c r="Y21" s="60">
        <v>-1773432</v>
      </c>
      <c r="Z21" s="140">
        <v>-7.37</v>
      </c>
      <c r="AA21" s="155">
        <v>31959157</v>
      </c>
    </row>
    <row r="22" spans="1:27" ht="12.75">
      <c r="A22" s="138" t="s">
        <v>91</v>
      </c>
      <c r="B22" s="136"/>
      <c r="C22" s="157"/>
      <c r="D22" s="157"/>
      <c r="E22" s="158">
        <v>14843035</v>
      </c>
      <c r="F22" s="159">
        <v>14843035</v>
      </c>
      <c r="G22" s="159">
        <v>1453072</v>
      </c>
      <c r="H22" s="159">
        <v>1253636</v>
      </c>
      <c r="I22" s="159">
        <v>1121971</v>
      </c>
      <c r="J22" s="159">
        <v>3828679</v>
      </c>
      <c r="K22" s="159">
        <v>1071369</v>
      </c>
      <c r="L22" s="159">
        <v>1071369</v>
      </c>
      <c r="M22" s="159">
        <v>2745224</v>
      </c>
      <c r="N22" s="159">
        <v>4887962</v>
      </c>
      <c r="O22" s="159">
        <v>1111369</v>
      </c>
      <c r="P22" s="159">
        <v>1071369</v>
      </c>
      <c r="Q22" s="159"/>
      <c r="R22" s="159">
        <v>2182738</v>
      </c>
      <c r="S22" s="159"/>
      <c r="T22" s="159"/>
      <c r="U22" s="159"/>
      <c r="V22" s="159"/>
      <c r="W22" s="159">
        <v>10899379</v>
      </c>
      <c r="X22" s="159">
        <v>10410390</v>
      </c>
      <c r="Y22" s="159">
        <v>488989</v>
      </c>
      <c r="Z22" s="141">
        <v>4.7</v>
      </c>
      <c r="AA22" s="157">
        <v>14843035</v>
      </c>
    </row>
    <row r="23" spans="1:27" ht="12.75">
      <c r="A23" s="138" t="s">
        <v>92</v>
      </c>
      <c r="B23" s="136"/>
      <c r="C23" s="155"/>
      <c r="D23" s="155"/>
      <c r="E23" s="156">
        <v>10054850</v>
      </c>
      <c r="F23" s="60">
        <v>10054850</v>
      </c>
      <c r="G23" s="60">
        <v>1106938</v>
      </c>
      <c r="H23" s="60">
        <v>920834</v>
      </c>
      <c r="I23" s="60">
        <v>811485</v>
      </c>
      <c r="J23" s="60">
        <v>2839257</v>
      </c>
      <c r="K23" s="60">
        <v>777093</v>
      </c>
      <c r="L23" s="60">
        <v>777093</v>
      </c>
      <c r="M23" s="60">
        <v>1857971</v>
      </c>
      <c r="N23" s="60">
        <v>3412157</v>
      </c>
      <c r="O23" s="60">
        <v>727093</v>
      </c>
      <c r="P23" s="60">
        <v>777093</v>
      </c>
      <c r="Q23" s="60"/>
      <c r="R23" s="60">
        <v>1504186</v>
      </c>
      <c r="S23" s="60"/>
      <c r="T23" s="60"/>
      <c r="U23" s="60"/>
      <c r="V23" s="60"/>
      <c r="W23" s="60">
        <v>7755600</v>
      </c>
      <c r="X23" s="60">
        <v>7542486</v>
      </c>
      <c r="Y23" s="60">
        <v>213114</v>
      </c>
      <c r="Z23" s="140">
        <v>2.83</v>
      </c>
      <c r="AA23" s="155">
        <v>10054850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260802973</v>
      </c>
      <c r="D25" s="168">
        <f>+D5+D9+D15+D19+D24</f>
        <v>0</v>
      </c>
      <c r="E25" s="169">
        <f t="shared" si="4"/>
        <v>301598493</v>
      </c>
      <c r="F25" s="73">
        <f t="shared" si="4"/>
        <v>301598493</v>
      </c>
      <c r="G25" s="73">
        <f t="shared" si="4"/>
        <v>35860463</v>
      </c>
      <c r="H25" s="73">
        <f t="shared" si="4"/>
        <v>25105519</v>
      </c>
      <c r="I25" s="73">
        <f t="shared" si="4"/>
        <v>5833547</v>
      </c>
      <c r="J25" s="73">
        <f t="shared" si="4"/>
        <v>66799529</v>
      </c>
      <c r="K25" s="73">
        <f t="shared" si="4"/>
        <v>5074296</v>
      </c>
      <c r="L25" s="73">
        <f t="shared" si="4"/>
        <v>5074296</v>
      </c>
      <c r="M25" s="73">
        <f t="shared" si="4"/>
        <v>11861386</v>
      </c>
      <c r="N25" s="73">
        <f t="shared" si="4"/>
        <v>22009978</v>
      </c>
      <c r="O25" s="73">
        <f t="shared" si="4"/>
        <v>4675245</v>
      </c>
      <c r="P25" s="73">
        <f t="shared" si="4"/>
        <v>5054713</v>
      </c>
      <c r="Q25" s="73">
        <f t="shared" si="4"/>
        <v>0</v>
      </c>
      <c r="R25" s="73">
        <f t="shared" si="4"/>
        <v>9729958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98539465</v>
      </c>
      <c r="X25" s="73">
        <f t="shared" si="4"/>
        <v>226198638</v>
      </c>
      <c r="Y25" s="73">
        <f t="shared" si="4"/>
        <v>-127659173</v>
      </c>
      <c r="Z25" s="170">
        <f>+IF(X25&lt;&gt;0,+(Y25/X25)*100,0)</f>
        <v>-56.43675582166856</v>
      </c>
      <c r="AA25" s="168">
        <f>+AA5+AA9+AA15+AA19+AA24</f>
        <v>301598493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342494728</v>
      </c>
      <c r="D28" s="153">
        <f>SUM(D29:D31)</f>
        <v>0</v>
      </c>
      <c r="E28" s="154">
        <f t="shared" si="5"/>
        <v>140097368</v>
      </c>
      <c r="F28" s="100">
        <f t="shared" si="5"/>
        <v>140097368</v>
      </c>
      <c r="G28" s="100">
        <f t="shared" si="5"/>
        <v>5598695</v>
      </c>
      <c r="H28" s="100">
        <f t="shared" si="5"/>
        <v>5230927</v>
      </c>
      <c r="I28" s="100">
        <f t="shared" si="5"/>
        <v>6064717</v>
      </c>
      <c r="J28" s="100">
        <f t="shared" si="5"/>
        <v>16894339</v>
      </c>
      <c r="K28" s="100">
        <f t="shared" si="5"/>
        <v>7114456</v>
      </c>
      <c r="L28" s="100">
        <f t="shared" si="5"/>
        <v>7114456</v>
      </c>
      <c r="M28" s="100">
        <f t="shared" si="5"/>
        <v>7343815</v>
      </c>
      <c r="N28" s="100">
        <f t="shared" si="5"/>
        <v>21572727</v>
      </c>
      <c r="O28" s="100">
        <f t="shared" si="5"/>
        <v>7414456</v>
      </c>
      <c r="P28" s="100">
        <f t="shared" si="5"/>
        <v>5416131</v>
      </c>
      <c r="Q28" s="100">
        <f t="shared" si="5"/>
        <v>0</v>
      </c>
      <c r="R28" s="100">
        <f t="shared" si="5"/>
        <v>12830587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51297653</v>
      </c>
      <c r="X28" s="100">
        <f t="shared" si="5"/>
        <v>105072984</v>
      </c>
      <c r="Y28" s="100">
        <f t="shared" si="5"/>
        <v>-53775331</v>
      </c>
      <c r="Z28" s="137">
        <f>+IF(X28&lt;&gt;0,+(Y28/X28)*100,0)</f>
        <v>-51.17902714174368</v>
      </c>
      <c r="AA28" s="153">
        <f>SUM(AA29:AA31)</f>
        <v>140097368</v>
      </c>
    </row>
    <row r="29" spans="1:27" ht="12.75">
      <c r="A29" s="138" t="s">
        <v>75</v>
      </c>
      <c r="B29" s="136"/>
      <c r="C29" s="155"/>
      <c r="D29" s="155"/>
      <c r="E29" s="156">
        <v>103728364</v>
      </c>
      <c r="F29" s="60">
        <v>103728364</v>
      </c>
      <c r="G29" s="60">
        <v>3910135</v>
      </c>
      <c r="H29" s="60">
        <v>3695508</v>
      </c>
      <c r="I29" s="60">
        <v>4194396</v>
      </c>
      <c r="J29" s="60">
        <v>11800039</v>
      </c>
      <c r="K29" s="60">
        <v>3804294</v>
      </c>
      <c r="L29" s="60">
        <v>3804294</v>
      </c>
      <c r="M29" s="60">
        <v>4071708</v>
      </c>
      <c r="N29" s="60">
        <v>11680296</v>
      </c>
      <c r="O29" s="60">
        <v>4104294</v>
      </c>
      <c r="P29" s="60">
        <v>4044383</v>
      </c>
      <c r="Q29" s="60"/>
      <c r="R29" s="60">
        <v>8148677</v>
      </c>
      <c r="S29" s="60"/>
      <c r="T29" s="60"/>
      <c r="U29" s="60"/>
      <c r="V29" s="60"/>
      <c r="W29" s="60">
        <v>31629012</v>
      </c>
      <c r="X29" s="60">
        <v>77796288</v>
      </c>
      <c r="Y29" s="60">
        <v>-46167276</v>
      </c>
      <c r="Z29" s="140">
        <v>-59.34</v>
      </c>
      <c r="AA29" s="155">
        <v>103728364</v>
      </c>
    </row>
    <row r="30" spans="1:27" ht="12.75">
      <c r="A30" s="138" t="s">
        <v>76</v>
      </c>
      <c r="B30" s="136"/>
      <c r="C30" s="157">
        <v>342494728</v>
      </c>
      <c r="D30" s="157"/>
      <c r="E30" s="158">
        <v>27247038</v>
      </c>
      <c r="F30" s="159">
        <v>27247038</v>
      </c>
      <c r="G30" s="159">
        <v>1638933</v>
      </c>
      <c r="H30" s="159">
        <v>1523233</v>
      </c>
      <c r="I30" s="159">
        <v>1819815</v>
      </c>
      <c r="J30" s="159">
        <v>4981981</v>
      </c>
      <c r="K30" s="159">
        <v>3255381</v>
      </c>
      <c r="L30" s="159">
        <v>3255381</v>
      </c>
      <c r="M30" s="159">
        <v>3007490</v>
      </c>
      <c r="N30" s="159">
        <v>9518252</v>
      </c>
      <c r="O30" s="159">
        <v>3255381</v>
      </c>
      <c r="P30" s="159">
        <v>1371748</v>
      </c>
      <c r="Q30" s="159"/>
      <c r="R30" s="159">
        <v>4627129</v>
      </c>
      <c r="S30" s="159"/>
      <c r="T30" s="159"/>
      <c r="U30" s="159"/>
      <c r="V30" s="159"/>
      <c r="W30" s="159">
        <v>19127362</v>
      </c>
      <c r="X30" s="159">
        <v>20435220</v>
      </c>
      <c r="Y30" s="159">
        <v>-1307858</v>
      </c>
      <c r="Z30" s="141">
        <v>-6.4</v>
      </c>
      <c r="AA30" s="157">
        <v>27247038</v>
      </c>
    </row>
    <row r="31" spans="1:27" ht="12.75">
      <c r="A31" s="138" t="s">
        <v>77</v>
      </c>
      <c r="B31" s="136"/>
      <c r="C31" s="155"/>
      <c r="D31" s="155"/>
      <c r="E31" s="156">
        <v>9121966</v>
      </c>
      <c r="F31" s="60">
        <v>9121966</v>
      </c>
      <c r="G31" s="60">
        <v>49627</v>
      </c>
      <c r="H31" s="60">
        <v>12186</v>
      </c>
      <c r="I31" s="60">
        <v>50506</v>
      </c>
      <c r="J31" s="60">
        <v>112319</v>
      </c>
      <c r="K31" s="60">
        <v>54781</v>
      </c>
      <c r="L31" s="60">
        <v>54781</v>
      </c>
      <c r="M31" s="60">
        <v>264617</v>
      </c>
      <c r="N31" s="60">
        <v>374179</v>
      </c>
      <c r="O31" s="60">
        <v>54781</v>
      </c>
      <c r="P31" s="60"/>
      <c r="Q31" s="60"/>
      <c r="R31" s="60">
        <v>54781</v>
      </c>
      <c r="S31" s="60"/>
      <c r="T31" s="60"/>
      <c r="U31" s="60"/>
      <c r="V31" s="60"/>
      <c r="W31" s="60">
        <v>541279</v>
      </c>
      <c r="X31" s="60">
        <v>6841476</v>
      </c>
      <c r="Y31" s="60">
        <v>-6300197</v>
      </c>
      <c r="Z31" s="140">
        <v>-92.09</v>
      </c>
      <c r="AA31" s="155">
        <v>9121966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58966083</v>
      </c>
      <c r="F32" s="100">
        <f t="shared" si="6"/>
        <v>58966083</v>
      </c>
      <c r="G32" s="100">
        <f t="shared" si="6"/>
        <v>341544</v>
      </c>
      <c r="H32" s="100">
        <f t="shared" si="6"/>
        <v>301669</v>
      </c>
      <c r="I32" s="100">
        <f t="shared" si="6"/>
        <v>378232</v>
      </c>
      <c r="J32" s="100">
        <f t="shared" si="6"/>
        <v>1021445</v>
      </c>
      <c r="K32" s="100">
        <f t="shared" si="6"/>
        <v>236560</v>
      </c>
      <c r="L32" s="100">
        <f t="shared" si="6"/>
        <v>236560</v>
      </c>
      <c r="M32" s="100">
        <f t="shared" si="6"/>
        <v>374603</v>
      </c>
      <c r="N32" s="100">
        <f t="shared" si="6"/>
        <v>847723</v>
      </c>
      <c r="O32" s="100">
        <f t="shared" si="6"/>
        <v>236560</v>
      </c>
      <c r="P32" s="100">
        <f t="shared" si="6"/>
        <v>236560</v>
      </c>
      <c r="Q32" s="100">
        <f t="shared" si="6"/>
        <v>0</v>
      </c>
      <c r="R32" s="100">
        <f t="shared" si="6"/>
        <v>473120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2342288</v>
      </c>
      <c r="X32" s="100">
        <f t="shared" si="6"/>
        <v>44224560</v>
      </c>
      <c r="Y32" s="100">
        <f t="shared" si="6"/>
        <v>-41882272</v>
      </c>
      <c r="Z32" s="137">
        <f>+IF(X32&lt;&gt;0,+(Y32/X32)*100,0)</f>
        <v>-94.70364883223259</v>
      </c>
      <c r="AA32" s="153">
        <f>SUM(AA33:AA37)</f>
        <v>58966083</v>
      </c>
    </row>
    <row r="33" spans="1:27" ht="12.75">
      <c r="A33" s="138" t="s">
        <v>79</v>
      </c>
      <c r="B33" s="136"/>
      <c r="C33" s="155"/>
      <c r="D33" s="155"/>
      <c r="E33" s="156">
        <v>58966083</v>
      </c>
      <c r="F33" s="60">
        <v>58966083</v>
      </c>
      <c r="G33" s="60">
        <v>138614</v>
      </c>
      <c r="H33" s="60">
        <v>103933</v>
      </c>
      <c r="I33" s="60">
        <v>162154</v>
      </c>
      <c r="J33" s="60">
        <v>404701</v>
      </c>
      <c r="K33" s="60">
        <v>53750</v>
      </c>
      <c r="L33" s="60">
        <v>53750</v>
      </c>
      <c r="M33" s="60">
        <v>195397</v>
      </c>
      <c r="N33" s="60">
        <v>302897</v>
      </c>
      <c r="O33" s="60">
        <v>53750</v>
      </c>
      <c r="P33" s="60">
        <v>53750</v>
      </c>
      <c r="Q33" s="60"/>
      <c r="R33" s="60">
        <v>107500</v>
      </c>
      <c r="S33" s="60"/>
      <c r="T33" s="60"/>
      <c r="U33" s="60"/>
      <c r="V33" s="60"/>
      <c r="W33" s="60">
        <v>815098</v>
      </c>
      <c r="X33" s="60">
        <v>43883316</v>
      </c>
      <c r="Y33" s="60">
        <v>-43068218</v>
      </c>
      <c r="Z33" s="140">
        <v>-98.14</v>
      </c>
      <c r="AA33" s="155">
        <v>58966083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90730</v>
      </c>
      <c r="H34" s="60">
        <v>92947</v>
      </c>
      <c r="I34" s="60">
        <v>128182</v>
      </c>
      <c r="J34" s="60">
        <v>311859</v>
      </c>
      <c r="K34" s="60">
        <v>96859</v>
      </c>
      <c r="L34" s="60">
        <v>96859</v>
      </c>
      <c r="M34" s="60">
        <v>88621</v>
      </c>
      <c r="N34" s="60">
        <v>282339</v>
      </c>
      <c r="O34" s="60">
        <v>96859</v>
      </c>
      <c r="P34" s="60">
        <v>96859</v>
      </c>
      <c r="Q34" s="60"/>
      <c r="R34" s="60">
        <v>193718</v>
      </c>
      <c r="S34" s="60"/>
      <c r="T34" s="60"/>
      <c r="U34" s="60"/>
      <c r="V34" s="60"/>
      <c r="W34" s="60">
        <v>787916</v>
      </c>
      <c r="X34" s="60">
        <v>191250</v>
      </c>
      <c r="Y34" s="60">
        <v>596666</v>
      </c>
      <c r="Z34" s="140">
        <v>311.98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40927</v>
      </c>
      <c r="H35" s="60">
        <v>30222</v>
      </c>
      <c r="I35" s="60">
        <v>27710</v>
      </c>
      <c r="J35" s="60">
        <v>98859</v>
      </c>
      <c r="K35" s="60">
        <v>25765</v>
      </c>
      <c r="L35" s="60">
        <v>25765</v>
      </c>
      <c r="M35" s="60">
        <v>27882</v>
      </c>
      <c r="N35" s="60">
        <v>79412</v>
      </c>
      <c r="O35" s="60">
        <v>25765</v>
      </c>
      <c r="P35" s="60">
        <v>25765</v>
      </c>
      <c r="Q35" s="60"/>
      <c r="R35" s="60">
        <v>51530</v>
      </c>
      <c r="S35" s="60"/>
      <c r="T35" s="60"/>
      <c r="U35" s="60"/>
      <c r="V35" s="60"/>
      <c r="W35" s="60">
        <v>229801</v>
      </c>
      <c r="X35" s="60">
        <v>74997</v>
      </c>
      <c r="Y35" s="60">
        <v>154804</v>
      </c>
      <c r="Z35" s="140">
        <v>206.41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71273</v>
      </c>
      <c r="H36" s="60">
        <v>74567</v>
      </c>
      <c r="I36" s="60">
        <v>60186</v>
      </c>
      <c r="J36" s="60">
        <v>206026</v>
      </c>
      <c r="K36" s="60">
        <v>60186</v>
      </c>
      <c r="L36" s="60">
        <v>60186</v>
      </c>
      <c r="M36" s="60">
        <v>62703</v>
      </c>
      <c r="N36" s="60">
        <v>183075</v>
      </c>
      <c r="O36" s="60">
        <v>60186</v>
      </c>
      <c r="P36" s="60">
        <v>60186</v>
      </c>
      <c r="Q36" s="60"/>
      <c r="R36" s="60">
        <v>120372</v>
      </c>
      <c r="S36" s="60"/>
      <c r="T36" s="60"/>
      <c r="U36" s="60"/>
      <c r="V36" s="60"/>
      <c r="W36" s="60">
        <v>509473</v>
      </c>
      <c r="X36" s="60">
        <v>74997</v>
      </c>
      <c r="Y36" s="60">
        <v>434476</v>
      </c>
      <c r="Z36" s="140">
        <v>579.32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2280000</v>
      </c>
      <c r="F38" s="100">
        <f t="shared" si="7"/>
        <v>2280000</v>
      </c>
      <c r="G38" s="100">
        <f t="shared" si="7"/>
        <v>848828</v>
      </c>
      <c r="H38" s="100">
        <f t="shared" si="7"/>
        <v>782209</v>
      </c>
      <c r="I38" s="100">
        <f t="shared" si="7"/>
        <v>863832</v>
      </c>
      <c r="J38" s="100">
        <f t="shared" si="7"/>
        <v>2494869</v>
      </c>
      <c r="K38" s="100">
        <f t="shared" si="7"/>
        <v>776033</v>
      </c>
      <c r="L38" s="100">
        <f t="shared" si="7"/>
        <v>776033</v>
      </c>
      <c r="M38" s="100">
        <f t="shared" si="7"/>
        <v>1033504</v>
      </c>
      <c r="N38" s="100">
        <f t="shared" si="7"/>
        <v>2585570</v>
      </c>
      <c r="O38" s="100">
        <f t="shared" si="7"/>
        <v>776033</v>
      </c>
      <c r="P38" s="100">
        <f t="shared" si="7"/>
        <v>772033</v>
      </c>
      <c r="Q38" s="100">
        <f t="shared" si="7"/>
        <v>0</v>
      </c>
      <c r="R38" s="100">
        <f t="shared" si="7"/>
        <v>1548066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6628505</v>
      </c>
      <c r="X38" s="100">
        <f t="shared" si="7"/>
        <v>1710000</v>
      </c>
      <c r="Y38" s="100">
        <f t="shared" si="7"/>
        <v>4918505</v>
      </c>
      <c r="Z38" s="137">
        <f>+IF(X38&lt;&gt;0,+(Y38/X38)*100,0)</f>
        <v>287.63187134502925</v>
      </c>
      <c r="AA38" s="153">
        <f>SUM(AA39:AA41)</f>
        <v>2280000</v>
      </c>
    </row>
    <row r="39" spans="1:27" ht="12.75">
      <c r="A39" s="138" t="s">
        <v>85</v>
      </c>
      <c r="B39" s="136"/>
      <c r="C39" s="155"/>
      <c r="D39" s="155"/>
      <c r="E39" s="156">
        <v>2280000</v>
      </c>
      <c r="F39" s="60">
        <v>2280000</v>
      </c>
      <c r="G39" s="60">
        <v>98094</v>
      </c>
      <c r="H39" s="60"/>
      <c r="I39" s="60">
        <v>20628</v>
      </c>
      <c r="J39" s="60">
        <v>118722</v>
      </c>
      <c r="K39" s="60">
        <v>83961</v>
      </c>
      <c r="L39" s="60">
        <v>83961</v>
      </c>
      <c r="M39" s="60">
        <v>113823</v>
      </c>
      <c r="N39" s="60">
        <v>281745</v>
      </c>
      <c r="O39" s="60">
        <v>83961</v>
      </c>
      <c r="P39" s="60">
        <v>79961</v>
      </c>
      <c r="Q39" s="60"/>
      <c r="R39" s="60">
        <v>163922</v>
      </c>
      <c r="S39" s="60"/>
      <c r="T39" s="60"/>
      <c r="U39" s="60"/>
      <c r="V39" s="60"/>
      <c r="W39" s="60">
        <v>564389</v>
      </c>
      <c r="X39" s="60">
        <v>375003</v>
      </c>
      <c r="Y39" s="60">
        <v>189386</v>
      </c>
      <c r="Z39" s="140">
        <v>50.5</v>
      </c>
      <c r="AA39" s="155">
        <v>2280000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750734</v>
      </c>
      <c r="H40" s="60">
        <v>782209</v>
      </c>
      <c r="I40" s="60">
        <v>843204</v>
      </c>
      <c r="J40" s="60">
        <v>2376147</v>
      </c>
      <c r="K40" s="60">
        <v>692072</v>
      </c>
      <c r="L40" s="60">
        <v>692072</v>
      </c>
      <c r="M40" s="60">
        <v>919681</v>
      </c>
      <c r="N40" s="60">
        <v>2303825</v>
      </c>
      <c r="O40" s="60">
        <v>692072</v>
      </c>
      <c r="P40" s="60">
        <v>692072</v>
      </c>
      <c r="Q40" s="60"/>
      <c r="R40" s="60">
        <v>1384144</v>
      </c>
      <c r="S40" s="60"/>
      <c r="T40" s="60"/>
      <c r="U40" s="60"/>
      <c r="V40" s="60"/>
      <c r="W40" s="60">
        <v>6064116</v>
      </c>
      <c r="X40" s="60">
        <v>1334997</v>
      </c>
      <c r="Y40" s="60">
        <v>4729119</v>
      </c>
      <c r="Z40" s="140">
        <v>354.24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106186632</v>
      </c>
      <c r="F42" s="100">
        <f t="shared" si="8"/>
        <v>106186632</v>
      </c>
      <c r="G42" s="100">
        <f t="shared" si="8"/>
        <v>2701402</v>
      </c>
      <c r="H42" s="100">
        <f t="shared" si="8"/>
        <v>6200424</v>
      </c>
      <c r="I42" s="100">
        <f t="shared" si="8"/>
        <v>8517214</v>
      </c>
      <c r="J42" s="100">
        <f t="shared" si="8"/>
        <v>17419040</v>
      </c>
      <c r="K42" s="100">
        <f t="shared" si="8"/>
        <v>6677892</v>
      </c>
      <c r="L42" s="100">
        <f t="shared" si="8"/>
        <v>6677892</v>
      </c>
      <c r="M42" s="100">
        <f t="shared" si="8"/>
        <v>3418068</v>
      </c>
      <c r="N42" s="100">
        <f t="shared" si="8"/>
        <v>16773852</v>
      </c>
      <c r="O42" s="100">
        <f t="shared" si="8"/>
        <v>5788857</v>
      </c>
      <c r="P42" s="100">
        <f t="shared" si="8"/>
        <v>6677892</v>
      </c>
      <c r="Q42" s="100">
        <f t="shared" si="8"/>
        <v>0</v>
      </c>
      <c r="R42" s="100">
        <f t="shared" si="8"/>
        <v>12466749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46659641</v>
      </c>
      <c r="X42" s="100">
        <f t="shared" si="8"/>
        <v>79640010</v>
      </c>
      <c r="Y42" s="100">
        <f t="shared" si="8"/>
        <v>-32980369</v>
      </c>
      <c r="Z42" s="137">
        <f>+IF(X42&lt;&gt;0,+(Y42/X42)*100,0)</f>
        <v>-41.41180921499131</v>
      </c>
      <c r="AA42" s="153">
        <f>SUM(AA43:AA46)</f>
        <v>106186632</v>
      </c>
    </row>
    <row r="43" spans="1:27" ht="12.75">
      <c r="A43" s="138" t="s">
        <v>89</v>
      </c>
      <c r="B43" s="136"/>
      <c r="C43" s="155"/>
      <c r="D43" s="155"/>
      <c r="E43" s="156">
        <v>43389035</v>
      </c>
      <c r="F43" s="60">
        <v>43389035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43588863</v>
      </c>
      <c r="Y43" s="60">
        <v>-43588863</v>
      </c>
      <c r="Z43" s="140">
        <v>-100</v>
      </c>
      <c r="AA43" s="155">
        <v>43389035</v>
      </c>
    </row>
    <row r="44" spans="1:27" ht="12.75">
      <c r="A44" s="138" t="s">
        <v>90</v>
      </c>
      <c r="B44" s="136"/>
      <c r="C44" s="155"/>
      <c r="D44" s="155"/>
      <c r="E44" s="156">
        <v>62797597</v>
      </c>
      <c r="F44" s="60">
        <v>62797597</v>
      </c>
      <c r="G44" s="60">
        <v>1684870</v>
      </c>
      <c r="H44" s="60">
        <v>5071646</v>
      </c>
      <c r="I44" s="60">
        <v>7170279</v>
      </c>
      <c r="J44" s="60">
        <v>13926795</v>
      </c>
      <c r="K44" s="60">
        <v>5206426</v>
      </c>
      <c r="L44" s="60">
        <v>5206426</v>
      </c>
      <c r="M44" s="60">
        <v>1631655</v>
      </c>
      <c r="N44" s="60">
        <v>12044507</v>
      </c>
      <c r="O44" s="60">
        <v>4266410</v>
      </c>
      <c r="P44" s="60">
        <v>5206426</v>
      </c>
      <c r="Q44" s="60"/>
      <c r="R44" s="60">
        <v>9472836</v>
      </c>
      <c r="S44" s="60"/>
      <c r="T44" s="60"/>
      <c r="U44" s="60"/>
      <c r="V44" s="60"/>
      <c r="W44" s="60">
        <v>35444138</v>
      </c>
      <c r="X44" s="60">
        <v>27983232</v>
      </c>
      <c r="Y44" s="60">
        <v>7460906</v>
      </c>
      <c r="Z44" s="140">
        <v>26.66</v>
      </c>
      <c r="AA44" s="155">
        <v>62797597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595020</v>
      </c>
      <c r="H45" s="159">
        <v>678530</v>
      </c>
      <c r="I45" s="159">
        <v>785321</v>
      </c>
      <c r="J45" s="159">
        <v>2058871</v>
      </c>
      <c r="K45" s="159">
        <v>968468</v>
      </c>
      <c r="L45" s="159">
        <v>968468</v>
      </c>
      <c r="M45" s="159">
        <v>1054736</v>
      </c>
      <c r="N45" s="159">
        <v>2991672</v>
      </c>
      <c r="O45" s="159">
        <v>968468</v>
      </c>
      <c r="P45" s="159">
        <v>968468</v>
      </c>
      <c r="Q45" s="159"/>
      <c r="R45" s="159">
        <v>1936936</v>
      </c>
      <c r="S45" s="159"/>
      <c r="T45" s="159"/>
      <c r="U45" s="159"/>
      <c r="V45" s="159"/>
      <c r="W45" s="159">
        <v>6987479</v>
      </c>
      <c r="X45" s="159">
        <v>5241474</v>
      </c>
      <c r="Y45" s="159">
        <v>1746005</v>
      </c>
      <c r="Z45" s="141">
        <v>33.31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421512</v>
      </c>
      <c r="H46" s="60">
        <v>450248</v>
      </c>
      <c r="I46" s="60">
        <v>561614</v>
      </c>
      <c r="J46" s="60">
        <v>1433374</v>
      </c>
      <c r="K46" s="60">
        <v>502998</v>
      </c>
      <c r="L46" s="60">
        <v>502998</v>
      </c>
      <c r="M46" s="60">
        <v>731677</v>
      </c>
      <c r="N46" s="60">
        <v>1737673</v>
      </c>
      <c r="O46" s="60">
        <v>553979</v>
      </c>
      <c r="P46" s="60">
        <v>502998</v>
      </c>
      <c r="Q46" s="60"/>
      <c r="R46" s="60">
        <v>1056977</v>
      </c>
      <c r="S46" s="60"/>
      <c r="T46" s="60"/>
      <c r="U46" s="60"/>
      <c r="V46" s="60"/>
      <c r="W46" s="60">
        <v>4228024</v>
      </c>
      <c r="X46" s="60">
        <v>2826441</v>
      </c>
      <c r="Y46" s="60">
        <v>1401583</v>
      </c>
      <c r="Z46" s="140">
        <v>49.59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342494728</v>
      </c>
      <c r="D48" s="168">
        <f>+D28+D32+D38+D42+D47</f>
        <v>0</v>
      </c>
      <c r="E48" s="169">
        <f t="shared" si="9"/>
        <v>307530083</v>
      </c>
      <c r="F48" s="73">
        <f t="shared" si="9"/>
        <v>307530083</v>
      </c>
      <c r="G48" s="73">
        <f t="shared" si="9"/>
        <v>9490469</v>
      </c>
      <c r="H48" s="73">
        <f t="shared" si="9"/>
        <v>12515229</v>
      </c>
      <c r="I48" s="73">
        <f t="shared" si="9"/>
        <v>15823995</v>
      </c>
      <c r="J48" s="73">
        <f t="shared" si="9"/>
        <v>37829693</v>
      </c>
      <c r="K48" s="73">
        <f t="shared" si="9"/>
        <v>14804941</v>
      </c>
      <c r="L48" s="73">
        <f t="shared" si="9"/>
        <v>14804941</v>
      </c>
      <c r="M48" s="73">
        <f t="shared" si="9"/>
        <v>12169990</v>
      </c>
      <c r="N48" s="73">
        <f t="shared" si="9"/>
        <v>41779872</v>
      </c>
      <c r="O48" s="73">
        <f t="shared" si="9"/>
        <v>14215906</v>
      </c>
      <c r="P48" s="73">
        <f t="shared" si="9"/>
        <v>13102616</v>
      </c>
      <c r="Q48" s="73">
        <f t="shared" si="9"/>
        <v>0</v>
      </c>
      <c r="R48" s="73">
        <f t="shared" si="9"/>
        <v>27318522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106928087</v>
      </c>
      <c r="X48" s="73">
        <f t="shared" si="9"/>
        <v>230647554</v>
      </c>
      <c r="Y48" s="73">
        <f t="shared" si="9"/>
        <v>-123719467</v>
      </c>
      <c r="Z48" s="170">
        <f>+IF(X48&lt;&gt;0,+(Y48/X48)*100,0)</f>
        <v>-53.64005160878489</v>
      </c>
      <c r="AA48" s="168">
        <f>+AA28+AA32+AA38+AA42+AA47</f>
        <v>307530083</v>
      </c>
    </row>
    <row r="49" spans="1:27" ht="12.75">
      <c r="A49" s="148" t="s">
        <v>49</v>
      </c>
      <c r="B49" s="149"/>
      <c r="C49" s="171">
        <f aca="true" t="shared" si="10" ref="C49:Y49">+C25-C48</f>
        <v>-81691755</v>
      </c>
      <c r="D49" s="171">
        <f>+D25-D48</f>
        <v>0</v>
      </c>
      <c r="E49" s="172">
        <f t="shared" si="10"/>
        <v>-5931590</v>
      </c>
      <c r="F49" s="173">
        <f t="shared" si="10"/>
        <v>-5931590</v>
      </c>
      <c r="G49" s="173">
        <f t="shared" si="10"/>
        <v>26369994</v>
      </c>
      <c r="H49" s="173">
        <f t="shared" si="10"/>
        <v>12590290</v>
      </c>
      <c r="I49" s="173">
        <f t="shared" si="10"/>
        <v>-9990448</v>
      </c>
      <c r="J49" s="173">
        <f t="shared" si="10"/>
        <v>28969836</v>
      </c>
      <c r="K49" s="173">
        <f t="shared" si="10"/>
        <v>-9730645</v>
      </c>
      <c r="L49" s="173">
        <f t="shared" si="10"/>
        <v>-9730645</v>
      </c>
      <c r="M49" s="173">
        <f t="shared" si="10"/>
        <v>-308604</v>
      </c>
      <c r="N49" s="173">
        <f t="shared" si="10"/>
        <v>-19769894</v>
      </c>
      <c r="O49" s="173">
        <f t="shared" si="10"/>
        <v>-9540661</v>
      </c>
      <c r="P49" s="173">
        <f t="shared" si="10"/>
        <v>-8047903</v>
      </c>
      <c r="Q49" s="173">
        <f t="shared" si="10"/>
        <v>0</v>
      </c>
      <c r="R49" s="173">
        <f t="shared" si="10"/>
        <v>-17588564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-8388622</v>
      </c>
      <c r="X49" s="173">
        <f>IF(F25=F48,0,X25-X48)</f>
        <v>-4448916</v>
      </c>
      <c r="Y49" s="173">
        <f t="shared" si="10"/>
        <v>-3939706</v>
      </c>
      <c r="Z49" s="174">
        <f>+IF(X49&lt;&gt;0,+(Y49/X49)*100,0)</f>
        <v>88.55429052829948</v>
      </c>
      <c r="AA49" s="171">
        <f>+AA25-AA48</f>
        <v>-5931590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13952421</v>
      </c>
      <c r="D5" s="155">
        <v>0</v>
      </c>
      <c r="E5" s="156">
        <v>22319226</v>
      </c>
      <c r="F5" s="60">
        <v>22319226</v>
      </c>
      <c r="G5" s="60">
        <v>12783</v>
      </c>
      <c r="H5" s="60">
        <v>16203419</v>
      </c>
      <c r="I5" s="60">
        <v>2956</v>
      </c>
      <c r="J5" s="60">
        <v>16219158</v>
      </c>
      <c r="K5" s="60">
        <v>260</v>
      </c>
      <c r="L5" s="60">
        <v>260</v>
      </c>
      <c r="M5" s="60">
        <v>0</v>
      </c>
      <c r="N5" s="60">
        <v>520</v>
      </c>
      <c r="O5" s="60">
        <v>260</v>
      </c>
      <c r="P5" s="60">
        <v>0</v>
      </c>
      <c r="Q5" s="60">
        <v>0</v>
      </c>
      <c r="R5" s="60">
        <v>260</v>
      </c>
      <c r="S5" s="60">
        <v>0</v>
      </c>
      <c r="T5" s="60">
        <v>0</v>
      </c>
      <c r="U5" s="60">
        <v>0</v>
      </c>
      <c r="V5" s="60">
        <v>0</v>
      </c>
      <c r="W5" s="60">
        <v>16219938</v>
      </c>
      <c r="X5" s="60">
        <v>16739424</v>
      </c>
      <c r="Y5" s="60">
        <v>-519486</v>
      </c>
      <c r="Z5" s="140">
        <v>-3.1</v>
      </c>
      <c r="AA5" s="155">
        <v>22319226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60709957</v>
      </c>
      <c r="F7" s="60">
        <v>60709957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45532467</v>
      </c>
      <c r="Y7" s="60">
        <v>-45532467</v>
      </c>
      <c r="Z7" s="140">
        <v>-100</v>
      </c>
      <c r="AA7" s="155">
        <v>60709957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31959157</v>
      </c>
      <c r="F8" s="60">
        <v>31959157</v>
      </c>
      <c r="G8" s="60">
        <v>2561434</v>
      </c>
      <c r="H8" s="60">
        <v>2915503</v>
      </c>
      <c r="I8" s="60">
        <v>2683331</v>
      </c>
      <c r="J8" s="60">
        <v>8160268</v>
      </c>
      <c r="K8" s="60">
        <v>2443068</v>
      </c>
      <c r="L8" s="60">
        <v>2443068</v>
      </c>
      <c r="M8" s="60">
        <v>4105863</v>
      </c>
      <c r="N8" s="60">
        <v>8991999</v>
      </c>
      <c r="O8" s="60">
        <v>2054017</v>
      </c>
      <c r="P8" s="60">
        <v>2443068</v>
      </c>
      <c r="Q8" s="60">
        <v>0</v>
      </c>
      <c r="R8" s="60">
        <v>4497085</v>
      </c>
      <c r="S8" s="60">
        <v>0</v>
      </c>
      <c r="T8" s="60">
        <v>0</v>
      </c>
      <c r="U8" s="60">
        <v>0</v>
      </c>
      <c r="V8" s="60">
        <v>0</v>
      </c>
      <c r="W8" s="60">
        <v>21649352</v>
      </c>
      <c r="X8" s="60">
        <v>23969367</v>
      </c>
      <c r="Y8" s="60">
        <v>-2320015</v>
      </c>
      <c r="Z8" s="140">
        <v>-9.68</v>
      </c>
      <c r="AA8" s="155">
        <v>31959157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13870515</v>
      </c>
      <c r="F9" s="60">
        <v>13870515</v>
      </c>
      <c r="G9" s="60">
        <v>1453072</v>
      </c>
      <c r="H9" s="60">
        <v>1253636</v>
      </c>
      <c r="I9" s="60">
        <v>1121971</v>
      </c>
      <c r="J9" s="60">
        <v>3828679</v>
      </c>
      <c r="K9" s="60">
        <v>1071238</v>
      </c>
      <c r="L9" s="60">
        <v>1071238</v>
      </c>
      <c r="M9" s="60">
        <v>2745224</v>
      </c>
      <c r="N9" s="60">
        <v>4887700</v>
      </c>
      <c r="O9" s="60">
        <v>1111238</v>
      </c>
      <c r="P9" s="60">
        <v>1071238</v>
      </c>
      <c r="Q9" s="60">
        <v>0</v>
      </c>
      <c r="R9" s="60">
        <v>2182476</v>
      </c>
      <c r="S9" s="60">
        <v>0</v>
      </c>
      <c r="T9" s="60">
        <v>0</v>
      </c>
      <c r="U9" s="60">
        <v>0</v>
      </c>
      <c r="V9" s="60">
        <v>0</v>
      </c>
      <c r="W9" s="60">
        <v>10898855</v>
      </c>
      <c r="X9" s="60">
        <v>10402884</v>
      </c>
      <c r="Y9" s="60">
        <v>495971</v>
      </c>
      <c r="Z9" s="140">
        <v>4.77</v>
      </c>
      <c r="AA9" s="155">
        <v>13870515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10054850</v>
      </c>
      <c r="F10" s="54">
        <v>10054850</v>
      </c>
      <c r="G10" s="54">
        <v>1106938</v>
      </c>
      <c r="H10" s="54">
        <v>920834</v>
      </c>
      <c r="I10" s="54">
        <v>811485</v>
      </c>
      <c r="J10" s="54">
        <v>2839257</v>
      </c>
      <c r="K10" s="54">
        <v>777093</v>
      </c>
      <c r="L10" s="54">
        <v>777093</v>
      </c>
      <c r="M10" s="54">
        <v>1857971</v>
      </c>
      <c r="N10" s="54">
        <v>3412157</v>
      </c>
      <c r="O10" s="54">
        <v>727093</v>
      </c>
      <c r="P10" s="54">
        <v>777093</v>
      </c>
      <c r="Q10" s="54">
        <v>0</v>
      </c>
      <c r="R10" s="54">
        <v>1504186</v>
      </c>
      <c r="S10" s="54">
        <v>0</v>
      </c>
      <c r="T10" s="54">
        <v>0</v>
      </c>
      <c r="U10" s="54">
        <v>0</v>
      </c>
      <c r="V10" s="54">
        <v>0</v>
      </c>
      <c r="W10" s="54">
        <v>7755600</v>
      </c>
      <c r="X10" s="54">
        <v>7541136</v>
      </c>
      <c r="Y10" s="54">
        <v>214464</v>
      </c>
      <c r="Z10" s="184">
        <v>2.84</v>
      </c>
      <c r="AA10" s="130">
        <v>10054850</v>
      </c>
    </row>
    <row r="11" spans="1:27" ht="12.75">
      <c r="A11" s="183" t="s">
        <v>107</v>
      </c>
      <c r="B11" s="185"/>
      <c r="C11" s="155">
        <v>108396630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1110787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102810</v>
      </c>
      <c r="J12" s="60">
        <v>102810</v>
      </c>
      <c r="K12" s="60">
        <v>66755</v>
      </c>
      <c r="L12" s="60">
        <v>66755</v>
      </c>
      <c r="M12" s="60">
        <v>0</v>
      </c>
      <c r="N12" s="60">
        <v>133510</v>
      </c>
      <c r="O12" s="60">
        <v>66755</v>
      </c>
      <c r="P12" s="60">
        <v>68460</v>
      </c>
      <c r="Q12" s="60">
        <v>0</v>
      </c>
      <c r="R12" s="60">
        <v>135215</v>
      </c>
      <c r="S12" s="60">
        <v>0</v>
      </c>
      <c r="T12" s="60">
        <v>0</v>
      </c>
      <c r="U12" s="60">
        <v>0</v>
      </c>
      <c r="V12" s="60">
        <v>0</v>
      </c>
      <c r="W12" s="60">
        <v>371535</v>
      </c>
      <c r="X12" s="60"/>
      <c r="Y12" s="60">
        <v>371535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9636481</v>
      </c>
      <c r="D13" s="155">
        <v>0</v>
      </c>
      <c r="E13" s="156">
        <v>0</v>
      </c>
      <c r="F13" s="60">
        <v>0</v>
      </c>
      <c r="G13" s="60">
        <v>0</v>
      </c>
      <c r="H13" s="60">
        <v>225533</v>
      </c>
      <c r="I13" s="60">
        <v>127781</v>
      </c>
      <c r="J13" s="60">
        <v>353314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353314</v>
      </c>
      <c r="X13" s="60"/>
      <c r="Y13" s="60">
        <v>353314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836909</v>
      </c>
      <c r="H14" s="60">
        <v>872158</v>
      </c>
      <c r="I14" s="60">
        <v>905559</v>
      </c>
      <c r="J14" s="60">
        <v>2614626</v>
      </c>
      <c r="K14" s="60">
        <v>683162</v>
      </c>
      <c r="L14" s="60">
        <v>683162</v>
      </c>
      <c r="M14" s="60">
        <v>0</v>
      </c>
      <c r="N14" s="60">
        <v>1366324</v>
      </c>
      <c r="O14" s="60">
        <v>683162</v>
      </c>
      <c r="P14" s="60">
        <v>643162</v>
      </c>
      <c r="Q14" s="60">
        <v>0</v>
      </c>
      <c r="R14" s="60">
        <v>1326324</v>
      </c>
      <c r="S14" s="60">
        <v>0</v>
      </c>
      <c r="T14" s="60">
        <v>0</v>
      </c>
      <c r="U14" s="60">
        <v>0</v>
      </c>
      <c r="V14" s="60">
        <v>0</v>
      </c>
      <c r="W14" s="60">
        <v>5307274</v>
      </c>
      <c r="X14" s="60"/>
      <c r="Y14" s="60">
        <v>5307274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124534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78370000</v>
      </c>
      <c r="D19" s="155">
        <v>0</v>
      </c>
      <c r="E19" s="156">
        <v>76726648</v>
      </c>
      <c r="F19" s="60">
        <v>76726648</v>
      </c>
      <c r="G19" s="60">
        <v>29437000</v>
      </c>
      <c r="H19" s="60">
        <v>1850049</v>
      </c>
      <c r="I19" s="60">
        <v>0</v>
      </c>
      <c r="J19" s="60">
        <v>31287049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31287049</v>
      </c>
      <c r="X19" s="60">
        <v>73430000</v>
      </c>
      <c r="Y19" s="60">
        <v>-42142951</v>
      </c>
      <c r="Z19" s="140">
        <v>-57.39</v>
      </c>
      <c r="AA19" s="155">
        <v>76726648</v>
      </c>
    </row>
    <row r="20" spans="1:27" ht="12.75">
      <c r="A20" s="181" t="s">
        <v>35</v>
      </c>
      <c r="B20" s="185"/>
      <c r="C20" s="155">
        <v>4050944</v>
      </c>
      <c r="D20" s="155">
        <v>0</v>
      </c>
      <c r="E20" s="156">
        <v>19579145</v>
      </c>
      <c r="F20" s="54">
        <v>19579145</v>
      </c>
      <c r="G20" s="54">
        <v>452327</v>
      </c>
      <c r="H20" s="54">
        <v>864387</v>
      </c>
      <c r="I20" s="54">
        <v>77654</v>
      </c>
      <c r="J20" s="54">
        <v>1394368</v>
      </c>
      <c r="K20" s="54">
        <v>32720</v>
      </c>
      <c r="L20" s="54">
        <v>32720</v>
      </c>
      <c r="M20" s="54">
        <v>3152328</v>
      </c>
      <c r="N20" s="54">
        <v>3217768</v>
      </c>
      <c r="O20" s="54">
        <v>32720</v>
      </c>
      <c r="P20" s="54">
        <v>51692</v>
      </c>
      <c r="Q20" s="54">
        <v>0</v>
      </c>
      <c r="R20" s="54">
        <v>84412</v>
      </c>
      <c r="S20" s="54">
        <v>0</v>
      </c>
      <c r="T20" s="54">
        <v>0</v>
      </c>
      <c r="U20" s="54">
        <v>0</v>
      </c>
      <c r="V20" s="54">
        <v>0</v>
      </c>
      <c r="W20" s="54">
        <v>4696548</v>
      </c>
      <c r="X20" s="54">
        <v>17156601</v>
      </c>
      <c r="Y20" s="54">
        <v>-12460053</v>
      </c>
      <c r="Z20" s="184">
        <v>-72.63</v>
      </c>
      <c r="AA20" s="130">
        <v>19579145</v>
      </c>
    </row>
    <row r="21" spans="1:27" ht="12.75">
      <c r="A21" s="181" t="s">
        <v>115</v>
      </c>
      <c r="B21" s="185"/>
      <c r="C21" s="155">
        <v>8201717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223843514</v>
      </c>
      <c r="D22" s="188">
        <f>SUM(D5:D21)</f>
        <v>0</v>
      </c>
      <c r="E22" s="189">
        <f t="shared" si="0"/>
        <v>235219498</v>
      </c>
      <c r="F22" s="190">
        <f t="shared" si="0"/>
        <v>235219498</v>
      </c>
      <c r="G22" s="190">
        <f t="shared" si="0"/>
        <v>35860463</v>
      </c>
      <c r="H22" s="190">
        <f t="shared" si="0"/>
        <v>25105519</v>
      </c>
      <c r="I22" s="190">
        <f t="shared" si="0"/>
        <v>5833547</v>
      </c>
      <c r="J22" s="190">
        <f t="shared" si="0"/>
        <v>66799529</v>
      </c>
      <c r="K22" s="190">
        <f t="shared" si="0"/>
        <v>5074296</v>
      </c>
      <c r="L22" s="190">
        <f t="shared" si="0"/>
        <v>5074296</v>
      </c>
      <c r="M22" s="190">
        <f t="shared" si="0"/>
        <v>11861386</v>
      </c>
      <c r="N22" s="190">
        <f t="shared" si="0"/>
        <v>22009978</v>
      </c>
      <c r="O22" s="190">
        <f t="shared" si="0"/>
        <v>4675245</v>
      </c>
      <c r="P22" s="190">
        <f t="shared" si="0"/>
        <v>5054713</v>
      </c>
      <c r="Q22" s="190">
        <f t="shared" si="0"/>
        <v>0</v>
      </c>
      <c r="R22" s="190">
        <f t="shared" si="0"/>
        <v>9729958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98539465</v>
      </c>
      <c r="X22" s="190">
        <f t="shared" si="0"/>
        <v>194771879</v>
      </c>
      <c r="Y22" s="190">
        <f t="shared" si="0"/>
        <v>-96232414</v>
      </c>
      <c r="Z22" s="191">
        <f>+IF(X22&lt;&gt;0,+(Y22/X22)*100,0)</f>
        <v>-49.40775562369556</v>
      </c>
      <c r="AA22" s="188">
        <f>SUM(AA5:AA21)</f>
        <v>235219498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100572498</v>
      </c>
      <c r="D25" s="155">
        <v>0</v>
      </c>
      <c r="E25" s="156">
        <v>90357812</v>
      </c>
      <c r="F25" s="60">
        <v>90357812</v>
      </c>
      <c r="G25" s="60">
        <v>8261367</v>
      </c>
      <c r="H25" s="60">
        <v>8289562</v>
      </c>
      <c r="I25" s="60">
        <v>7965602</v>
      </c>
      <c r="J25" s="60">
        <v>24516531</v>
      </c>
      <c r="K25" s="60">
        <v>7875883</v>
      </c>
      <c r="L25" s="60">
        <v>7875883</v>
      </c>
      <c r="M25" s="60">
        <v>8081257</v>
      </c>
      <c r="N25" s="60">
        <v>23833023</v>
      </c>
      <c r="O25" s="60">
        <v>8175883</v>
      </c>
      <c r="P25" s="60">
        <v>8271883</v>
      </c>
      <c r="Q25" s="60">
        <v>0</v>
      </c>
      <c r="R25" s="60">
        <v>16447766</v>
      </c>
      <c r="S25" s="60">
        <v>0</v>
      </c>
      <c r="T25" s="60">
        <v>0</v>
      </c>
      <c r="U25" s="60">
        <v>0</v>
      </c>
      <c r="V25" s="60">
        <v>0</v>
      </c>
      <c r="W25" s="60">
        <v>64797320</v>
      </c>
      <c r="X25" s="60">
        <v>67768362</v>
      </c>
      <c r="Y25" s="60">
        <v>-2971042</v>
      </c>
      <c r="Z25" s="140">
        <v>-4.38</v>
      </c>
      <c r="AA25" s="155">
        <v>90357812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4200000</v>
      </c>
      <c r="F26" s="60">
        <v>4200000</v>
      </c>
      <c r="G26" s="60">
        <v>317423</v>
      </c>
      <c r="H26" s="60">
        <v>0</v>
      </c>
      <c r="I26" s="60">
        <v>323201</v>
      </c>
      <c r="J26" s="60">
        <v>640624</v>
      </c>
      <c r="K26" s="60">
        <v>298464</v>
      </c>
      <c r="L26" s="60">
        <v>298464</v>
      </c>
      <c r="M26" s="60">
        <v>329015</v>
      </c>
      <c r="N26" s="60">
        <v>925943</v>
      </c>
      <c r="O26" s="60">
        <v>298464</v>
      </c>
      <c r="P26" s="60">
        <v>392100</v>
      </c>
      <c r="Q26" s="60">
        <v>0</v>
      </c>
      <c r="R26" s="60">
        <v>690564</v>
      </c>
      <c r="S26" s="60">
        <v>0</v>
      </c>
      <c r="T26" s="60">
        <v>0</v>
      </c>
      <c r="U26" s="60">
        <v>0</v>
      </c>
      <c r="V26" s="60">
        <v>0</v>
      </c>
      <c r="W26" s="60">
        <v>2257131</v>
      </c>
      <c r="X26" s="60">
        <v>3150000</v>
      </c>
      <c r="Y26" s="60">
        <v>-892869</v>
      </c>
      <c r="Z26" s="140">
        <v>-28.35</v>
      </c>
      <c r="AA26" s="155">
        <v>4200000</v>
      </c>
    </row>
    <row r="27" spans="1:27" ht="12.75">
      <c r="A27" s="183" t="s">
        <v>118</v>
      </c>
      <c r="B27" s="182"/>
      <c r="C27" s="155">
        <v>61581833</v>
      </c>
      <c r="D27" s="155">
        <v>0</v>
      </c>
      <c r="E27" s="156">
        <v>23726951</v>
      </c>
      <c r="F27" s="60">
        <v>23726951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17795214</v>
      </c>
      <c r="Y27" s="60">
        <v>-17795214</v>
      </c>
      <c r="Z27" s="140">
        <v>-100</v>
      </c>
      <c r="AA27" s="155">
        <v>23726951</v>
      </c>
    </row>
    <row r="28" spans="1:27" ht="12.75">
      <c r="A28" s="183" t="s">
        <v>39</v>
      </c>
      <c r="B28" s="182"/>
      <c r="C28" s="155">
        <v>54948338</v>
      </c>
      <c r="D28" s="155">
        <v>0</v>
      </c>
      <c r="E28" s="156">
        <v>72312000</v>
      </c>
      <c r="F28" s="60">
        <v>72312000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54234000</v>
      </c>
      <c r="Y28" s="60">
        <v>-54234000</v>
      </c>
      <c r="Z28" s="140">
        <v>-100</v>
      </c>
      <c r="AA28" s="155">
        <v>72312000</v>
      </c>
    </row>
    <row r="29" spans="1:27" ht="12.75">
      <c r="A29" s="183" t="s">
        <v>40</v>
      </c>
      <c r="B29" s="182"/>
      <c r="C29" s="155">
        <v>19120979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78512656</v>
      </c>
      <c r="D30" s="155">
        <v>0</v>
      </c>
      <c r="E30" s="156">
        <v>62063989</v>
      </c>
      <c r="F30" s="60">
        <v>62063989</v>
      </c>
      <c r="G30" s="60">
        <v>0</v>
      </c>
      <c r="H30" s="60">
        <v>0</v>
      </c>
      <c r="I30" s="60">
        <v>4035239</v>
      </c>
      <c r="J30" s="60">
        <v>4035239</v>
      </c>
      <c r="K30" s="60">
        <v>2710102</v>
      </c>
      <c r="L30" s="60">
        <v>2710102</v>
      </c>
      <c r="M30" s="60">
        <v>0</v>
      </c>
      <c r="N30" s="60">
        <v>5420204</v>
      </c>
      <c r="O30" s="60">
        <v>2710102</v>
      </c>
      <c r="P30" s="60">
        <v>2710102</v>
      </c>
      <c r="Q30" s="60">
        <v>0</v>
      </c>
      <c r="R30" s="60">
        <v>5420204</v>
      </c>
      <c r="S30" s="60">
        <v>0</v>
      </c>
      <c r="T30" s="60">
        <v>0</v>
      </c>
      <c r="U30" s="60">
        <v>0</v>
      </c>
      <c r="V30" s="60">
        <v>0</v>
      </c>
      <c r="W30" s="60">
        <v>14875647</v>
      </c>
      <c r="X30" s="60">
        <v>46547991</v>
      </c>
      <c r="Y30" s="60">
        <v>-31672344</v>
      </c>
      <c r="Z30" s="140">
        <v>-68.04</v>
      </c>
      <c r="AA30" s="155">
        <v>62063989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648566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27109858</v>
      </c>
      <c r="D34" s="155">
        <v>0</v>
      </c>
      <c r="E34" s="156">
        <v>54869331</v>
      </c>
      <c r="F34" s="60">
        <v>54869331</v>
      </c>
      <c r="G34" s="60">
        <v>911679</v>
      </c>
      <c r="H34" s="60">
        <v>4225667</v>
      </c>
      <c r="I34" s="60">
        <v>3499953</v>
      </c>
      <c r="J34" s="60">
        <v>8637299</v>
      </c>
      <c r="K34" s="60">
        <v>3920492</v>
      </c>
      <c r="L34" s="60">
        <v>3920492</v>
      </c>
      <c r="M34" s="60">
        <v>3759718</v>
      </c>
      <c r="N34" s="60">
        <v>11600702</v>
      </c>
      <c r="O34" s="60">
        <v>3031457</v>
      </c>
      <c r="P34" s="60">
        <v>1728531</v>
      </c>
      <c r="Q34" s="60">
        <v>0</v>
      </c>
      <c r="R34" s="60">
        <v>4759988</v>
      </c>
      <c r="S34" s="60">
        <v>0</v>
      </c>
      <c r="T34" s="60">
        <v>0</v>
      </c>
      <c r="U34" s="60">
        <v>0</v>
      </c>
      <c r="V34" s="60">
        <v>0</v>
      </c>
      <c r="W34" s="60">
        <v>24997989</v>
      </c>
      <c r="X34" s="60">
        <v>41151996</v>
      </c>
      <c r="Y34" s="60">
        <v>-16154007</v>
      </c>
      <c r="Z34" s="140">
        <v>-39.25</v>
      </c>
      <c r="AA34" s="155">
        <v>54869331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342494728</v>
      </c>
      <c r="D36" s="188">
        <f>SUM(D25:D35)</f>
        <v>0</v>
      </c>
      <c r="E36" s="189">
        <f t="shared" si="1"/>
        <v>307530083</v>
      </c>
      <c r="F36" s="190">
        <f t="shared" si="1"/>
        <v>307530083</v>
      </c>
      <c r="G36" s="190">
        <f t="shared" si="1"/>
        <v>9490469</v>
      </c>
      <c r="H36" s="190">
        <f t="shared" si="1"/>
        <v>12515229</v>
      </c>
      <c r="I36" s="190">
        <f t="shared" si="1"/>
        <v>15823995</v>
      </c>
      <c r="J36" s="190">
        <f t="shared" si="1"/>
        <v>37829693</v>
      </c>
      <c r="K36" s="190">
        <f t="shared" si="1"/>
        <v>14804941</v>
      </c>
      <c r="L36" s="190">
        <f t="shared" si="1"/>
        <v>14804941</v>
      </c>
      <c r="M36" s="190">
        <f t="shared" si="1"/>
        <v>12169990</v>
      </c>
      <c r="N36" s="190">
        <f t="shared" si="1"/>
        <v>41779872</v>
      </c>
      <c r="O36" s="190">
        <f t="shared" si="1"/>
        <v>14215906</v>
      </c>
      <c r="P36" s="190">
        <f t="shared" si="1"/>
        <v>13102616</v>
      </c>
      <c r="Q36" s="190">
        <f t="shared" si="1"/>
        <v>0</v>
      </c>
      <c r="R36" s="190">
        <f t="shared" si="1"/>
        <v>27318522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106928087</v>
      </c>
      <c r="X36" s="190">
        <f t="shared" si="1"/>
        <v>230647563</v>
      </c>
      <c r="Y36" s="190">
        <f t="shared" si="1"/>
        <v>-123719476</v>
      </c>
      <c r="Z36" s="191">
        <f>+IF(X36&lt;&gt;0,+(Y36/X36)*100,0)</f>
        <v>-53.64005341777662</v>
      </c>
      <c r="AA36" s="188">
        <f>SUM(AA25:AA35)</f>
        <v>307530083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-118651214</v>
      </c>
      <c r="D38" s="199">
        <f>+D22-D36</f>
        <v>0</v>
      </c>
      <c r="E38" s="200">
        <f t="shared" si="2"/>
        <v>-72310585</v>
      </c>
      <c r="F38" s="106">
        <f t="shared" si="2"/>
        <v>-72310585</v>
      </c>
      <c r="G38" s="106">
        <f t="shared" si="2"/>
        <v>26369994</v>
      </c>
      <c r="H38" s="106">
        <f t="shared" si="2"/>
        <v>12590290</v>
      </c>
      <c r="I38" s="106">
        <f t="shared" si="2"/>
        <v>-9990448</v>
      </c>
      <c r="J38" s="106">
        <f t="shared" si="2"/>
        <v>28969836</v>
      </c>
      <c r="K38" s="106">
        <f t="shared" si="2"/>
        <v>-9730645</v>
      </c>
      <c r="L38" s="106">
        <f t="shared" si="2"/>
        <v>-9730645</v>
      </c>
      <c r="M38" s="106">
        <f t="shared" si="2"/>
        <v>-308604</v>
      </c>
      <c r="N38" s="106">
        <f t="shared" si="2"/>
        <v>-19769894</v>
      </c>
      <c r="O38" s="106">
        <f t="shared" si="2"/>
        <v>-9540661</v>
      </c>
      <c r="P38" s="106">
        <f t="shared" si="2"/>
        <v>-8047903</v>
      </c>
      <c r="Q38" s="106">
        <f t="shared" si="2"/>
        <v>0</v>
      </c>
      <c r="R38" s="106">
        <f t="shared" si="2"/>
        <v>-17588564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-8388622</v>
      </c>
      <c r="X38" s="106">
        <f>IF(F22=F36,0,X22-X36)</f>
        <v>-35875684</v>
      </c>
      <c r="Y38" s="106">
        <f t="shared" si="2"/>
        <v>27487062</v>
      </c>
      <c r="Z38" s="201">
        <f>+IF(X38&lt;&gt;0,+(Y38/X38)*100,0)</f>
        <v>-76.61752734805</v>
      </c>
      <c r="AA38" s="199">
        <f>+AA22-AA36</f>
        <v>-72310585</v>
      </c>
    </row>
    <row r="39" spans="1:27" ht="12.75">
      <c r="A39" s="181" t="s">
        <v>46</v>
      </c>
      <c r="B39" s="185"/>
      <c r="C39" s="155">
        <v>36959459</v>
      </c>
      <c r="D39" s="155">
        <v>0</v>
      </c>
      <c r="E39" s="156">
        <v>66378995</v>
      </c>
      <c r="F39" s="60">
        <v>66378995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66378995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-81691755</v>
      </c>
      <c r="D42" s="206">
        <f>SUM(D38:D41)</f>
        <v>0</v>
      </c>
      <c r="E42" s="207">
        <f t="shared" si="3"/>
        <v>-5931590</v>
      </c>
      <c r="F42" s="88">
        <f t="shared" si="3"/>
        <v>-5931590</v>
      </c>
      <c r="G42" s="88">
        <f t="shared" si="3"/>
        <v>26369994</v>
      </c>
      <c r="H42" s="88">
        <f t="shared" si="3"/>
        <v>12590290</v>
      </c>
      <c r="I42" s="88">
        <f t="shared" si="3"/>
        <v>-9990448</v>
      </c>
      <c r="J42" s="88">
        <f t="shared" si="3"/>
        <v>28969836</v>
      </c>
      <c r="K42" s="88">
        <f t="shared" si="3"/>
        <v>-9730645</v>
      </c>
      <c r="L42" s="88">
        <f t="shared" si="3"/>
        <v>-9730645</v>
      </c>
      <c r="M42" s="88">
        <f t="shared" si="3"/>
        <v>-308604</v>
      </c>
      <c r="N42" s="88">
        <f t="shared" si="3"/>
        <v>-19769894</v>
      </c>
      <c r="O42" s="88">
        <f t="shared" si="3"/>
        <v>-9540661</v>
      </c>
      <c r="P42" s="88">
        <f t="shared" si="3"/>
        <v>-8047903</v>
      </c>
      <c r="Q42" s="88">
        <f t="shared" si="3"/>
        <v>0</v>
      </c>
      <c r="R42" s="88">
        <f t="shared" si="3"/>
        <v>-17588564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-8388622</v>
      </c>
      <c r="X42" s="88">
        <f t="shared" si="3"/>
        <v>-35875684</v>
      </c>
      <c r="Y42" s="88">
        <f t="shared" si="3"/>
        <v>27487062</v>
      </c>
      <c r="Z42" s="208">
        <f>+IF(X42&lt;&gt;0,+(Y42/X42)*100,0)</f>
        <v>-76.61752734805</v>
      </c>
      <c r="AA42" s="206">
        <f>SUM(AA38:AA41)</f>
        <v>-5931590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-81691755</v>
      </c>
      <c r="D44" s="210">
        <f>+D42-D43</f>
        <v>0</v>
      </c>
      <c r="E44" s="211">
        <f t="shared" si="4"/>
        <v>-5931590</v>
      </c>
      <c r="F44" s="77">
        <f t="shared" si="4"/>
        <v>-5931590</v>
      </c>
      <c r="G44" s="77">
        <f t="shared" si="4"/>
        <v>26369994</v>
      </c>
      <c r="H44" s="77">
        <f t="shared" si="4"/>
        <v>12590290</v>
      </c>
      <c r="I44" s="77">
        <f t="shared" si="4"/>
        <v>-9990448</v>
      </c>
      <c r="J44" s="77">
        <f t="shared" si="4"/>
        <v>28969836</v>
      </c>
      <c r="K44" s="77">
        <f t="shared" si="4"/>
        <v>-9730645</v>
      </c>
      <c r="L44" s="77">
        <f t="shared" si="4"/>
        <v>-9730645</v>
      </c>
      <c r="M44" s="77">
        <f t="shared" si="4"/>
        <v>-308604</v>
      </c>
      <c r="N44" s="77">
        <f t="shared" si="4"/>
        <v>-19769894</v>
      </c>
      <c r="O44" s="77">
        <f t="shared" si="4"/>
        <v>-9540661</v>
      </c>
      <c r="P44" s="77">
        <f t="shared" si="4"/>
        <v>-8047903</v>
      </c>
      <c r="Q44" s="77">
        <f t="shared" si="4"/>
        <v>0</v>
      </c>
      <c r="R44" s="77">
        <f t="shared" si="4"/>
        <v>-17588564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-8388622</v>
      </c>
      <c r="X44" s="77">
        <f t="shared" si="4"/>
        <v>-35875684</v>
      </c>
      <c r="Y44" s="77">
        <f t="shared" si="4"/>
        <v>27487062</v>
      </c>
      <c r="Z44" s="212">
        <f>+IF(X44&lt;&gt;0,+(Y44/X44)*100,0)</f>
        <v>-76.61752734805</v>
      </c>
      <c r="AA44" s="210">
        <f>+AA42-AA43</f>
        <v>-5931590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-81691755</v>
      </c>
      <c r="D46" s="206">
        <f>SUM(D44:D45)</f>
        <v>0</v>
      </c>
      <c r="E46" s="207">
        <f t="shared" si="5"/>
        <v>-5931590</v>
      </c>
      <c r="F46" s="88">
        <f t="shared" si="5"/>
        <v>-5931590</v>
      </c>
      <c r="G46" s="88">
        <f t="shared" si="5"/>
        <v>26369994</v>
      </c>
      <c r="H46" s="88">
        <f t="shared" si="5"/>
        <v>12590290</v>
      </c>
      <c r="I46" s="88">
        <f t="shared" si="5"/>
        <v>-9990448</v>
      </c>
      <c r="J46" s="88">
        <f t="shared" si="5"/>
        <v>28969836</v>
      </c>
      <c r="K46" s="88">
        <f t="shared" si="5"/>
        <v>-9730645</v>
      </c>
      <c r="L46" s="88">
        <f t="shared" si="5"/>
        <v>-9730645</v>
      </c>
      <c r="M46" s="88">
        <f t="shared" si="5"/>
        <v>-308604</v>
      </c>
      <c r="N46" s="88">
        <f t="shared" si="5"/>
        <v>-19769894</v>
      </c>
      <c r="O46" s="88">
        <f t="shared" si="5"/>
        <v>-9540661</v>
      </c>
      <c r="P46" s="88">
        <f t="shared" si="5"/>
        <v>-8047903</v>
      </c>
      <c r="Q46" s="88">
        <f t="shared" si="5"/>
        <v>0</v>
      </c>
      <c r="R46" s="88">
        <f t="shared" si="5"/>
        <v>-17588564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-8388622</v>
      </c>
      <c r="X46" s="88">
        <f t="shared" si="5"/>
        <v>-35875684</v>
      </c>
      <c r="Y46" s="88">
        <f t="shared" si="5"/>
        <v>27487062</v>
      </c>
      <c r="Z46" s="208">
        <f>+IF(X46&lt;&gt;0,+(Y46/X46)*100,0)</f>
        <v>-76.61752734805</v>
      </c>
      <c r="AA46" s="206">
        <f>SUM(AA44:AA45)</f>
        <v>-5931590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-81691755</v>
      </c>
      <c r="D48" s="217">
        <f>SUM(D46:D47)</f>
        <v>0</v>
      </c>
      <c r="E48" s="218">
        <f t="shared" si="6"/>
        <v>-5931590</v>
      </c>
      <c r="F48" s="219">
        <f t="shared" si="6"/>
        <v>-5931590</v>
      </c>
      <c r="G48" s="219">
        <f t="shared" si="6"/>
        <v>26369994</v>
      </c>
      <c r="H48" s="220">
        <f t="shared" si="6"/>
        <v>12590290</v>
      </c>
      <c r="I48" s="220">
        <f t="shared" si="6"/>
        <v>-9990448</v>
      </c>
      <c r="J48" s="220">
        <f t="shared" si="6"/>
        <v>28969836</v>
      </c>
      <c r="K48" s="220">
        <f t="shared" si="6"/>
        <v>-9730645</v>
      </c>
      <c r="L48" s="220">
        <f t="shared" si="6"/>
        <v>-9730645</v>
      </c>
      <c r="M48" s="219">
        <f t="shared" si="6"/>
        <v>-308604</v>
      </c>
      <c r="N48" s="219">
        <f t="shared" si="6"/>
        <v>-19769894</v>
      </c>
      <c r="O48" s="220">
        <f t="shared" si="6"/>
        <v>-9540661</v>
      </c>
      <c r="P48" s="220">
        <f t="shared" si="6"/>
        <v>-8047903</v>
      </c>
      <c r="Q48" s="220">
        <f t="shared" si="6"/>
        <v>0</v>
      </c>
      <c r="R48" s="220">
        <f t="shared" si="6"/>
        <v>-17588564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-8388622</v>
      </c>
      <c r="X48" s="220">
        <f t="shared" si="6"/>
        <v>-35875684</v>
      </c>
      <c r="Y48" s="220">
        <f t="shared" si="6"/>
        <v>27487062</v>
      </c>
      <c r="Z48" s="221">
        <f>+IF(X48&lt;&gt;0,+(Y48/X48)*100,0)</f>
        <v>-76.61752734805</v>
      </c>
      <c r="AA48" s="222">
        <f>SUM(AA46:AA47)</f>
        <v>-5931590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26369067</v>
      </c>
      <c r="D5" s="153">
        <f>SUM(D6:D8)</f>
        <v>0</v>
      </c>
      <c r="E5" s="154">
        <f t="shared" si="0"/>
        <v>1051000</v>
      </c>
      <c r="F5" s="100">
        <f t="shared" si="0"/>
        <v>1051000</v>
      </c>
      <c r="G5" s="100">
        <f t="shared" si="0"/>
        <v>0</v>
      </c>
      <c r="H5" s="100">
        <f t="shared" si="0"/>
        <v>223334</v>
      </c>
      <c r="I5" s="100">
        <f t="shared" si="0"/>
        <v>85908</v>
      </c>
      <c r="J5" s="100">
        <f t="shared" si="0"/>
        <v>309242</v>
      </c>
      <c r="K5" s="100">
        <f t="shared" si="0"/>
        <v>106627</v>
      </c>
      <c r="L5" s="100">
        <f t="shared" si="0"/>
        <v>91149</v>
      </c>
      <c r="M5" s="100">
        <f t="shared" si="0"/>
        <v>0</v>
      </c>
      <c r="N5" s="100">
        <f t="shared" si="0"/>
        <v>197776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507018</v>
      </c>
      <c r="X5" s="100">
        <f t="shared" si="0"/>
        <v>0</v>
      </c>
      <c r="Y5" s="100">
        <f t="shared" si="0"/>
        <v>507018</v>
      </c>
      <c r="Z5" s="137">
        <f>+IF(X5&lt;&gt;0,+(Y5/X5)*100,0)</f>
        <v>0</v>
      </c>
      <c r="AA5" s="153">
        <f>SUM(AA6:AA8)</f>
        <v>1051000</v>
      </c>
    </row>
    <row r="6" spans="1:27" ht="12.75">
      <c r="A6" s="138" t="s">
        <v>75</v>
      </c>
      <c r="B6" s="136"/>
      <c r="C6" s="155">
        <v>26369067</v>
      </c>
      <c r="D6" s="155"/>
      <c r="E6" s="156">
        <v>1051000</v>
      </c>
      <c r="F6" s="60">
        <v>1051000</v>
      </c>
      <c r="G6" s="60"/>
      <c r="H6" s="60">
        <v>223334</v>
      </c>
      <c r="I6" s="60">
        <v>85908</v>
      </c>
      <c r="J6" s="60">
        <v>309242</v>
      </c>
      <c r="K6" s="60">
        <v>106627</v>
      </c>
      <c r="L6" s="60">
        <v>91149</v>
      </c>
      <c r="M6" s="60"/>
      <c r="N6" s="60">
        <v>197776</v>
      </c>
      <c r="O6" s="60"/>
      <c r="P6" s="60"/>
      <c r="Q6" s="60"/>
      <c r="R6" s="60"/>
      <c r="S6" s="60"/>
      <c r="T6" s="60"/>
      <c r="U6" s="60"/>
      <c r="V6" s="60"/>
      <c r="W6" s="60">
        <v>507018</v>
      </c>
      <c r="X6" s="60"/>
      <c r="Y6" s="60">
        <v>507018</v>
      </c>
      <c r="Z6" s="140"/>
      <c r="AA6" s="62">
        <v>1051000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569176</v>
      </c>
      <c r="M9" s="100">
        <f t="shared" si="1"/>
        <v>0</v>
      </c>
      <c r="N9" s="100">
        <f t="shared" si="1"/>
        <v>569176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569176</v>
      </c>
      <c r="X9" s="100">
        <f t="shared" si="1"/>
        <v>0</v>
      </c>
      <c r="Y9" s="100">
        <f t="shared" si="1"/>
        <v>569176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>
        <v>569176</v>
      </c>
      <c r="M11" s="60"/>
      <c r="N11" s="60">
        <v>569176</v>
      </c>
      <c r="O11" s="60"/>
      <c r="P11" s="60"/>
      <c r="Q11" s="60"/>
      <c r="R11" s="60"/>
      <c r="S11" s="60"/>
      <c r="T11" s="60"/>
      <c r="U11" s="60"/>
      <c r="V11" s="60"/>
      <c r="W11" s="60">
        <v>569176</v>
      </c>
      <c r="X11" s="60"/>
      <c r="Y11" s="60">
        <v>569176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395000</v>
      </c>
      <c r="F15" s="100">
        <f t="shared" si="2"/>
        <v>395000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884830</v>
      </c>
      <c r="M15" s="100">
        <f t="shared" si="2"/>
        <v>0</v>
      </c>
      <c r="N15" s="100">
        <f t="shared" si="2"/>
        <v>884830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884830</v>
      </c>
      <c r="X15" s="100">
        <f t="shared" si="2"/>
        <v>296010</v>
      </c>
      <c r="Y15" s="100">
        <f t="shared" si="2"/>
        <v>588820</v>
      </c>
      <c r="Z15" s="137">
        <f>+IF(X15&lt;&gt;0,+(Y15/X15)*100,0)</f>
        <v>198.9189554406946</v>
      </c>
      <c r="AA15" s="102">
        <f>SUM(AA16:AA18)</f>
        <v>395000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395000</v>
      </c>
      <c r="F17" s="60">
        <v>395000</v>
      </c>
      <c r="G17" s="60"/>
      <c r="H17" s="60"/>
      <c r="I17" s="60"/>
      <c r="J17" s="60"/>
      <c r="K17" s="60"/>
      <c r="L17" s="60">
        <v>884830</v>
      </c>
      <c r="M17" s="60"/>
      <c r="N17" s="60">
        <v>884830</v>
      </c>
      <c r="O17" s="60"/>
      <c r="P17" s="60"/>
      <c r="Q17" s="60"/>
      <c r="R17" s="60"/>
      <c r="S17" s="60"/>
      <c r="T17" s="60"/>
      <c r="U17" s="60"/>
      <c r="V17" s="60"/>
      <c r="W17" s="60">
        <v>884830</v>
      </c>
      <c r="X17" s="60">
        <v>296010</v>
      </c>
      <c r="Y17" s="60">
        <v>588820</v>
      </c>
      <c r="Z17" s="140">
        <v>198.92</v>
      </c>
      <c r="AA17" s="62">
        <v>395000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64933000</v>
      </c>
      <c r="F19" s="100">
        <f t="shared" si="3"/>
        <v>64933000</v>
      </c>
      <c r="G19" s="100">
        <f t="shared" si="3"/>
        <v>440528</v>
      </c>
      <c r="H19" s="100">
        <f t="shared" si="3"/>
        <v>1845807</v>
      </c>
      <c r="I19" s="100">
        <f t="shared" si="3"/>
        <v>238975</v>
      </c>
      <c r="J19" s="100">
        <f t="shared" si="3"/>
        <v>2525310</v>
      </c>
      <c r="K19" s="100">
        <f t="shared" si="3"/>
        <v>281213</v>
      </c>
      <c r="L19" s="100">
        <f t="shared" si="3"/>
        <v>124539</v>
      </c>
      <c r="M19" s="100">
        <f t="shared" si="3"/>
        <v>0</v>
      </c>
      <c r="N19" s="100">
        <f t="shared" si="3"/>
        <v>405752</v>
      </c>
      <c r="O19" s="100">
        <f t="shared" si="3"/>
        <v>5069769</v>
      </c>
      <c r="P19" s="100">
        <f t="shared" si="3"/>
        <v>2147502</v>
      </c>
      <c r="Q19" s="100">
        <f t="shared" si="3"/>
        <v>0</v>
      </c>
      <c r="R19" s="100">
        <f t="shared" si="3"/>
        <v>7217271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10148333</v>
      </c>
      <c r="X19" s="100">
        <f t="shared" si="3"/>
        <v>48700215</v>
      </c>
      <c r="Y19" s="100">
        <f t="shared" si="3"/>
        <v>-38551882</v>
      </c>
      <c r="Z19" s="137">
        <f>+IF(X19&lt;&gt;0,+(Y19/X19)*100,0)</f>
        <v>-79.16162587783236</v>
      </c>
      <c r="AA19" s="102">
        <f>SUM(AA20:AA23)</f>
        <v>64933000</v>
      </c>
    </row>
    <row r="20" spans="1:27" ht="12.75">
      <c r="A20" s="138" t="s">
        <v>89</v>
      </c>
      <c r="B20" s="136"/>
      <c r="C20" s="155"/>
      <c r="D20" s="155"/>
      <c r="E20" s="156">
        <v>7594000</v>
      </c>
      <c r="F20" s="60">
        <v>7594000</v>
      </c>
      <c r="G20" s="60">
        <v>300000</v>
      </c>
      <c r="H20" s="60"/>
      <c r="I20" s="60"/>
      <c r="J20" s="60">
        <v>300000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300000</v>
      </c>
      <c r="X20" s="60">
        <v>5695812</v>
      </c>
      <c r="Y20" s="60">
        <v>-5395812</v>
      </c>
      <c r="Z20" s="140">
        <v>-94.73</v>
      </c>
      <c r="AA20" s="62">
        <v>7594000</v>
      </c>
    </row>
    <row r="21" spans="1:27" ht="12.75">
      <c r="A21" s="138" t="s">
        <v>90</v>
      </c>
      <c r="B21" s="136"/>
      <c r="C21" s="155"/>
      <c r="D21" s="155"/>
      <c r="E21" s="156">
        <v>46636000</v>
      </c>
      <c r="F21" s="60">
        <v>46636000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34977249</v>
      </c>
      <c r="Y21" s="60">
        <v>-34977249</v>
      </c>
      <c r="Z21" s="140">
        <v>-100</v>
      </c>
      <c r="AA21" s="62">
        <v>46636000</v>
      </c>
    </row>
    <row r="22" spans="1:27" ht="12.75">
      <c r="A22" s="138" t="s">
        <v>91</v>
      </c>
      <c r="B22" s="136"/>
      <c r="C22" s="157"/>
      <c r="D22" s="157"/>
      <c r="E22" s="158">
        <v>800000</v>
      </c>
      <c r="F22" s="159">
        <v>800000</v>
      </c>
      <c r="G22" s="159">
        <v>140528</v>
      </c>
      <c r="H22" s="159">
        <v>1274441</v>
      </c>
      <c r="I22" s="159">
        <v>143241</v>
      </c>
      <c r="J22" s="159">
        <v>1558210</v>
      </c>
      <c r="K22" s="159">
        <v>86954</v>
      </c>
      <c r="L22" s="159">
        <v>124539</v>
      </c>
      <c r="M22" s="159"/>
      <c r="N22" s="159">
        <v>211493</v>
      </c>
      <c r="O22" s="159"/>
      <c r="P22" s="159">
        <v>2147502</v>
      </c>
      <c r="Q22" s="159"/>
      <c r="R22" s="159">
        <v>2147502</v>
      </c>
      <c r="S22" s="159"/>
      <c r="T22" s="159"/>
      <c r="U22" s="159"/>
      <c r="V22" s="159"/>
      <c r="W22" s="159">
        <v>3917205</v>
      </c>
      <c r="X22" s="159">
        <v>600003</v>
      </c>
      <c r="Y22" s="159">
        <v>3317202</v>
      </c>
      <c r="Z22" s="141">
        <v>552.86</v>
      </c>
      <c r="AA22" s="225">
        <v>800000</v>
      </c>
    </row>
    <row r="23" spans="1:27" ht="12.75">
      <c r="A23" s="138" t="s">
        <v>92</v>
      </c>
      <c r="B23" s="136"/>
      <c r="C23" s="155"/>
      <c r="D23" s="155"/>
      <c r="E23" s="156">
        <v>9903000</v>
      </c>
      <c r="F23" s="60">
        <v>9903000</v>
      </c>
      <c r="G23" s="60"/>
      <c r="H23" s="60">
        <v>571366</v>
      </c>
      <c r="I23" s="60">
        <v>95734</v>
      </c>
      <c r="J23" s="60">
        <v>667100</v>
      </c>
      <c r="K23" s="60">
        <v>194259</v>
      </c>
      <c r="L23" s="60"/>
      <c r="M23" s="60"/>
      <c r="N23" s="60">
        <v>194259</v>
      </c>
      <c r="O23" s="60">
        <v>5069769</v>
      </c>
      <c r="P23" s="60"/>
      <c r="Q23" s="60"/>
      <c r="R23" s="60">
        <v>5069769</v>
      </c>
      <c r="S23" s="60"/>
      <c r="T23" s="60"/>
      <c r="U23" s="60"/>
      <c r="V23" s="60"/>
      <c r="W23" s="60">
        <v>5931128</v>
      </c>
      <c r="X23" s="60">
        <v>7427151</v>
      </c>
      <c r="Y23" s="60">
        <v>-1496023</v>
      </c>
      <c r="Z23" s="140">
        <v>-20.14</v>
      </c>
      <c r="AA23" s="62">
        <v>9903000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788022</v>
      </c>
      <c r="Y24" s="100">
        <v>-788022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26369067</v>
      </c>
      <c r="D25" s="217">
        <f>+D5+D9+D15+D19+D24</f>
        <v>0</v>
      </c>
      <c r="E25" s="230">
        <f t="shared" si="4"/>
        <v>66379000</v>
      </c>
      <c r="F25" s="219">
        <f t="shared" si="4"/>
        <v>66379000</v>
      </c>
      <c r="G25" s="219">
        <f t="shared" si="4"/>
        <v>440528</v>
      </c>
      <c r="H25" s="219">
        <f t="shared" si="4"/>
        <v>2069141</v>
      </c>
      <c r="I25" s="219">
        <f t="shared" si="4"/>
        <v>324883</v>
      </c>
      <c r="J25" s="219">
        <f t="shared" si="4"/>
        <v>2834552</v>
      </c>
      <c r="K25" s="219">
        <f t="shared" si="4"/>
        <v>387840</v>
      </c>
      <c r="L25" s="219">
        <f t="shared" si="4"/>
        <v>1669694</v>
      </c>
      <c r="M25" s="219">
        <f t="shared" si="4"/>
        <v>0</v>
      </c>
      <c r="N25" s="219">
        <f t="shared" si="4"/>
        <v>2057534</v>
      </c>
      <c r="O25" s="219">
        <f t="shared" si="4"/>
        <v>5069769</v>
      </c>
      <c r="P25" s="219">
        <f t="shared" si="4"/>
        <v>2147502</v>
      </c>
      <c r="Q25" s="219">
        <f t="shared" si="4"/>
        <v>0</v>
      </c>
      <c r="R25" s="219">
        <f t="shared" si="4"/>
        <v>7217271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12109357</v>
      </c>
      <c r="X25" s="219">
        <f t="shared" si="4"/>
        <v>49784247</v>
      </c>
      <c r="Y25" s="219">
        <f t="shared" si="4"/>
        <v>-37674890</v>
      </c>
      <c r="Z25" s="231">
        <f>+IF(X25&lt;&gt;0,+(Y25/X25)*100,0)</f>
        <v>-75.67632789544854</v>
      </c>
      <c r="AA25" s="232">
        <f>+AA5+AA9+AA15+AA19+AA24</f>
        <v>66379000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26369067</v>
      </c>
      <c r="D28" s="155"/>
      <c r="E28" s="156">
        <v>66379000</v>
      </c>
      <c r="F28" s="60">
        <v>66379000</v>
      </c>
      <c r="G28" s="60">
        <v>440528</v>
      </c>
      <c r="H28" s="60">
        <v>2069141</v>
      </c>
      <c r="I28" s="60">
        <v>324883</v>
      </c>
      <c r="J28" s="60">
        <v>2834552</v>
      </c>
      <c r="K28" s="60">
        <v>387840</v>
      </c>
      <c r="L28" s="60">
        <v>1669694</v>
      </c>
      <c r="M28" s="60"/>
      <c r="N28" s="60">
        <v>2057534</v>
      </c>
      <c r="O28" s="60">
        <v>5069769</v>
      </c>
      <c r="P28" s="60">
        <v>2147502</v>
      </c>
      <c r="Q28" s="60"/>
      <c r="R28" s="60">
        <v>7217271</v>
      </c>
      <c r="S28" s="60"/>
      <c r="T28" s="60"/>
      <c r="U28" s="60"/>
      <c r="V28" s="60"/>
      <c r="W28" s="60">
        <v>12109357</v>
      </c>
      <c r="X28" s="60">
        <v>49784247</v>
      </c>
      <c r="Y28" s="60">
        <v>-37674890</v>
      </c>
      <c r="Z28" s="140">
        <v>-75.68</v>
      </c>
      <c r="AA28" s="155">
        <v>66379000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26369067</v>
      </c>
      <c r="D32" s="210">
        <f>SUM(D28:D31)</f>
        <v>0</v>
      </c>
      <c r="E32" s="211">
        <f t="shared" si="5"/>
        <v>66379000</v>
      </c>
      <c r="F32" s="77">
        <f t="shared" si="5"/>
        <v>66379000</v>
      </c>
      <c r="G32" s="77">
        <f t="shared" si="5"/>
        <v>440528</v>
      </c>
      <c r="H32" s="77">
        <f t="shared" si="5"/>
        <v>2069141</v>
      </c>
      <c r="I32" s="77">
        <f t="shared" si="5"/>
        <v>324883</v>
      </c>
      <c r="J32" s="77">
        <f t="shared" si="5"/>
        <v>2834552</v>
      </c>
      <c r="K32" s="77">
        <f t="shared" si="5"/>
        <v>387840</v>
      </c>
      <c r="L32" s="77">
        <f t="shared" si="5"/>
        <v>1669694</v>
      </c>
      <c r="M32" s="77">
        <f t="shared" si="5"/>
        <v>0</v>
      </c>
      <c r="N32" s="77">
        <f t="shared" si="5"/>
        <v>2057534</v>
      </c>
      <c r="O32" s="77">
        <f t="shared" si="5"/>
        <v>5069769</v>
      </c>
      <c r="P32" s="77">
        <f t="shared" si="5"/>
        <v>2147502</v>
      </c>
      <c r="Q32" s="77">
        <f t="shared" si="5"/>
        <v>0</v>
      </c>
      <c r="R32" s="77">
        <f t="shared" si="5"/>
        <v>7217271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12109357</v>
      </c>
      <c r="X32" s="77">
        <f t="shared" si="5"/>
        <v>49784247</v>
      </c>
      <c r="Y32" s="77">
        <f t="shared" si="5"/>
        <v>-37674890</v>
      </c>
      <c r="Z32" s="212">
        <f>+IF(X32&lt;&gt;0,+(Y32/X32)*100,0)</f>
        <v>-75.67632789544854</v>
      </c>
      <c r="AA32" s="79">
        <f>SUM(AA28:AA31)</f>
        <v>66379000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26369067</v>
      </c>
      <c r="D36" s="222">
        <f>SUM(D32:D35)</f>
        <v>0</v>
      </c>
      <c r="E36" s="218">
        <f t="shared" si="6"/>
        <v>66379000</v>
      </c>
      <c r="F36" s="220">
        <f t="shared" si="6"/>
        <v>66379000</v>
      </c>
      <c r="G36" s="220">
        <f t="shared" si="6"/>
        <v>440528</v>
      </c>
      <c r="H36" s="220">
        <f t="shared" si="6"/>
        <v>2069141</v>
      </c>
      <c r="I36" s="220">
        <f t="shared" si="6"/>
        <v>324883</v>
      </c>
      <c r="J36" s="220">
        <f t="shared" si="6"/>
        <v>2834552</v>
      </c>
      <c r="K36" s="220">
        <f t="shared" si="6"/>
        <v>387840</v>
      </c>
      <c r="L36" s="220">
        <f t="shared" si="6"/>
        <v>1669694</v>
      </c>
      <c r="M36" s="220">
        <f t="shared" si="6"/>
        <v>0</v>
      </c>
      <c r="N36" s="220">
        <f t="shared" si="6"/>
        <v>2057534</v>
      </c>
      <c r="O36" s="220">
        <f t="shared" si="6"/>
        <v>5069769</v>
      </c>
      <c r="P36" s="220">
        <f t="shared" si="6"/>
        <v>2147502</v>
      </c>
      <c r="Q36" s="220">
        <f t="shared" si="6"/>
        <v>0</v>
      </c>
      <c r="R36" s="220">
        <f t="shared" si="6"/>
        <v>7217271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12109357</v>
      </c>
      <c r="X36" s="220">
        <f t="shared" si="6"/>
        <v>49784247</v>
      </c>
      <c r="Y36" s="220">
        <f t="shared" si="6"/>
        <v>-37674890</v>
      </c>
      <c r="Z36" s="221">
        <f>+IF(X36&lt;&gt;0,+(Y36/X36)*100,0)</f>
        <v>-75.67632789544854</v>
      </c>
      <c r="AA36" s="239">
        <f>SUM(AA32:AA35)</f>
        <v>66379000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3347814</v>
      </c>
      <c r="F6" s="60">
        <v>3347814</v>
      </c>
      <c r="G6" s="60">
        <v>723829</v>
      </c>
      <c r="H6" s="60">
        <v>723829</v>
      </c>
      <c r="I6" s="60">
        <v>723829</v>
      </c>
      <c r="J6" s="60">
        <v>723829</v>
      </c>
      <c r="K6" s="60">
        <v>723829</v>
      </c>
      <c r="L6" s="60">
        <v>723829</v>
      </c>
      <c r="M6" s="60">
        <v>723829</v>
      </c>
      <c r="N6" s="60">
        <v>723829</v>
      </c>
      <c r="O6" s="60">
        <v>723829</v>
      </c>
      <c r="P6" s="60">
        <v>723829</v>
      </c>
      <c r="Q6" s="60"/>
      <c r="R6" s="60">
        <v>723829</v>
      </c>
      <c r="S6" s="60"/>
      <c r="T6" s="60"/>
      <c r="U6" s="60"/>
      <c r="V6" s="60"/>
      <c r="W6" s="60">
        <v>723829</v>
      </c>
      <c r="X6" s="60">
        <v>2510861</v>
      </c>
      <c r="Y6" s="60">
        <v>-1787032</v>
      </c>
      <c r="Z6" s="140">
        <v>-71.17</v>
      </c>
      <c r="AA6" s="62">
        <v>3347814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23469860</v>
      </c>
      <c r="H7" s="60">
        <v>23469860</v>
      </c>
      <c r="I7" s="60">
        <v>23469860</v>
      </c>
      <c r="J7" s="60">
        <v>23469860</v>
      </c>
      <c r="K7" s="60">
        <v>23469860</v>
      </c>
      <c r="L7" s="60">
        <v>23469860</v>
      </c>
      <c r="M7" s="60">
        <v>23469860</v>
      </c>
      <c r="N7" s="60">
        <v>23469860</v>
      </c>
      <c r="O7" s="60">
        <v>23469860</v>
      </c>
      <c r="P7" s="60">
        <v>23469860</v>
      </c>
      <c r="Q7" s="60"/>
      <c r="R7" s="60">
        <v>23469860</v>
      </c>
      <c r="S7" s="60"/>
      <c r="T7" s="60"/>
      <c r="U7" s="60"/>
      <c r="V7" s="60"/>
      <c r="W7" s="60">
        <v>23469860</v>
      </c>
      <c r="X7" s="60"/>
      <c r="Y7" s="60">
        <v>23469860</v>
      </c>
      <c r="Z7" s="140"/>
      <c r="AA7" s="62"/>
    </row>
    <row r="8" spans="1:27" ht="12.75">
      <c r="A8" s="249" t="s">
        <v>145</v>
      </c>
      <c r="B8" s="182"/>
      <c r="C8" s="155"/>
      <c r="D8" s="155"/>
      <c r="E8" s="59">
        <v>69061143</v>
      </c>
      <c r="F8" s="60">
        <v>69061143</v>
      </c>
      <c r="G8" s="60">
        <v>52986379</v>
      </c>
      <c r="H8" s="60">
        <v>52986379</v>
      </c>
      <c r="I8" s="60">
        <v>52986379</v>
      </c>
      <c r="J8" s="60">
        <v>52986379</v>
      </c>
      <c r="K8" s="60">
        <v>52986379</v>
      </c>
      <c r="L8" s="60">
        <v>52986379</v>
      </c>
      <c r="M8" s="60">
        <v>52986379</v>
      </c>
      <c r="N8" s="60">
        <v>52986379</v>
      </c>
      <c r="O8" s="60">
        <v>52986379</v>
      </c>
      <c r="P8" s="60">
        <v>52986379</v>
      </c>
      <c r="Q8" s="60"/>
      <c r="R8" s="60">
        <v>52986379</v>
      </c>
      <c r="S8" s="60"/>
      <c r="T8" s="60"/>
      <c r="U8" s="60"/>
      <c r="V8" s="60"/>
      <c r="W8" s="60">
        <v>52986379</v>
      </c>
      <c r="X8" s="60">
        <v>51795857</v>
      </c>
      <c r="Y8" s="60">
        <v>1190522</v>
      </c>
      <c r="Z8" s="140">
        <v>2.3</v>
      </c>
      <c r="AA8" s="62">
        <v>69061143</v>
      </c>
    </row>
    <row r="9" spans="1:27" ht="12.75">
      <c r="A9" s="249" t="s">
        <v>146</v>
      </c>
      <c r="B9" s="182"/>
      <c r="C9" s="155">
        <v>12458052</v>
      </c>
      <c r="D9" s="155"/>
      <c r="E9" s="59">
        <v>6270821</v>
      </c>
      <c r="F9" s="60">
        <v>6270821</v>
      </c>
      <c r="G9" s="60">
        <v>13327179</v>
      </c>
      <c r="H9" s="60">
        <v>13327179</v>
      </c>
      <c r="I9" s="60">
        <v>13327179</v>
      </c>
      <c r="J9" s="60">
        <v>13327179</v>
      </c>
      <c r="K9" s="60">
        <v>13327179</v>
      </c>
      <c r="L9" s="60">
        <v>13327179</v>
      </c>
      <c r="M9" s="60">
        <v>13327179</v>
      </c>
      <c r="N9" s="60">
        <v>13327179</v>
      </c>
      <c r="O9" s="60">
        <v>13327179</v>
      </c>
      <c r="P9" s="60">
        <v>13327179</v>
      </c>
      <c r="Q9" s="60"/>
      <c r="R9" s="60">
        <v>13327179</v>
      </c>
      <c r="S9" s="60"/>
      <c r="T9" s="60"/>
      <c r="U9" s="60"/>
      <c r="V9" s="60"/>
      <c r="W9" s="60">
        <v>13327179</v>
      </c>
      <c r="X9" s="60">
        <v>4703116</v>
      </c>
      <c r="Y9" s="60">
        <v>8624063</v>
      </c>
      <c r="Z9" s="140">
        <v>183.37</v>
      </c>
      <c r="AA9" s="62">
        <v>6270821</v>
      </c>
    </row>
    <row r="10" spans="1:27" ht="12.75">
      <c r="A10" s="249" t="s">
        <v>147</v>
      </c>
      <c r="B10" s="182"/>
      <c r="C10" s="155">
        <v>26281994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79858</v>
      </c>
      <c r="D11" s="155"/>
      <c r="E11" s="59">
        <v>190349</v>
      </c>
      <c r="F11" s="60">
        <v>190349</v>
      </c>
      <c r="G11" s="60">
        <v>275222</v>
      </c>
      <c r="H11" s="60">
        <v>275222</v>
      </c>
      <c r="I11" s="60">
        <v>275222</v>
      </c>
      <c r="J11" s="60">
        <v>275222</v>
      </c>
      <c r="K11" s="60">
        <v>275222</v>
      </c>
      <c r="L11" s="60">
        <v>275222</v>
      </c>
      <c r="M11" s="60">
        <v>275222</v>
      </c>
      <c r="N11" s="60">
        <v>275222</v>
      </c>
      <c r="O11" s="60">
        <v>275222</v>
      </c>
      <c r="P11" s="60">
        <v>275222</v>
      </c>
      <c r="Q11" s="60"/>
      <c r="R11" s="60">
        <v>275222</v>
      </c>
      <c r="S11" s="60"/>
      <c r="T11" s="60"/>
      <c r="U11" s="60"/>
      <c r="V11" s="60"/>
      <c r="W11" s="60">
        <v>275222</v>
      </c>
      <c r="X11" s="60">
        <v>142762</v>
      </c>
      <c r="Y11" s="60">
        <v>132460</v>
      </c>
      <c r="Z11" s="140">
        <v>92.78</v>
      </c>
      <c r="AA11" s="62">
        <v>190349</v>
      </c>
    </row>
    <row r="12" spans="1:27" ht="12.75">
      <c r="A12" s="250" t="s">
        <v>56</v>
      </c>
      <c r="B12" s="251"/>
      <c r="C12" s="168">
        <f aca="true" t="shared" si="0" ref="C12:Y12">SUM(C6:C11)</f>
        <v>38819904</v>
      </c>
      <c r="D12" s="168">
        <f>SUM(D6:D11)</f>
        <v>0</v>
      </c>
      <c r="E12" s="72">
        <f t="shared" si="0"/>
        <v>78870127</v>
      </c>
      <c r="F12" s="73">
        <f t="shared" si="0"/>
        <v>78870127</v>
      </c>
      <c r="G12" s="73">
        <f t="shared" si="0"/>
        <v>90782469</v>
      </c>
      <c r="H12" s="73">
        <f t="shared" si="0"/>
        <v>90782469</v>
      </c>
      <c r="I12" s="73">
        <f t="shared" si="0"/>
        <v>90782469</v>
      </c>
      <c r="J12" s="73">
        <f t="shared" si="0"/>
        <v>90782469</v>
      </c>
      <c r="K12" s="73">
        <f t="shared" si="0"/>
        <v>90782469</v>
      </c>
      <c r="L12" s="73">
        <f t="shared" si="0"/>
        <v>90782469</v>
      </c>
      <c r="M12" s="73">
        <f t="shared" si="0"/>
        <v>90782469</v>
      </c>
      <c r="N12" s="73">
        <f t="shared" si="0"/>
        <v>90782469</v>
      </c>
      <c r="O12" s="73">
        <f t="shared" si="0"/>
        <v>90782469</v>
      </c>
      <c r="P12" s="73">
        <f t="shared" si="0"/>
        <v>90782469</v>
      </c>
      <c r="Q12" s="73">
        <f t="shared" si="0"/>
        <v>0</v>
      </c>
      <c r="R12" s="73">
        <f t="shared" si="0"/>
        <v>90782469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90782469</v>
      </c>
      <c r="X12" s="73">
        <f t="shared" si="0"/>
        <v>59152596</v>
      </c>
      <c r="Y12" s="73">
        <f t="shared" si="0"/>
        <v>31629873</v>
      </c>
      <c r="Z12" s="170">
        <f>+IF(X12&lt;&gt;0,+(Y12/X12)*100,0)</f>
        <v>53.47165659475029</v>
      </c>
      <c r="AA12" s="74">
        <f>SUM(AA6:AA11)</f>
        <v>78870127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944888959</v>
      </c>
      <c r="D19" s="155"/>
      <c r="E19" s="59">
        <v>1128265133</v>
      </c>
      <c r="F19" s="60">
        <v>1128265133</v>
      </c>
      <c r="G19" s="60">
        <v>1082920392</v>
      </c>
      <c r="H19" s="60">
        <v>1082920392</v>
      </c>
      <c r="I19" s="60">
        <v>1082920392</v>
      </c>
      <c r="J19" s="60">
        <v>1082920392</v>
      </c>
      <c r="K19" s="60">
        <v>1082920392</v>
      </c>
      <c r="L19" s="60">
        <v>1082920392</v>
      </c>
      <c r="M19" s="60">
        <v>1082920392</v>
      </c>
      <c r="N19" s="60">
        <v>1082920392</v>
      </c>
      <c r="O19" s="60">
        <v>1082920392</v>
      </c>
      <c r="P19" s="60">
        <v>1082920392</v>
      </c>
      <c r="Q19" s="60"/>
      <c r="R19" s="60">
        <v>1082920392</v>
      </c>
      <c r="S19" s="60"/>
      <c r="T19" s="60"/>
      <c r="U19" s="60"/>
      <c r="V19" s="60"/>
      <c r="W19" s="60">
        <v>1082920392</v>
      </c>
      <c r="X19" s="60">
        <v>846198850</v>
      </c>
      <c r="Y19" s="60">
        <v>236721542</v>
      </c>
      <c r="Z19" s="140">
        <v>27.97</v>
      </c>
      <c r="AA19" s="62">
        <v>1128265133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944888959</v>
      </c>
      <c r="D24" s="168">
        <f>SUM(D15:D23)</f>
        <v>0</v>
      </c>
      <c r="E24" s="76">
        <f t="shared" si="1"/>
        <v>1128265133</v>
      </c>
      <c r="F24" s="77">
        <f t="shared" si="1"/>
        <v>1128265133</v>
      </c>
      <c r="G24" s="77">
        <f t="shared" si="1"/>
        <v>1082920392</v>
      </c>
      <c r="H24" s="77">
        <f t="shared" si="1"/>
        <v>1082920392</v>
      </c>
      <c r="I24" s="77">
        <f t="shared" si="1"/>
        <v>1082920392</v>
      </c>
      <c r="J24" s="77">
        <f t="shared" si="1"/>
        <v>1082920392</v>
      </c>
      <c r="K24" s="77">
        <f t="shared" si="1"/>
        <v>1082920392</v>
      </c>
      <c r="L24" s="77">
        <f t="shared" si="1"/>
        <v>1082920392</v>
      </c>
      <c r="M24" s="77">
        <f t="shared" si="1"/>
        <v>1082920392</v>
      </c>
      <c r="N24" s="77">
        <f t="shared" si="1"/>
        <v>1082920392</v>
      </c>
      <c r="O24" s="77">
        <f t="shared" si="1"/>
        <v>1082920392</v>
      </c>
      <c r="P24" s="77">
        <f t="shared" si="1"/>
        <v>1082920392</v>
      </c>
      <c r="Q24" s="77">
        <f t="shared" si="1"/>
        <v>0</v>
      </c>
      <c r="R24" s="77">
        <f t="shared" si="1"/>
        <v>1082920392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1082920392</v>
      </c>
      <c r="X24" s="77">
        <f t="shared" si="1"/>
        <v>846198850</v>
      </c>
      <c r="Y24" s="77">
        <f t="shared" si="1"/>
        <v>236721542</v>
      </c>
      <c r="Z24" s="212">
        <f>+IF(X24&lt;&gt;0,+(Y24/X24)*100,0)</f>
        <v>27.97469436409657</v>
      </c>
      <c r="AA24" s="79">
        <f>SUM(AA15:AA23)</f>
        <v>1128265133</v>
      </c>
    </row>
    <row r="25" spans="1:27" ht="12.75">
      <c r="A25" s="250" t="s">
        <v>159</v>
      </c>
      <c r="B25" s="251"/>
      <c r="C25" s="168">
        <f aca="true" t="shared" si="2" ref="C25:Y25">+C12+C24</f>
        <v>983708863</v>
      </c>
      <c r="D25" s="168">
        <f>+D12+D24</f>
        <v>0</v>
      </c>
      <c r="E25" s="72">
        <f t="shared" si="2"/>
        <v>1207135260</v>
      </c>
      <c r="F25" s="73">
        <f t="shared" si="2"/>
        <v>1207135260</v>
      </c>
      <c r="G25" s="73">
        <f t="shared" si="2"/>
        <v>1173702861</v>
      </c>
      <c r="H25" s="73">
        <f t="shared" si="2"/>
        <v>1173702861</v>
      </c>
      <c r="I25" s="73">
        <f t="shared" si="2"/>
        <v>1173702861</v>
      </c>
      <c r="J25" s="73">
        <f t="shared" si="2"/>
        <v>1173702861</v>
      </c>
      <c r="K25" s="73">
        <f t="shared" si="2"/>
        <v>1173702861</v>
      </c>
      <c r="L25" s="73">
        <f t="shared" si="2"/>
        <v>1173702861</v>
      </c>
      <c r="M25" s="73">
        <f t="shared" si="2"/>
        <v>1173702861</v>
      </c>
      <c r="N25" s="73">
        <f t="shared" si="2"/>
        <v>1173702861</v>
      </c>
      <c r="O25" s="73">
        <f t="shared" si="2"/>
        <v>1173702861</v>
      </c>
      <c r="P25" s="73">
        <f t="shared" si="2"/>
        <v>1173702861</v>
      </c>
      <c r="Q25" s="73">
        <f t="shared" si="2"/>
        <v>0</v>
      </c>
      <c r="R25" s="73">
        <f t="shared" si="2"/>
        <v>1173702861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1173702861</v>
      </c>
      <c r="X25" s="73">
        <f t="shared" si="2"/>
        <v>905351446</v>
      </c>
      <c r="Y25" s="73">
        <f t="shared" si="2"/>
        <v>268351415</v>
      </c>
      <c r="Z25" s="170">
        <f>+IF(X25&lt;&gt;0,+(Y25/X25)*100,0)</f>
        <v>29.64057948828857</v>
      </c>
      <c r="AA25" s="74">
        <f>+AA12+AA24</f>
        <v>1207135260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9502795</v>
      </c>
      <c r="H29" s="60">
        <v>9502795</v>
      </c>
      <c r="I29" s="60">
        <v>9502795</v>
      </c>
      <c r="J29" s="60">
        <v>9502795</v>
      </c>
      <c r="K29" s="60">
        <v>9502795</v>
      </c>
      <c r="L29" s="60">
        <v>9502795</v>
      </c>
      <c r="M29" s="60">
        <v>9502795</v>
      </c>
      <c r="N29" s="60">
        <v>9502795</v>
      </c>
      <c r="O29" s="60">
        <v>9502795</v>
      </c>
      <c r="P29" s="60">
        <v>9502795</v>
      </c>
      <c r="Q29" s="60"/>
      <c r="R29" s="60">
        <v>9502795</v>
      </c>
      <c r="S29" s="60"/>
      <c r="T29" s="60"/>
      <c r="U29" s="60"/>
      <c r="V29" s="60"/>
      <c r="W29" s="60">
        <v>9502795</v>
      </c>
      <c r="X29" s="60"/>
      <c r="Y29" s="60">
        <v>9502795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3102602</v>
      </c>
      <c r="D31" s="155"/>
      <c r="E31" s="59">
        <v>3309553</v>
      </c>
      <c r="F31" s="60">
        <v>3309553</v>
      </c>
      <c r="G31" s="60">
        <v>2433625</v>
      </c>
      <c r="H31" s="60">
        <v>2433625</v>
      </c>
      <c r="I31" s="60">
        <v>2433625</v>
      </c>
      <c r="J31" s="60">
        <v>2433625</v>
      </c>
      <c r="K31" s="60">
        <v>2433625</v>
      </c>
      <c r="L31" s="60">
        <v>2433625</v>
      </c>
      <c r="M31" s="60">
        <v>2433625</v>
      </c>
      <c r="N31" s="60">
        <v>2433625</v>
      </c>
      <c r="O31" s="60">
        <v>2433625</v>
      </c>
      <c r="P31" s="60">
        <v>2433625</v>
      </c>
      <c r="Q31" s="60"/>
      <c r="R31" s="60">
        <v>2433625</v>
      </c>
      <c r="S31" s="60"/>
      <c r="T31" s="60"/>
      <c r="U31" s="60"/>
      <c r="V31" s="60"/>
      <c r="W31" s="60">
        <v>2433625</v>
      </c>
      <c r="X31" s="60">
        <v>2482165</v>
      </c>
      <c r="Y31" s="60">
        <v>-48540</v>
      </c>
      <c r="Z31" s="140">
        <v>-1.96</v>
      </c>
      <c r="AA31" s="62">
        <v>3309553</v>
      </c>
    </row>
    <row r="32" spans="1:27" ht="12.75">
      <c r="A32" s="249" t="s">
        <v>164</v>
      </c>
      <c r="B32" s="182"/>
      <c r="C32" s="155">
        <v>246277649</v>
      </c>
      <c r="D32" s="155"/>
      <c r="E32" s="59">
        <v>202172962</v>
      </c>
      <c r="F32" s="60">
        <v>202172962</v>
      </c>
      <c r="G32" s="60">
        <v>136661976</v>
      </c>
      <c r="H32" s="60">
        <v>136661976</v>
      </c>
      <c r="I32" s="60">
        <v>136661976</v>
      </c>
      <c r="J32" s="60">
        <v>136661976</v>
      </c>
      <c r="K32" s="60">
        <v>136661976</v>
      </c>
      <c r="L32" s="60">
        <v>136661976</v>
      </c>
      <c r="M32" s="60">
        <v>136661976</v>
      </c>
      <c r="N32" s="60">
        <v>136661976</v>
      </c>
      <c r="O32" s="60">
        <v>136661976</v>
      </c>
      <c r="P32" s="60">
        <v>136661976</v>
      </c>
      <c r="Q32" s="60"/>
      <c r="R32" s="60">
        <v>136661976</v>
      </c>
      <c r="S32" s="60"/>
      <c r="T32" s="60"/>
      <c r="U32" s="60"/>
      <c r="V32" s="60"/>
      <c r="W32" s="60">
        <v>136661976</v>
      </c>
      <c r="X32" s="60">
        <v>151629722</v>
      </c>
      <c r="Y32" s="60">
        <v>-14967746</v>
      </c>
      <c r="Z32" s="140">
        <v>-9.87</v>
      </c>
      <c r="AA32" s="62">
        <v>202172962</v>
      </c>
    </row>
    <row r="33" spans="1:27" ht="12.75">
      <c r="A33" s="249" t="s">
        <v>165</v>
      </c>
      <c r="B33" s="182"/>
      <c r="C33" s="155">
        <v>505208</v>
      </c>
      <c r="D33" s="155"/>
      <c r="E33" s="59">
        <v>503280</v>
      </c>
      <c r="F33" s="60">
        <v>503280</v>
      </c>
      <c r="G33" s="60">
        <v>2043898</v>
      </c>
      <c r="H33" s="60">
        <v>2043898</v>
      </c>
      <c r="I33" s="60">
        <v>2043898</v>
      </c>
      <c r="J33" s="60">
        <v>2043898</v>
      </c>
      <c r="K33" s="60">
        <v>2043898</v>
      </c>
      <c r="L33" s="60">
        <v>2043898</v>
      </c>
      <c r="M33" s="60">
        <v>2043898</v>
      </c>
      <c r="N33" s="60">
        <v>2043898</v>
      </c>
      <c r="O33" s="60">
        <v>2043898</v>
      </c>
      <c r="P33" s="60">
        <v>2043898</v>
      </c>
      <c r="Q33" s="60"/>
      <c r="R33" s="60">
        <v>2043898</v>
      </c>
      <c r="S33" s="60"/>
      <c r="T33" s="60"/>
      <c r="U33" s="60"/>
      <c r="V33" s="60"/>
      <c r="W33" s="60">
        <v>2043898</v>
      </c>
      <c r="X33" s="60">
        <v>377460</v>
      </c>
      <c r="Y33" s="60">
        <v>1666438</v>
      </c>
      <c r="Z33" s="140">
        <v>441.49</v>
      </c>
      <c r="AA33" s="62">
        <v>503280</v>
      </c>
    </row>
    <row r="34" spans="1:27" ht="12.75">
      <c r="A34" s="250" t="s">
        <v>58</v>
      </c>
      <c r="B34" s="251"/>
      <c r="C34" s="168">
        <f aca="true" t="shared" si="3" ref="C34:Y34">SUM(C29:C33)</f>
        <v>249885459</v>
      </c>
      <c r="D34" s="168">
        <f>SUM(D29:D33)</f>
        <v>0</v>
      </c>
      <c r="E34" s="72">
        <f t="shared" si="3"/>
        <v>205985795</v>
      </c>
      <c r="F34" s="73">
        <f t="shared" si="3"/>
        <v>205985795</v>
      </c>
      <c r="G34" s="73">
        <f t="shared" si="3"/>
        <v>150642294</v>
      </c>
      <c r="H34" s="73">
        <f t="shared" si="3"/>
        <v>150642294</v>
      </c>
      <c r="I34" s="73">
        <f t="shared" si="3"/>
        <v>150642294</v>
      </c>
      <c r="J34" s="73">
        <f t="shared" si="3"/>
        <v>150642294</v>
      </c>
      <c r="K34" s="73">
        <f t="shared" si="3"/>
        <v>150642294</v>
      </c>
      <c r="L34" s="73">
        <f t="shared" si="3"/>
        <v>150642294</v>
      </c>
      <c r="M34" s="73">
        <f t="shared" si="3"/>
        <v>150642294</v>
      </c>
      <c r="N34" s="73">
        <f t="shared" si="3"/>
        <v>150642294</v>
      </c>
      <c r="O34" s="73">
        <f t="shared" si="3"/>
        <v>150642294</v>
      </c>
      <c r="P34" s="73">
        <f t="shared" si="3"/>
        <v>150642294</v>
      </c>
      <c r="Q34" s="73">
        <f t="shared" si="3"/>
        <v>0</v>
      </c>
      <c r="R34" s="73">
        <f t="shared" si="3"/>
        <v>150642294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150642294</v>
      </c>
      <c r="X34" s="73">
        <f t="shared" si="3"/>
        <v>154489347</v>
      </c>
      <c r="Y34" s="73">
        <f t="shared" si="3"/>
        <v>-3847053</v>
      </c>
      <c r="Z34" s="170">
        <f>+IF(X34&lt;&gt;0,+(Y34/X34)*100,0)</f>
        <v>-2.4901736428467136</v>
      </c>
      <c r="AA34" s="74">
        <f>SUM(AA29:AA33)</f>
        <v>205985795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1269359</v>
      </c>
      <c r="D37" s="155"/>
      <c r="E37" s="59">
        <v>1530415</v>
      </c>
      <c r="F37" s="60">
        <v>1530415</v>
      </c>
      <c r="G37" s="60">
        <v>1841384</v>
      </c>
      <c r="H37" s="60">
        <v>1841384</v>
      </c>
      <c r="I37" s="60">
        <v>1841384</v>
      </c>
      <c r="J37" s="60">
        <v>1841384</v>
      </c>
      <c r="K37" s="60">
        <v>1841384</v>
      </c>
      <c r="L37" s="60">
        <v>1841384</v>
      </c>
      <c r="M37" s="60">
        <v>1841384</v>
      </c>
      <c r="N37" s="60">
        <v>1841384</v>
      </c>
      <c r="O37" s="60">
        <v>1841384</v>
      </c>
      <c r="P37" s="60">
        <v>1841384</v>
      </c>
      <c r="Q37" s="60"/>
      <c r="R37" s="60">
        <v>1841384</v>
      </c>
      <c r="S37" s="60"/>
      <c r="T37" s="60"/>
      <c r="U37" s="60"/>
      <c r="V37" s="60"/>
      <c r="W37" s="60">
        <v>1841384</v>
      </c>
      <c r="X37" s="60">
        <v>1147811</v>
      </c>
      <c r="Y37" s="60">
        <v>693573</v>
      </c>
      <c r="Z37" s="140">
        <v>60.43</v>
      </c>
      <c r="AA37" s="62">
        <v>1530415</v>
      </c>
    </row>
    <row r="38" spans="1:27" ht="12.75">
      <c r="A38" s="249" t="s">
        <v>165</v>
      </c>
      <c r="B38" s="182"/>
      <c r="C38" s="155">
        <v>22578535</v>
      </c>
      <c r="D38" s="155"/>
      <c r="E38" s="59">
        <v>21994989</v>
      </c>
      <c r="F38" s="60">
        <v>21994989</v>
      </c>
      <c r="G38" s="60">
        <v>19045437</v>
      </c>
      <c r="H38" s="60">
        <v>19045437</v>
      </c>
      <c r="I38" s="60">
        <v>19045437</v>
      </c>
      <c r="J38" s="60">
        <v>19045437</v>
      </c>
      <c r="K38" s="60">
        <v>19045437</v>
      </c>
      <c r="L38" s="60">
        <v>19045437</v>
      </c>
      <c r="M38" s="60">
        <v>19045437</v>
      </c>
      <c r="N38" s="60">
        <v>19045437</v>
      </c>
      <c r="O38" s="60">
        <v>19045437</v>
      </c>
      <c r="P38" s="60">
        <v>19045437</v>
      </c>
      <c r="Q38" s="60"/>
      <c r="R38" s="60">
        <v>19045437</v>
      </c>
      <c r="S38" s="60"/>
      <c r="T38" s="60"/>
      <c r="U38" s="60"/>
      <c r="V38" s="60"/>
      <c r="W38" s="60">
        <v>19045437</v>
      </c>
      <c r="X38" s="60">
        <v>16496242</v>
      </c>
      <c r="Y38" s="60">
        <v>2549195</v>
      </c>
      <c r="Z38" s="140">
        <v>15.45</v>
      </c>
      <c r="AA38" s="62">
        <v>21994989</v>
      </c>
    </row>
    <row r="39" spans="1:27" ht="12.75">
      <c r="A39" s="250" t="s">
        <v>59</v>
      </c>
      <c r="B39" s="253"/>
      <c r="C39" s="168">
        <f aca="true" t="shared" si="4" ref="C39:Y39">SUM(C37:C38)</f>
        <v>23847894</v>
      </c>
      <c r="D39" s="168">
        <f>SUM(D37:D38)</f>
        <v>0</v>
      </c>
      <c r="E39" s="76">
        <f t="shared" si="4"/>
        <v>23525404</v>
      </c>
      <c r="F39" s="77">
        <f t="shared" si="4"/>
        <v>23525404</v>
      </c>
      <c r="G39" s="77">
        <f t="shared" si="4"/>
        <v>20886821</v>
      </c>
      <c r="H39" s="77">
        <f t="shared" si="4"/>
        <v>20886821</v>
      </c>
      <c r="I39" s="77">
        <f t="shared" si="4"/>
        <v>20886821</v>
      </c>
      <c r="J39" s="77">
        <f t="shared" si="4"/>
        <v>20886821</v>
      </c>
      <c r="K39" s="77">
        <f t="shared" si="4"/>
        <v>20886821</v>
      </c>
      <c r="L39" s="77">
        <f t="shared" si="4"/>
        <v>20886821</v>
      </c>
      <c r="M39" s="77">
        <f t="shared" si="4"/>
        <v>20886821</v>
      </c>
      <c r="N39" s="77">
        <f t="shared" si="4"/>
        <v>20886821</v>
      </c>
      <c r="O39" s="77">
        <f t="shared" si="4"/>
        <v>20886821</v>
      </c>
      <c r="P39" s="77">
        <f t="shared" si="4"/>
        <v>20886821</v>
      </c>
      <c r="Q39" s="77">
        <f t="shared" si="4"/>
        <v>0</v>
      </c>
      <c r="R39" s="77">
        <f t="shared" si="4"/>
        <v>20886821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20886821</v>
      </c>
      <c r="X39" s="77">
        <f t="shared" si="4"/>
        <v>17644053</v>
      </c>
      <c r="Y39" s="77">
        <f t="shared" si="4"/>
        <v>3242768</v>
      </c>
      <c r="Z39" s="212">
        <f>+IF(X39&lt;&gt;0,+(Y39/X39)*100,0)</f>
        <v>18.378815797028043</v>
      </c>
      <c r="AA39" s="79">
        <f>SUM(AA37:AA38)</f>
        <v>23525404</v>
      </c>
    </row>
    <row r="40" spans="1:27" ht="12.75">
      <c r="A40" s="250" t="s">
        <v>167</v>
      </c>
      <c r="B40" s="251"/>
      <c r="C40" s="168">
        <f aca="true" t="shared" si="5" ref="C40:Y40">+C34+C39</f>
        <v>273733353</v>
      </c>
      <c r="D40" s="168">
        <f>+D34+D39</f>
        <v>0</v>
      </c>
      <c r="E40" s="72">
        <f t="shared" si="5"/>
        <v>229511199</v>
      </c>
      <c r="F40" s="73">
        <f t="shared" si="5"/>
        <v>229511199</v>
      </c>
      <c r="G40" s="73">
        <f t="shared" si="5"/>
        <v>171529115</v>
      </c>
      <c r="H40" s="73">
        <f t="shared" si="5"/>
        <v>171529115</v>
      </c>
      <c r="I40" s="73">
        <f t="shared" si="5"/>
        <v>171529115</v>
      </c>
      <c r="J40" s="73">
        <f t="shared" si="5"/>
        <v>171529115</v>
      </c>
      <c r="K40" s="73">
        <f t="shared" si="5"/>
        <v>171529115</v>
      </c>
      <c r="L40" s="73">
        <f t="shared" si="5"/>
        <v>171529115</v>
      </c>
      <c r="M40" s="73">
        <f t="shared" si="5"/>
        <v>171529115</v>
      </c>
      <c r="N40" s="73">
        <f t="shared" si="5"/>
        <v>171529115</v>
      </c>
      <c r="O40" s="73">
        <f t="shared" si="5"/>
        <v>171529115</v>
      </c>
      <c r="P40" s="73">
        <f t="shared" si="5"/>
        <v>171529115</v>
      </c>
      <c r="Q40" s="73">
        <f t="shared" si="5"/>
        <v>0</v>
      </c>
      <c r="R40" s="73">
        <f t="shared" si="5"/>
        <v>171529115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171529115</v>
      </c>
      <c r="X40" s="73">
        <f t="shared" si="5"/>
        <v>172133400</v>
      </c>
      <c r="Y40" s="73">
        <f t="shared" si="5"/>
        <v>-604285</v>
      </c>
      <c r="Z40" s="170">
        <f>+IF(X40&lt;&gt;0,+(Y40/X40)*100,0)</f>
        <v>-0.35105621570247264</v>
      </c>
      <c r="AA40" s="74">
        <f>+AA34+AA39</f>
        <v>229511199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709975510</v>
      </c>
      <c r="D42" s="257">
        <f>+D25-D40</f>
        <v>0</v>
      </c>
      <c r="E42" s="258">
        <f t="shared" si="6"/>
        <v>977624061</v>
      </c>
      <c r="F42" s="259">
        <f t="shared" si="6"/>
        <v>977624061</v>
      </c>
      <c r="G42" s="259">
        <f t="shared" si="6"/>
        <v>1002173746</v>
      </c>
      <c r="H42" s="259">
        <f t="shared" si="6"/>
        <v>1002173746</v>
      </c>
      <c r="I42" s="259">
        <f t="shared" si="6"/>
        <v>1002173746</v>
      </c>
      <c r="J42" s="259">
        <f t="shared" si="6"/>
        <v>1002173746</v>
      </c>
      <c r="K42" s="259">
        <f t="shared" si="6"/>
        <v>1002173746</v>
      </c>
      <c r="L42" s="259">
        <f t="shared" si="6"/>
        <v>1002173746</v>
      </c>
      <c r="M42" s="259">
        <f t="shared" si="6"/>
        <v>1002173746</v>
      </c>
      <c r="N42" s="259">
        <f t="shared" si="6"/>
        <v>1002173746</v>
      </c>
      <c r="O42" s="259">
        <f t="shared" si="6"/>
        <v>1002173746</v>
      </c>
      <c r="P42" s="259">
        <f t="shared" si="6"/>
        <v>1002173746</v>
      </c>
      <c r="Q42" s="259">
        <f t="shared" si="6"/>
        <v>0</v>
      </c>
      <c r="R42" s="259">
        <f t="shared" si="6"/>
        <v>1002173746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1002173746</v>
      </c>
      <c r="X42" s="259">
        <f t="shared" si="6"/>
        <v>733218046</v>
      </c>
      <c r="Y42" s="259">
        <f t="shared" si="6"/>
        <v>268955700</v>
      </c>
      <c r="Z42" s="260">
        <f>+IF(X42&lt;&gt;0,+(Y42/X42)*100,0)</f>
        <v>36.681543978256094</v>
      </c>
      <c r="AA42" s="261">
        <f>+AA25-AA40</f>
        <v>977624061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977624061</v>
      </c>
      <c r="F45" s="60">
        <v>977624061</v>
      </c>
      <c r="G45" s="60">
        <v>1002173746</v>
      </c>
      <c r="H45" s="60">
        <v>1002173746</v>
      </c>
      <c r="I45" s="60">
        <v>1002173746</v>
      </c>
      <c r="J45" s="60">
        <v>1002173746</v>
      </c>
      <c r="K45" s="60">
        <v>1002173746</v>
      </c>
      <c r="L45" s="60">
        <v>1002173746</v>
      </c>
      <c r="M45" s="60">
        <v>1002173746</v>
      </c>
      <c r="N45" s="60">
        <v>1002173746</v>
      </c>
      <c r="O45" s="60">
        <v>1002173746</v>
      </c>
      <c r="P45" s="60">
        <v>1002173746</v>
      </c>
      <c r="Q45" s="60"/>
      <c r="R45" s="60">
        <v>1002173746</v>
      </c>
      <c r="S45" s="60"/>
      <c r="T45" s="60"/>
      <c r="U45" s="60"/>
      <c r="V45" s="60"/>
      <c r="W45" s="60">
        <v>1002173746</v>
      </c>
      <c r="X45" s="60">
        <v>733218046</v>
      </c>
      <c r="Y45" s="60">
        <v>268955700</v>
      </c>
      <c r="Z45" s="139">
        <v>36.68</v>
      </c>
      <c r="AA45" s="62">
        <v>977624061</v>
      </c>
    </row>
    <row r="46" spans="1:27" ht="12.75">
      <c r="A46" s="249" t="s">
        <v>171</v>
      </c>
      <c r="B46" s="182"/>
      <c r="C46" s="155">
        <v>709975510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709975510</v>
      </c>
      <c r="D48" s="217">
        <f>SUM(D45:D47)</f>
        <v>0</v>
      </c>
      <c r="E48" s="264">
        <f t="shared" si="7"/>
        <v>977624061</v>
      </c>
      <c r="F48" s="219">
        <f t="shared" si="7"/>
        <v>977624061</v>
      </c>
      <c r="G48" s="219">
        <f t="shared" si="7"/>
        <v>1002173746</v>
      </c>
      <c r="H48" s="219">
        <f t="shared" si="7"/>
        <v>1002173746</v>
      </c>
      <c r="I48" s="219">
        <f t="shared" si="7"/>
        <v>1002173746</v>
      </c>
      <c r="J48" s="219">
        <f t="shared" si="7"/>
        <v>1002173746</v>
      </c>
      <c r="K48" s="219">
        <f t="shared" si="7"/>
        <v>1002173746</v>
      </c>
      <c r="L48" s="219">
        <f t="shared" si="7"/>
        <v>1002173746</v>
      </c>
      <c r="M48" s="219">
        <f t="shared" si="7"/>
        <v>1002173746</v>
      </c>
      <c r="N48" s="219">
        <f t="shared" si="7"/>
        <v>1002173746</v>
      </c>
      <c r="O48" s="219">
        <f t="shared" si="7"/>
        <v>1002173746</v>
      </c>
      <c r="P48" s="219">
        <f t="shared" si="7"/>
        <v>1002173746</v>
      </c>
      <c r="Q48" s="219">
        <f t="shared" si="7"/>
        <v>0</v>
      </c>
      <c r="R48" s="219">
        <f t="shared" si="7"/>
        <v>1002173746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1002173746</v>
      </c>
      <c r="X48" s="219">
        <f t="shared" si="7"/>
        <v>733218046</v>
      </c>
      <c r="Y48" s="219">
        <f t="shared" si="7"/>
        <v>268955700</v>
      </c>
      <c r="Z48" s="265">
        <f>+IF(X48&lt;&gt;0,+(Y48/X48)*100,0)</f>
        <v>36.681543978256094</v>
      </c>
      <c r="AA48" s="232">
        <f>SUM(AA45:AA47)</f>
        <v>977624061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4226766</v>
      </c>
      <c r="D6" s="155"/>
      <c r="E6" s="59">
        <v>16739424</v>
      </c>
      <c r="F6" s="60">
        <v>16739424</v>
      </c>
      <c r="G6" s="60">
        <v>683483</v>
      </c>
      <c r="H6" s="60">
        <v>773764</v>
      </c>
      <c r="I6" s="60">
        <v>513887</v>
      </c>
      <c r="J6" s="60">
        <v>1971134</v>
      </c>
      <c r="K6" s="60">
        <v>1661342</v>
      </c>
      <c r="L6" s="60">
        <v>789325</v>
      </c>
      <c r="M6" s="60">
        <v>1288897</v>
      </c>
      <c r="N6" s="60">
        <v>3739564</v>
      </c>
      <c r="O6" s="60">
        <v>958643</v>
      </c>
      <c r="P6" s="60"/>
      <c r="Q6" s="60"/>
      <c r="R6" s="60">
        <v>958643</v>
      </c>
      <c r="S6" s="60"/>
      <c r="T6" s="60"/>
      <c r="U6" s="60"/>
      <c r="V6" s="60"/>
      <c r="W6" s="60">
        <v>6669341</v>
      </c>
      <c r="X6" s="60">
        <v>12554568</v>
      </c>
      <c r="Y6" s="60">
        <v>-5885227</v>
      </c>
      <c r="Z6" s="140">
        <v>-46.88</v>
      </c>
      <c r="AA6" s="62">
        <v>16739424</v>
      </c>
    </row>
    <row r="7" spans="1:27" ht="12.75">
      <c r="A7" s="249" t="s">
        <v>32</v>
      </c>
      <c r="B7" s="182"/>
      <c r="C7" s="155">
        <v>27691136</v>
      </c>
      <c r="D7" s="155"/>
      <c r="E7" s="59">
        <v>99003300</v>
      </c>
      <c r="F7" s="60">
        <v>99003300</v>
      </c>
      <c r="G7" s="60">
        <v>1148396</v>
      </c>
      <c r="H7" s="60">
        <v>1052897</v>
      </c>
      <c r="I7" s="60">
        <v>1215356</v>
      </c>
      <c r="J7" s="60">
        <v>3416649</v>
      </c>
      <c r="K7" s="60">
        <v>1229112</v>
      </c>
      <c r="L7" s="60">
        <v>1149606</v>
      </c>
      <c r="M7" s="60">
        <v>1362372</v>
      </c>
      <c r="N7" s="60">
        <v>3741090</v>
      </c>
      <c r="O7" s="60">
        <v>1120967</v>
      </c>
      <c r="P7" s="60"/>
      <c r="Q7" s="60"/>
      <c r="R7" s="60">
        <v>1120967</v>
      </c>
      <c r="S7" s="60"/>
      <c r="T7" s="60"/>
      <c r="U7" s="60"/>
      <c r="V7" s="60"/>
      <c r="W7" s="60">
        <v>8278706</v>
      </c>
      <c r="X7" s="60">
        <v>74252475</v>
      </c>
      <c r="Y7" s="60">
        <v>-65973769</v>
      </c>
      <c r="Z7" s="140">
        <v>-88.85</v>
      </c>
      <c r="AA7" s="62">
        <v>99003300</v>
      </c>
    </row>
    <row r="8" spans="1:27" ht="12.75">
      <c r="A8" s="249" t="s">
        <v>178</v>
      </c>
      <c r="B8" s="182"/>
      <c r="C8" s="155">
        <v>11487983</v>
      </c>
      <c r="D8" s="155"/>
      <c r="E8" s="59">
        <v>22875000</v>
      </c>
      <c r="F8" s="60">
        <v>22875000</v>
      </c>
      <c r="G8" s="60">
        <v>77059</v>
      </c>
      <c r="H8" s="60">
        <v>1066577</v>
      </c>
      <c r="I8" s="60">
        <v>383461</v>
      </c>
      <c r="J8" s="60">
        <v>1527097</v>
      </c>
      <c r="K8" s="60">
        <v>125724</v>
      </c>
      <c r="L8" s="60">
        <v>98654</v>
      </c>
      <c r="M8" s="60">
        <v>20514</v>
      </c>
      <c r="N8" s="60">
        <v>244892</v>
      </c>
      <c r="O8" s="60">
        <v>50896</v>
      </c>
      <c r="P8" s="60"/>
      <c r="Q8" s="60"/>
      <c r="R8" s="60">
        <v>50896</v>
      </c>
      <c r="S8" s="60"/>
      <c r="T8" s="60"/>
      <c r="U8" s="60"/>
      <c r="V8" s="60"/>
      <c r="W8" s="60">
        <v>1822885</v>
      </c>
      <c r="X8" s="60">
        <v>17156250</v>
      </c>
      <c r="Y8" s="60">
        <v>-15333365</v>
      </c>
      <c r="Z8" s="140">
        <v>-89.37</v>
      </c>
      <c r="AA8" s="62">
        <v>22875000</v>
      </c>
    </row>
    <row r="9" spans="1:27" ht="12.75">
      <c r="A9" s="249" t="s">
        <v>179</v>
      </c>
      <c r="B9" s="182"/>
      <c r="C9" s="155">
        <v>78370000</v>
      </c>
      <c r="D9" s="155"/>
      <c r="E9" s="59">
        <v>73430000</v>
      </c>
      <c r="F9" s="60">
        <v>73430000</v>
      </c>
      <c r="G9" s="60">
        <v>29437000</v>
      </c>
      <c r="H9" s="60">
        <v>3488990</v>
      </c>
      <c r="I9" s="60"/>
      <c r="J9" s="60">
        <v>32925990</v>
      </c>
      <c r="K9" s="60"/>
      <c r="L9" s="60"/>
      <c r="M9" s="60">
        <v>21263000</v>
      </c>
      <c r="N9" s="60">
        <v>21263000</v>
      </c>
      <c r="O9" s="60"/>
      <c r="P9" s="60"/>
      <c r="Q9" s="60"/>
      <c r="R9" s="60"/>
      <c r="S9" s="60"/>
      <c r="T9" s="60"/>
      <c r="U9" s="60"/>
      <c r="V9" s="60"/>
      <c r="W9" s="60">
        <v>54188990</v>
      </c>
      <c r="X9" s="60">
        <v>73430000</v>
      </c>
      <c r="Y9" s="60">
        <v>-19241010</v>
      </c>
      <c r="Z9" s="140">
        <v>-26.2</v>
      </c>
      <c r="AA9" s="62">
        <v>73430000</v>
      </c>
    </row>
    <row r="10" spans="1:27" ht="12.75">
      <c r="A10" s="249" t="s">
        <v>180</v>
      </c>
      <c r="B10" s="182"/>
      <c r="C10" s="155">
        <v>36959459</v>
      </c>
      <c r="D10" s="155"/>
      <c r="E10" s="59">
        <v>66378996</v>
      </c>
      <c r="F10" s="60">
        <v>66378996</v>
      </c>
      <c r="G10" s="60">
        <v>25080000</v>
      </c>
      <c r="H10" s="60"/>
      <c r="I10" s="60">
        <v>790773</v>
      </c>
      <c r="J10" s="60">
        <v>25870773</v>
      </c>
      <c r="K10" s="60">
        <v>7711000</v>
      </c>
      <c r="L10" s="60"/>
      <c r="M10" s="60">
        <v>9442000</v>
      </c>
      <c r="N10" s="60">
        <v>17153000</v>
      </c>
      <c r="O10" s="60"/>
      <c r="P10" s="60"/>
      <c r="Q10" s="60"/>
      <c r="R10" s="60"/>
      <c r="S10" s="60"/>
      <c r="T10" s="60"/>
      <c r="U10" s="60"/>
      <c r="V10" s="60"/>
      <c r="W10" s="60">
        <v>43023773</v>
      </c>
      <c r="X10" s="60">
        <v>49784247</v>
      </c>
      <c r="Y10" s="60">
        <v>-6760474</v>
      </c>
      <c r="Z10" s="140">
        <v>-13.58</v>
      </c>
      <c r="AA10" s="62">
        <v>66378996</v>
      </c>
    </row>
    <row r="11" spans="1:27" ht="12.75">
      <c r="A11" s="249" t="s">
        <v>181</v>
      </c>
      <c r="B11" s="182"/>
      <c r="C11" s="155">
        <v>9636481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-145509780</v>
      </c>
      <c r="D14" s="155"/>
      <c r="E14" s="59">
        <v>-211491132</v>
      </c>
      <c r="F14" s="60">
        <v>-211491132</v>
      </c>
      <c r="G14" s="60">
        <v>-24811868</v>
      </c>
      <c r="H14" s="60">
        <v>-8613093</v>
      </c>
      <c r="I14" s="60">
        <v>-13029422</v>
      </c>
      <c r="J14" s="60">
        <v>-46454383</v>
      </c>
      <c r="K14" s="60">
        <v>-9128773</v>
      </c>
      <c r="L14" s="60">
        <v>-9346930</v>
      </c>
      <c r="M14" s="60">
        <v>-14864577</v>
      </c>
      <c r="N14" s="60">
        <v>-33340280</v>
      </c>
      <c r="O14" s="60">
        <v>-9486511</v>
      </c>
      <c r="P14" s="60"/>
      <c r="Q14" s="60"/>
      <c r="R14" s="60">
        <v>-9486511</v>
      </c>
      <c r="S14" s="60"/>
      <c r="T14" s="60"/>
      <c r="U14" s="60"/>
      <c r="V14" s="60"/>
      <c r="W14" s="60">
        <v>-89281174</v>
      </c>
      <c r="X14" s="60">
        <v>-158618349</v>
      </c>
      <c r="Y14" s="60">
        <v>69337175</v>
      </c>
      <c r="Z14" s="140">
        <v>-43.71</v>
      </c>
      <c r="AA14" s="62">
        <v>-211491132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22862045</v>
      </c>
      <c r="D17" s="168">
        <f t="shared" si="0"/>
        <v>0</v>
      </c>
      <c r="E17" s="72">
        <f t="shared" si="0"/>
        <v>66935588</v>
      </c>
      <c r="F17" s="73">
        <f t="shared" si="0"/>
        <v>66935588</v>
      </c>
      <c r="G17" s="73">
        <f t="shared" si="0"/>
        <v>31614070</v>
      </c>
      <c r="H17" s="73">
        <f t="shared" si="0"/>
        <v>-2230865</v>
      </c>
      <c r="I17" s="73">
        <f t="shared" si="0"/>
        <v>-10125945</v>
      </c>
      <c r="J17" s="73">
        <f t="shared" si="0"/>
        <v>19257260</v>
      </c>
      <c r="K17" s="73">
        <f t="shared" si="0"/>
        <v>1598405</v>
      </c>
      <c r="L17" s="73">
        <f t="shared" si="0"/>
        <v>-7309345</v>
      </c>
      <c r="M17" s="73">
        <f t="shared" si="0"/>
        <v>18512206</v>
      </c>
      <c r="N17" s="73">
        <f t="shared" si="0"/>
        <v>12801266</v>
      </c>
      <c r="O17" s="73">
        <f t="shared" si="0"/>
        <v>-7356005</v>
      </c>
      <c r="P17" s="73">
        <f t="shared" si="0"/>
        <v>0</v>
      </c>
      <c r="Q17" s="73">
        <f t="shared" si="0"/>
        <v>0</v>
      </c>
      <c r="R17" s="73">
        <f t="shared" si="0"/>
        <v>-7356005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24702521</v>
      </c>
      <c r="X17" s="73">
        <f t="shared" si="0"/>
        <v>68559191</v>
      </c>
      <c r="Y17" s="73">
        <f t="shared" si="0"/>
        <v>-43856670</v>
      </c>
      <c r="Z17" s="170">
        <f>+IF(X17&lt;&gt;0,+(Y17/X17)*100,0)</f>
        <v>-63.96905996163228</v>
      </c>
      <c r="AA17" s="74">
        <f>SUM(AA6:AA16)</f>
        <v>66935588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-24869378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-66378996</v>
      </c>
      <c r="F26" s="60">
        <v>-66378996</v>
      </c>
      <c r="G26" s="60">
        <v>-2979951</v>
      </c>
      <c r="H26" s="60"/>
      <c r="I26" s="60"/>
      <c r="J26" s="60">
        <v>-2979951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-2979951</v>
      </c>
      <c r="X26" s="60">
        <v>-49784247</v>
      </c>
      <c r="Y26" s="60">
        <v>46804296</v>
      </c>
      <c r="Z26" s="140">
        <v>-94.01</v>
      </c>
      <c r="AA26" s="62">
        <v>-66378996</v>
      </c>
    </row>
    <row r="27" spans="1:27" ht="12.75">
      <c r="A27" s="250" t="s">
        <v>192</v>
      </c>
      <c r="B27" s="251"/>
      <c r="C27" s="168">
        <f aca="true" t="shared" si="1" ref="C27:Y27">SUM(C21:C26)</f>
        <v>-24869378</v>
      </c>
      <c r="D27" s="168">
        <f>SUM(D21:D26)</f>
        <v>0</v>
      </c>
      <c r="E27" s="72">
        <f t="shared" si="1"/>
        <v>-66378996</v>
      </c>
      <c r="F27" s="73">
        <f t="shared" si="1"/>
        <v>-66378996</v>
      </c>
      <c r="G27" s="73">
        <f t="shared" si="1"/>
        <v>-2979951</v>
      </c>
      <c r="H27" s="73">
        <f t="shared" si="1"/>
        <v>0</v>
      </c>
      <c r="I27" s="73">
        <f t="shared" si="1"/>
        <v>0</v>
      </c>
      <c r="J27" s="73">
        <f t="shared" si="1"/>
        <v>-2979951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-2979951</v>
      </c>
      <c r="X27" s="73">
        <f t="shared" si="1"/>
        <v>-49784247</v>
      </c>
      <c r="Y27" s="73">
        <f t="shared" si="1"/>
        <v>46804296</v>
      </c>
      <c r="Z27" s="170">
        <f>+IF(X27&lt;&gt;0,+(Y27/X27)*100,0)</f>
        <v>-94.01426921250813</v>
      </c>
      <c r="AA27" s="74">
        <f>SUM(AA21:AA26)</f>
        <v>-66378996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-179930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-179930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-2187263</v>
      </c>
      <c r="D38" s="153">
        <f>+D17+D27+D36</f>
        <v>0</v>
      </c>
      <c r="E38" s="99">
        <f t="shared" si="3"/>
        <v>556592</v>
      </c>
      <c r="F38" s="100">
        <f t="shared" si="3"/>
        <v>556592</v>
      </c>
      <c r="G38" s="100">
        <f t="shared" si="3"/>
        <v>28634119</v>
      </c>
      <c r="H38" s="100">
        <f t="shared" si="3"/>
        <v>-2230865</v>
      </c>
      <c r="I38" s="100">
        <f t="shared" si="3"/>
        <v>-10125945</v>
      </c>
      <c r="J38" s="100">
        <f t="shared" si="3"/>
        <v>16277309</v>
      </c>
      <c r="K38" s="100">
        <f t="shared" si="3"/>
        <v>1598405</v>
      </c>
      <c r="L38" s="100">
        <f t="shared" si="3"/>
        <v>-7309345</v>
      </c>
      <c r="M38" s="100">
        <f t="shared" si="3"/>
        <v>18512206</v>
      </c>
      <c r="N38" s="100">
        <f t="shared" si="3"/>
        <v>12801266</v>
      </c>
      <c r="O38" s="100">
        <f t="shared" si="3"/>
        <v>-7356005</v>
      </c>
      <c r="P38" s="100">
        <f t="shared" si="3"/>
        <v>0</v>
      </c>
      <c r="Q38" s="100">
        <f t="shared" si="3"/>
        <v>0</v>
      </c>
      <c r="R38" s="100">
        <f t="shared" si="3"/>
        <v>-7356005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21722570</v>
      </c>
      <c r="X38" s="100">
        <f t="shared" si="3"/>
        <v>18774944</v>
      </c>
      <c r="Y38" s="100">
        <f t="shared" si="3"/>
        <v>2947626</v>
      </c>
      <c r="Z38" s="137">
        <f>+IF(X38&lt;&gt;0,+(Y38/X38)*100,0)</f>
        <v>15.699785842237398</v>
      </c>
      <c r="AA38" s="102">
        <f>+AA17+AA27+AA36</f>
        <v>556592</v>
      </c>
    </row>
    <row r="39" spans="1:27" ht="12.75">
      <c r="A39" s="249" t="s">
        <v>200</v>
      </c>
      <c r="B39" s="182"/>
      <c r="C39" s="153">
        <v>3099828</v>
      </c>
      <c r="D39" s="153"/>
      <c r="E39" s="99">
        <v>65406256</v>
      </c>
      <c r="F39" s="100">
        <v>65406256</v>
      </c>
      <c r="G39" s="100"/>
      <c r="H39" s="100">
        <v>28634119</v>
      </c>
      <c r="I39" s="100">
        <v>26403254</v>
      </c>
      <c r="J39" s="100"/>
      <c r="K39" s="100">
        <v>16277309</v>
      </c>
      <c r="L39" s="100">
        <v>17875714</v>
      </c>
      <c r="M39" s="100">
        <v>10566369</v>
      </c>
      <c r="N39" s="100">
        <v>16277309</v>
      </c>
      <c r="O39" s="100">
        <v>29078575</v>
      </c>
      <c r="P39" s="100"/>
      <c r="Q39" s="100"/>
      <c r="R39" s="100">
        <v>29078575</v>
      </c>
      <c r="S39" s="100"/>
      <c r="T39" s="100"/>
      <c r="U39" s="100"/>
      <c r="V39" s="100"/>
      <c r="W39" s="100"/>
      <c r="X39" s="100">
        <v>65406256</v>
      </c>
      <c r="Y39" s="100">
        <v>-65406256</v>
      </c>
      <c r="Z39" s="137">
        <v>-100</v>
      </c>
      <c r="AA39" s="102">
        <v>65406256</v>
      </c>
    </row>
    <row r="40" spans="1:27" ht="12.75">
      <c r="A40" s="269" t="s">
        <v>201</v>
      </c>
      <c r="B40" s="256"/>
      <c r="C40" s="257">
        <v>912565</v>
      </c>
      <c r="D40" s="257"/>
      <c r="E40" s="258">
        <v>65962848</v>
      </c>
      <c r="F40" s="259">
        <v>65962848</v>
      </c>
      <c r="G40" s="259">
        <v>28634119</v>
      </c>
      <c r="H40" s="259">
        <v>26403254</v>
      </c>
      <c r="I40" s="259">
        <v>16277309</v>
      </c>
      <c r="J40" s="259">
        <v>16277309</v>
      </c>
      <c r="K40" s="259">
        <v>17875714</v>
      </c>
      <c r="L40" s="259">
        <v>10566369</v>
      </c>
      <c r="M40" s="259">
        <v>29078575</v>
      </c>
      <c r="N40" s="259">
        <v>29078575</v>
      </c>
      <c r="O40" s="259">
        <v>21722570</v>
      </c>
      <c r="P40" s="259"/>
      <c r="Q40" s="259"/>
      <c r="R40" s="259">
        <v>21722570</v>
      </c>
      <c r="S40" s="259"/>
      <c r="T40" s="259"/>
      <c r="U40" s="259"/>
      <c r="V40" s="259"/>
      <c r="W40" s="259">
        <v>21722570</v>
      </c>
      <c r="X40" s="259">
        <v>84181200</v>
      </c>
      <c r="Y40" s="259">
        <v>-62458630</v>
      </c>
      <c r="Z40" s="260">
        <v>-74.2</v>
      </c>
      <c r="AA40" s="261">
        <v>65962848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26369067</v>
      </c>
      <c r="D5" s="200">
        <f t="shared" si="0"/>
        <v>0</v>
      </c>
      <c r="E5" s="106">
        <f t="shared" si="0"/>
        <v>66379000</v>
      </c>
      <c r="F5" s="106">
        <f t="shared" si="0"/>
        <v>66379000</v>
      </c>
      <c r="G5" s="106">
        <f t="shared" si="0"/>
        <v>440528</v>
      </c>
      <c r="H5" s="106">
        <f t="shared" si="0"/>
        <v>2069141</v>
      </c>
      <c r="I5" s="106">
        <f t="shared" si="0"/>
        <v>324883</v>
      </c>
      <c r="J5" s="106">
        <f t="shared" si="0"/>
        <v>2834552</v>
      </c>
      <c r="K5" s="106">
        <f t="shared" si="0"/>
        <v>387840</v>
      </c>
      <c r="L5" s="106">
        <f t="shared" si="0"/>
        <v>1669694</v>
      </c>
      <c r="M5" s="106">
        <f t="shared" si="0"/>
        <v>0</v>
      </c>
      <c r="N5" s="106">
        <f t="shared" si="0"/>
        <v>2057534</v>
      </c>
      <c r="O5" s="106">
        <f t="shared" si="0"/>
        <v>5069769</v>
      </c>
      <c r="P5" s="106">
        <f t="shared" si="0"/>
        <v>2147502</v>
      </c>
      <c r="Q5" s="106">
        <f t="shared" si="0"/>
        <v>0</v>
      </c>
      <c r="R5" s="106">
        <f t="shared" si="0"/>
        <v>7217271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12109357</v>
      </c>
      <c r="X5" s="106">
        <f t="shared" si="0"/>
        <v>49784250</v>
      </c>
      <c r="Y5" s="106">
        <f t="shared" si="0"/>
        <v>-37674893</v>
      </c>
      <c r="Z5" s="201">
        <f>+IF(X5&lt;&gt;0,+(Y5/X5)*100,0)</f>
        <v>-75.67632936119355</v>
      </c>
      <c r="AA5" s="199">
        <f>SUM(AA11:AA18)</f>
        <v>66379000</v>
      </c>
    </row>
    <row r="6" spans="1:27" ht="12.75">
      <c r="A6" s="291" t="s">
        <v>205</v>
      </c>
      <c r="B6" s="142"/>
      <c r="C6" s="62"/>
      <c r="D6" s="156"/>
      <c r="E6" s="60">
        <v>395000</v>
      </c>
      <c r="F6" s="60">
        <v>395000</v>
      </c>
      <c r="G6" s="60"/>
      <c r="H6" s="60"/>
      <c r="I6" s="60"/>
      <c r="J6" s="60"/>
      <c r="K6" s="60"/>
      <c r="L6" s="60">
        <v>884830</v>
      </c>
      <c r="M6" s="60"/>
      <c r="N6" s="60">
        <v>884830</v>
      </c>
      <c r="O6" s="60"/>
      <c r="P6" s="60"/>
      <c r="Q6" s="60"/>
      <c r="R6" s="60"/>
      <c r="S6" s="60"/>
      <c r="T6" s="60"/>
      <c r="U6" s="60"/>
      <c r="V6" s="60"/>
      <c r="W6" s="60">
        <v>884830</v>
      </c>
      <c r="X6" s="60">
        <v>296250</v>
      </c>
      <c r="Y6" s="60">
        <v>588580</v>
      </c>
      <c r="Z6" s="140">
        <v>198.68</v>
      </c>
      <c r="AA6" s="155">
        <v>395000</v>
      </c>
    </row>
    <row r="7" spans="1:27" ht="12.75">
      <c r="A7" s="291" t="s">
        <v>206</v>
      </c>
      <c r="B7" s="142"/>
      <c r="C7" s="62"/>
      <c r="D7" s="156"/>
      <c r="E7" s="60">
        <v>7594000</v>
      </c>
      <c r="F7" s="60">
        <v>7594000</v>
      </c>
      <c r="G7" s="60">
        <v>300000</v>
      </c>
      <c r="H7" s="60"/>
      <c r="I7" s="60"/>
      <c r="J7" s="60">
        <v>300000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300000</v>
      </c>
      <c r="X7" s="60">
        <v>5695500</v>
      </c>
      <c r="Y7" s="60">
        <v>-5395500</v>
      </c>
      <c r="Z7" s="140">
        <v>-94.73</v>
      </c>
      <c r="AA7" s="155">
        <v>7594000</v>
      </c>
    </row>
    <row r="8" spans="1:27" ht="12.75">
      <c r="A8" s="291" t="s">
        <v>207</v>
      </c>
      <c r="B8" s="142"/>
      <c r="C8" s="62"/>
      <c r="D8" s="156"/>
      <c r="E8" s="60">
        <v>46636000</v>
      </c>
      <c r="F8" s="60">
        <v>46636000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34977000</v>
      </c>
      <c r="Y8" s="60">
        <v>-34977000</v>
      </c>
      <c r="Z8" s="140">
        <v>-100</v>
      </c>
      <c r="AA8" s="155">
        <v>46636000</v>
      </c>
    </row>
    <row r="9" spans="1:27" ht="12.75">
      <c r="A9" s="291" t="s">
        <v>208</v>
      </c>
      <c r="B9" s="142"/>
      <c r="C9" s="62"/>
      <c r="D9" s="156"/>
      <c r="E9" s="60">
        <v>800000</v>
      </c>
      <c r="F9" s="60">
        <v>800000</v>
      </c>
      <c r="G9" s="60">
        <v>140528</v>
      </c>
      <c r="H9" s="60">
        <v>1274441</v>
      </c>
      <c r="I9" s="60">
        <v>143241</v>
      </c>
      <c r="J9" s="60">
        <v>1558210</v>
      </c>
      <c r="K9" s="60">
        <v>86954</v>
      </c>
      <c r="L9" s="60">
        <v>124539</v>
      </c>
      <c r="M9" s="60"/>
      <c r="N9" s="60">
        <v>211493</v>
      </c>
      <c r="O9" s="60"/>
      <c r="P9" s="60">
        <v>2147502</v>
      </c>
      <c r="Q9" s="60"/>
      <c r="R9" s="60">
        <v>2147502</v>
      </c>
      <c r="S9" s="60"/>
      <c r="T9" s="60"/>
      <c r="U9" s="60"/>
      <c r="V9" s="60"/>
      <c r="W9" s="60">
        <v>3917205</v>
      </c>
      <c r="X9" s="60">
        <v>600000</v>
      </c>
      <c r="Y9" s="60">
        <v>3317205</v>
      </c>
      <c r="Z9" s="140">
        <v>552.87</v>
      </c>
      <c r="AA9" s="155">
        <v>800000</v>
      </c>
    </row>
    <row r="10" spans="1:27" ht="12.75">
      <c r="A10" s="291" t="s">
        <v>209</v>
      </c>
      <c r="B10" s="142"/>
      <c r="C10" s="62">
        <v>26369067</v>
      </c>
      <c r="D10" s="156"/>
      <c r="E10" s="60">
        <v>9903000</v>
      </c>
      <c r="F10" s="60">
        <v>9903000</v>
      </c>
      <c r="G10" s="60"/>
      <c r="H10" s="60">
        <v>794700</v>
      </c>
      <c r="I10" s="60">
        <v>181642</v>
      </c>
      <c r="J10" s="60">
        <v>976342</v>
      </c>
      <c r="K10" s="60">
        <v>300886</v>
      </c>
      <c r="L10" s="60">
        <v>91149</v>
      </c>
      <c r="M10" s="60"/>
      <c r="N10" s="60">
        <v>392035</v>
      </c>
      <c r="O10" s="60">
        <v>5069769</v>
      </c>
      <c r="P10" s="60"/>
      <c r="Q10" s="60"/>
      <c r="R10" s="60">
        <v>5069769</v>
      </c>
      <c r="S10" s="60"/>
      <c r="T10" s="60"/>
      <c r="U10" s="60"/>
      <c r="V10" s="60"/>
      <c r="W10" s="60">
        <v>6438146</v>
      </c>
      <c r="X10" s="60">
        <v>7427250</v>
      </c>
      <c r="Y10" s="60">
        <v>-989104</v>
      </c>
      <c r="Z10" s="140">
        <v>-13.32</v>
      </c>
      <c r="AA10" s="155">
        <v>9903000</v>
      </c>
    </row>
    <row r="11" spans="1:27" ht="12.75">
      <c r="A11" s="292" t="s">
        <v>210</v>
      </c>
      <c r="B11" s="142"/>
      <c r="C11" s="293">
        <f aca="true" t="shared" si="1" ref="C11:Y11">SUM(C6:C10)</f>
        <v>26369067</v>
      </c>
      <c r="D11" s="294">
        <f t="shared" si="1"/>
        <v>0</v>
      </c>
      <c r="E11" s="295">
        <f t="shared" si="1"/>
        <v>65328000</v>
      </c>
      <c r="F11" s="295">
        <f t="shared" si="1"/>
        <v>65328000</v>
      </c>
      <c r="G11" s="295">
        <f t="shared" si="1"/>
        <v>440528</v>
      </c>
      <c r="H11" s="295">
        <f t="shared" si="1"/>
        <v>2069141</v>
      </c>
      <c r="I11" s="295">
        <f t="shared" si="1"/>
        <v>324883</v>
      </c>
      <c r="J11" s="295">
        <f t="shared" si="1"/>
        <v>2834552</v>
      </c>
      <c r="K11" s="295">
        <f t="shared" si="1"/>
        <v>387840</v>
      </c>
      <c r="L11" s="295">
        <f t="shared" si="1"/>
        <v>1100518</v>
      </c>
      <c r="M11" s="295">
        <f t="shared" si="1"/>
        <v>0</v>
      </c>
      <c r="N11" s="295">
        <f t="shared" si="1"/>
        <v>1488358</v>
      </c>
      <c r="O11" s="295">
        <f t="shared" si="1"/>
        <v>5069769</v>
      </c>
      <c r="P11" s="295">
        <f t="shared" si="1"/>
        <v>2147502</v>
      </c>
      <c r="Q11" s="295">
        <f t="shared" si="1"/>
        <v>0</v>
      </c>
      <c r="R11" s="295">
        <f t="shared" si="1"/>
        <v>7217271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11540181</v>
      </c>
      <c r="X11" s="295">
        <f t="shared" si="1"/>
        <v>48996000</v>
      </c>
      <c r="Y11" s="295">
        <f t="shared" si="1"/>
        <v>-37455819</v>
      </c>
      <c r="Z11" s="296">
        <f>+IF(X11&lt;&gt;0,+(Y11/X11)*100,0)</f>
        <v>-76.44668748469263</v>
      </c>
      <c r="AA11" s="297">
        <f>SUM(AA6:AA10)</f>
        <v>65328000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>
        <v>569176</v>
      </c>
      <c r="M12" s="60"/>
      <c r="N12" s="60">
        <v>569176</v>
      </c>
      <c r="O12" s="60"/>
      <c r="P12" s="60"/>
      <c r="Q12" s="60"/>
      <c r="R12" s="60"/>
      <c r="S12" s="60"/>
      <c r="T12" s="60"/>
      <c r="U12" s="60"/>
      <c r="V12" s="60"/>
      <c r="W12" s="60">
        <v>569176</v>
      </c>
      <c r="X12" s="60"/>
      <c r="Y12" s="60">
        <v>569176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1051000</v>
      </c>
      <c r="F15" s="60">
        <v>1051000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788250</v>
      </c>
      <c r="Y15" s="60">
        <v>-788250</v>
      </c>
      <c r="Z15" s="140">
        <v>-100</v>
      </c>
      <c r="AA15" s="155">
        <v>1051000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395000</v>
      </c>
      <c r="F36" s="60">
        <f t="shared" si="4"/>
        <v>395000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884830</v>
      </c>
      <c r="M36" s="60">
        <f t="shared" si="4"/>
        <v>0</v>
      </c>
      <c r="N36" s="60">
        <f t="shared" si="4"/>
        <v>884830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884830</v>
      </c>
      <c r="X36" s="60">
        <f t="shared" si="4"/>
        <v>296250</v>
      </c>
      <c r="Y36" s="60">
        <f t="shared" si="4"/>
        <v>588580</v>
      </c>
      <c r="Z36" s="140">
        <f aca="true" t="shared" si="5" ref="Z36:Z49">+IF(X36&lt;&gt;0,+(Y36/X36)*100,0)</f>
        <v>198.67679324894513</v>
      </c>
      <c r="AA36" s="155">
        <f>AA6+AA21</f>
        <v>395000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7594000</v>
      </c>
      <c r="F37" s="60">
        <f t="shared" si="4"/>
        <v>7594000</v>
      </c>
      <c r="G37" s="60">
        <f t="shared" si="4"/>
        <v>300000</v>
      </c>
      <c r="H37" s="60">
        <f t="shared" si="4"/>
        <v>0</v>
      </c>
      <c r="I37" s="60">
        <f t="shared" si="4"/>
        <v>0</v>
      </c>
      <c r="J37" s="60">
        <f t="shared" si="4"/>
        <v>300000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300000</v>
      </c>
      <c r="X37" s="60">
        <f t="shared" si="4"/>
        <v>5695500</v>
      </c>
      <c r="Y37" s="60">
        <f t="shared" si="4"/>
        <v>-5395500</v>
      </c>
      <c r="Z37" s="140">
        <f t="shared" si="5"/>
        <v>-94.73268369765604</v>
      </c>
      <c r="AA37" s="155">
        <f>AA7+AA22</f>
        <v>7594000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46636000</v>
      </c>
      <c r="F38" s="60">
        <f t="shared" si="4"/>
        <v>46636000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34977000</v>
      </c>
      <c r="Y38" s="60">
        <f t="shared" si="4"/>
        <v>-34977000</v>
      </c>
      <c r="Z38" s="140">
        <f t="shared" si="5"/>
        <v>-100</v>
      </c>
      <c r="AA38" s="155">
        <f>AA8+AA23</f>
        <v>46636000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800000</v>
      </c>
      <c r="F39" s="60">
        <f t="shared" si="4"/>
        <v>800000</v>
      </c>
      <c r="G39" s="60">
        <f t="shared" si="4"/>
        <v>140528</v>
      </c>
      <c r="H39" s="60">
        <f t="shared" si="4"/>
        <v>1274441</v>
      </c>
      <c r="I39" s="60">
        <f t="shared" si="4"/>
        <v>143241</v>
      </c>
      <c r="J39" s="60">
        <f t="shared" si="4"/>
        <v>1558210</v>
      </c>
      <c r="K39" s="60">
        <f t="shared" si="4"/>
        <v>86954</v>
      </c>
      <c r="L39" s="60">
        <f t="shared" si="4"/>
        <v>124539</v>
      </c>
      <c r="M39" s="60">
        <f t="shared" si="4"/>
        <v>0</v>
      </c>
      <c r="N39" s="60">
        <f t="shared" si="4"/>
        <v>211493</v>
      </c>
      <c r="O39" s="60">
        <f t="shared" si="4"/>
        <v>0</v>
      </c>
      <c r="P39" s="60">
        <f t="shared" si="4"/>
        <v>2147502</v>
      </c>
      <c r="Q39" s="60">
        <f t="shared" si="4"/>
        <v>0</v>
      </c>
      <c r="R39" s="60">
        <f t="shared" si="4"/>
        <v>2147502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3917205</v>
      </c>
      <c r="X39" s="60">
        <f t="shared" si="4"/>
        <v>600000</v>
      </c>
      <c r="Y39" s="60">
        <f t="shared" si="4"/>
        <v>3317205</v>
      </c>
      <c r="Z39" s="140">
        <f t="shared" si="5"/>
        <v>552.8675</v>
      </c>
      <c r="AA39" s="155">
        <f>AA9+AA24</f>
        <v>800000</v>
      </c>
    </row>
    <row r="40" spans="1:27" ht="12.75">
      <c r="A40" s="291" t="s">
        <v>209</v>
      </c>
      <c r="B40" s="142"/>
      <c r="C40" s="62">
        <f t="shared" si="4"/>
        <v>26369067</v>
      </c>
      <c r="D40" s="156">
        <f t="shared" si="4"/>
        <v>0</v>
      </c>
      <c r="E40" s="60">
        <f t="shared" si="4"/>
        <v>9903000</v>
      </c>
      <c r="F40" s="60">
        <f t="shared" si="4"/>
        <v>9903000</v>
      </c>
      <c r="G40" s="60">
        <f t="shared" si="4"/>
        <v>0</v>
      </c>
      <c r="H40" s="60">
        <f t="shared" si="4"/>
        <v>794700</v>
      </c>
      <c r="I40" s="60">
        <f t="shared" si="4"/>
        <v>181642</v>
      </c>
      <c r="J40" s="60">
        <f t="shared" si="4"/>
        <v>976342</v>
      </c>
      <c r="K40" s="60">
        <f t="shared" si="4"/>
        <v>300886</v>
      </c>
      <c r="L40" s="60">
        <f t="shared" si="4"/>
        <v>91149</v>
      </c>
      <c r="M40" s="60">
        <f t="shared" si="4"/>
        <v>0</v>
      </c>
      <c r="N40" s="60">
        <f t="shared" si="4"/>
        <v>392035</v>
      </c>
      <c r="O40" s="60">
        <f t="shared" si="4"/>
        <v>5069769</v>
      </c>
      <c r="P40" s="60">
        <f t="shared" si="4"/>
        <v>0</v>
      </c>
      <c r="Q40" s="60">
        <f t="shared" si="4"/>
        <v>0</v>
      </c>
      <c r="R40" s="60">
        <f t="shared" si="4"/>
        <v>5069769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6438146</v>
      </c>
      <c r="X40" s="60">
        <f t="shared" si="4"/>
        <v>7427250</v>
      </c>
      <c r="Y40" s="60">
        <f t="shared" si="4"/>
        <v>-989104</v>
      </c>
      <c r="Z40" s="140">
        <f t="shared" si="5"/>
        <v>-13.317230468881483</v>
      </c>
      <c r="AA40" s="155">
        <f>AA10+AA25</f>
        <v>9903000</v>
      </c>
    </row>
    <row r="41" spans="1:27" ht="12.75">
      <c r="A41" s="292" t="s">
        <v>210</v>
      </c>
      <c r="B41" s="142"/>
      <c r="C41" s="293">
        <f aca="true" t="shared" si="6" ref="C41:Y41">SUM(C36:C40)</f>
        <v>26369067</v>
      </c>
      <c r="D41" s="294">
        <f t="shared" si="6"/>
        <v>0</v>
      </c>
      <c r="E41" s="295">
        <f t="shared" si="6"/>
        <v>65328000</v>
      </c>
      <c r="F41" s="295">
        <f t="shared" si="6"/>
        <v>65328000</v>
      </c>
      <c r="G41" s="295">
        <f t="shared" si="6"/>
        <v>440528</v>
      </c>
      <c r="H41" s="295">
        <f t="shared" si="6"/>
        <v>2069141</v>
      </c>
      <c r="I41" s="295">
        <f t="shared" si="6"/>
        <v>324883</v>
      </c>
      <c r="J41" s="295">
        <f t="shared" si="6"/>
        <v>2834552</v>
      </c>
      <c r="K41" s="295">
        <f t="shared" si="6"/>
        <v>387840</v>
      </c>
      <c r="L41" s="295">
        <f t="shared" si="6"/>
        <v>1100518</v>
      </c>
      <c r="M41" s="295">
        <f t="shared" si="6"/>
        <v>0</v>
      </c>
      <c r="N41" s="295">
        <f t="shared" si="6"/>
        <v>1488358</v>
      </c>
      <c r="O41" s="295">
        <f t="shared" si="6"/>
        <v>5069769</v>
      </c>
      <c r="P41" s="295">
        <f t="shared" si="6"/>
        <v>2147502</v>
      </c>
      <c r="Q41" s="295">
        <f t="shared" si="6"/>
        <v>0</v>
      </c>
      <c r="R41" s="295">
        <f t="shared" si="6"/>
        <v>7217271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11540181</v>
      </c>
      <c r="X41" s="295">
        <f t="shared" si="6"/>
        <v>48996000</v>
      </c>
      <c r="Y41" s="295">
        <f t="shared" si="6"/>
        <v>-37455819</v>
      </c>
      <c r="Z41" s="296">
        <f t="shared" si="5"/>
        <v>-76.44668748469263</v>
      </c>
      <c r="AA41" s="297">
        <f>SUM(AA36:AA40)</f>
        <v>65328000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569176</v>
      </c>
      <c r="M42" s="54">
        <f t="shared" si="7"/>
        <v>0</v>
      </c>
      <c r="N42" s="54">
        <f t="shared" si="7"/>
        <v>569176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569176</v>
      </c>
      <c r="X42" s="54">
        <f t="shared" si="7"/>
        <v>0</v>
      </c>
      <c r="Y42" s="54">
        <f t="shared" si="7"/>
        <v>569176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1051000</v>
      </c>
      <c r="F45" s="54">
        <f t="shared" si="7"/>
        <v>1051000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788250</v>
      </c>
      <c r="Y45" s="54">
        <f t="shared" si="7"/>
        <v>-788250</v>
      </c>
      <c r="Z45" s="184">
        <f t="shared" si="5"/>
        <v>-100</v>
      </c>
      <c r="AA45" s="130">
        <f t="shared" si="8"/>
        <v>1051000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26369067</v>
      </c>
      <c r="D49" s="218">
        <f t="shared" si="9"/>
        <v>0</v>
      </c>
      <c r="E49" s="220">
        <f t="shared" si="9"/>
        <v>66379000</v>
      </c>
      <c r="F49" s="220">
        <f t="shared" si="9"/>
        <v>66379000</v>
      </c>
      <c r="G49" s="220">
        <f t="shared" si="9"/>
        <v>440528</v>
      </c>
      <c r="H49" s="220">
        <f t="shared" si="9"/>
        <v>2069141</v>
      </c>
      <c r="I49" s="220">
        <f t="shared" si="9"/>
        <v>324883</v>
      </c>
      <c r="J49" s="220">
        <f t="shared" si="9"/>
        <v>2834552</v>
      </c>
      <c r="K49" s="220">
        <f t="shared" si="9"/>
        <v>387840</v>
      </c>
      <c r="L49" s="220">
        <f t="shared" si="9"/>
        <v>1669694</v>
      </c>
      <c r="M49" s="220">
        <f t="shared" si="9"/>
        <v>0</v>
      </c>
      <c r="N49" s="220">
        <f t="shared" si="9"/>
        <v>2057534</v>
      </c>
      <c r="O49" s="220">
        <f t="shared" si="9"/>
        <v>5069769</v>
      </c>
      <c r="P49" s="220">
        <f t="shared" si="9"/>
        <v>2147502</v>
      </c>
      <c r="Q49" s="220">
        <f t="shared" si="9"/>
        <v>0</v>
      </c>
      <c r="R49" s="220">
        <f t="shared" si="9"/>
        <v>7217271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12109357</v>
      </c>
      <c r="X49" s="220">
        <f t="shared" si="9"/>
        <v>49784250</v>
      </c>
      <c r="Y49" s="220">
        <f t="shared" si="9"/>
        <v>-37674893</v>
      </c>
      <c r="Z49" s="221">
        <f t="shared" si="5"/>
        <v>-75.67632936119355</v>
      </c>
      <c r="AA49" s="222">
        <f>SUM(AA41:AA48)</f>
        <v>66379000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2733065</v>
      </c>
      <c r="D51" s="129">
        <f t="shared" si="10"/>
        <v>0</v>
      </c>
      <c r="E51" s="54">
        <f t="shared" si="10"/>
        <v>4956461</v>
      </c>
      <c r="F51" s="54">
        <f t="shared" si="10"/>
        <v>4956461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3717346</v>
      </c>
      <c r="Y51" s="54">
        <f t="shared" si="10"/>
        <v>-3717346</v>
      </c>
      <c r="Z51" s="184">
        <f>+IF(X51&lt;&gt;0,+(Y51/X51)*100,0)</f>
        <v>-100</v>
      </c>
      <c r="AA51" s="130">
        <f>SUM(AA57:AA61)</f>
        <v>4956461</v>
      </c>
    </row>
    <row r="52" spans="1:27" ht="12.75">
      <c r="A52" s="310" t="s">
        <v>205</v>
      </c>
      <c r="B52" s="142"/>
      <c r="C52" s="62"/>
      <c r="D52" s="156"/>
      <c r="E52" s="60">
        <v>350000</v>
      </c>
      <c r="F52" s="60">
        <v>350000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262500</v>
      </c>
      <c r="Y52" s="60">
        <v>-262500</v>
      </c>
      <c r="Z52" s="140">
        <v>-100</v>
      </c>
      <c r="AA52" s="155">
        <v>350000</v>
      </c>
    </row>
    <row r="53" spans="1:27" ht="12.75">
      <c r="A53" s="310" t="s">
        <v>206</v>
      </c>
      <c r="B53" s="142"/>
      <c r="C53" s="62"/>
      <c r="D53" s="156"/>
      <c r="E53" s="60">
        <v>1666461</v>
      </c>
      <c r="F53" s="60">
        <v>1666461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1249846</v>
      </c>
      <c r="Y53" s="60">
        <v>-1249846</v>
      </c>
      <c r="Z53" s="140">
        <v>-100</v>
      </c>
      <c r="AA53" s="155">
        <v>1666461</v>
      </c>
    </row>
    <row r="54" spans="1:27" ht="12.75">
      <c r="A54" s="310" t="s">
        <v>207</v>
      </c>
      <c r="B54" s="142"/>
      <c r="C54" s="62"/>
      <c r="D54" s="156"/>
      <c r="E54" s="60">
        <v>200000</v>
      </c>
      <c r="F54" s="60">
        <v>200000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150000</v>
      </c>
      <c r="Y54" s="60">
        <v>-150000</v>
      </c>
      <c r="Z54" s="140">
        <v>-100</v>
      </c>
      <c r="AA54" s="155">
        <v>200000</v>
      </c>
    </row>
    <row r="55" spans="1:27" ht="12.75">
      <c r="A55" s="310" t="s">
        <v>208</v>
      </c>
      <c r="B55" s="142"/>
      <c r="C55" s="62"/>
      <c r="D55" s="156"/>
      <c r="E55" s="60">
        <v>2100000</v>
      </c>
      <c r="F55" s="60">
        <v>2100000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1575000</v>
      </c>
      <c r="Y55" s="60">
        <v>-1575000</v>
      </c>
      <c r="Z55" s="140">
        <v>-100</v>
      </c>
      <c r="AA55" s="155">
        <v>2100000</v>
      </c>
    </row>
    <row r="56" spans="1:27" ht="12.75">
      <c r="A56" s="310" t="s">
        <v>209</v>
      </c>
      <c r="B56" s="142"/>
      <c r="C56" s="62">
        <v>2733065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2733065</v>
      </c>
      <c r="D57" s="294">
        <f t="shared" si="11"/>
        <v>0</v>
      </c>
      <c r="E57" s="295">
        <f t="shared" si="11"/>
        <v>4316461</v>
      </c>
      <c r="F57" s="295">
        <f t="shared" si="11"/>
        <v>4316461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3237346</v>
      </c>
      <c r="Y57" s="295">
        <f t="shared" si="11"/>
        <v>-3237346</v>
      </c>
      <c r="Z57" s="296">
        <f>+IF(X57&lt;&gt;0,+(Y57/X57)*100,0)</f>
        <v>-100</v>
      </c>
      <c r="AA57" s="297">
        <f>SUM(AA52:AA56)</f>
        <v>4316461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640000</v>
      </c>
      <c r="F61" s="60">
        <v>640000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480000</v>
      </c>
      <c r="Y61" s="60">
        <v>-480000</v>
      </c>
      <c r="Z61" s="140">
        <v>-100</v>
      </c>
      <c r="AA61" s="155">
        <v>640000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>
        <v>6866870</v>
      </c>
      <c r="N65" s="60">
        <v>6866870</v>
      </c>
      <c r="O65" s="60">
        <v>6866870</v>
      </c>
      <c r="P65" s="60">
        <v>5620173</v>
      </c>
      <c r="Q65" s="60">
        <v>9775417</v>
      </c>
      <c r="R65" s="60">
        <v>22262460</v>
      </c>
      <c r="S65" s="60"/>
      <c r="T65" s="60"/>
      <c r="U65" s="60"/>
      <c r="V65" s="60"/>
      <c r="W65" s="60">
        <v>29129330</v>
      </c>
      <c r="X65" s="60"/>
      <c r="Y65" s="60">
        <v>29129330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596459</v>
      </c>
      <c r="H66" s="275">
        <v>88418</v>
      </c>
      <c r="I66" s="275">
        <v>135543</v>
      </c>
      <c r="J66" s="275">
        <v>820420</v>
      </c>
      <c r="K66" s="275">
        <v>50568</v>
      </c>
      <c r="L66" s="275">
        <v>98665</v>
      </c>
      <c r="M66" s="275"/>
      <c r="N66" s="275">
        <v>149233</v>
      </c>
      <c r="O66" s="275"/>
      <c r="P66" s="275"/>
      <c r="Q66" s="275"/>
      <c r="R66" s="275"/>
      <c r="S66" s="275"/>
      <c r="T66" s="275"/>
      <c r="U66" s="275"/>
      <c r="V66" s="275"/>
      <c r="W66" s="275">
        <v>969653</v>
      </c>
      <c r="X66" s="275"/>
      <c r="Y66" s="275">
        <v>969653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>
        <v>63662</v>
      </c>
      <c r="N67" s="60">
        <v>63662</v>
      </c>
      <c r="O67" s="60">
        <v>63662</v>
      </c>
      <c r="P67" s="60">
        <v>87822</v>
      </c>
      <c r="Q67" s="60"/>
      <c r="R67" s="60">
        <v>151484</v>
      </c>
      <c r="S67" s="60"/>
      <c r="T67" s="60"/>
      <c r="U67" s="60"/>
      <c r="V67" s="60"/>
      <c r="W67" s="60">
        <v>215146</v>
      </c>
      <c r="X67" s="60"/>
      <c r="Y67" s="60">
        <v>215146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4956461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>
        <v>106880</v>
      </c>
      <c r="R68" s="60">
        <v>106880</v>
      </c>
      <c r="S68" s="60"/>
      <c r="T68" s="60"/>
      <c r="U68" s="60"/>
      <c r="V68" s="60"/>
      <c r="W68" s="60">
        <v>106880</v>
      </c>
      <c r="X68" s="60"/>
      <c r="Y68" s="60">
        <v>106880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4956461</v>
      </c>
      <c r="F69" s="220">
        <f t="shared" si="12"/>
        <v>0</v>
      </c>
      <c r="G69" s="220">
        <f t="shared" si="12"/>
        <v>596459</v>
      </c>
      <c r="H69" s="220">
        <f t="shared" si="12"/>
        <v>88418</v>
      </c>
      <c r="I69" s="220">
        <f t="shared" si="12"/>
        <v>135543</v>
      </c>
      <c r="J69" s="220">
        <f t="shared" si="12"/>
        <v>820420</v>
      </c>
      <c r="K69" s="220">
        <f t="shared" si="12"/>
        <v>50568</v>
      </c>
      <c r="L69" s="220">
        <f t="shared" si="12"/>
        <v>98665</v>
      </c>
      <c r="M69" s="220">
        <f t="shared" si="12"/>
        <v>6930532</v>
      </c>
      <c r="N69" s="220">
        <f t="shared" si="12"/>
        <v>7079765</v>
      </c>
      <c r="O69" s="220">
        <f t="shared" si="12"/>
        <v>6930532</v>
      </c>
      <c r="P69" s="220">
        <f t="shared" si="12"/>
        <v>5707995</v>
      </c>
      <c r="Q69" s="220">
        <f t="shared" si="12"/>
        <v>9882297</v>
      </c>
      <c r="R69" s="220">
        <f t="shared" si="12"/>
        <v>22520824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30421009</v>
      </c>
      <c r="X69" s="220">
        <f t="shared" si="12"/>
        <v>0</v>
      </c>
      <c r="Y69" s="220">
        <f t="shared" si="12"/>
        <v>30421009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26369067</v>
      </c>
      <c r="D5" s="357">
        <f t="shared" si="0"/>
        <v>0</v>
      </c>
      <c r="E5" s="356">
        <f t="shared" si="0"/>
        <v>65328000</v>
      </c>
      <c r="F5" s="358">
        <f t="shared" si="0"/>
        <v>65328000</v>
      </c>
      <c r="G5" s="358">
        <f t="shared" si="0"/>
        <v>440528</v>
      </c>
      <c r="H5" s="356">
        <f t="shared" si="0"/>
        <v>2069141</v>
      </c>
      <c r="I5" s="356">
        <f t="shared" si="0"/>
        <v>324883</v>
      </c>
      <c r="J5" s="358">
        <f t="shared" si="0"/>
        <v>2834552</v>
      </c>
      <c r="K5" s="358">
        <f t="shared" si="0"/>
        <v>387840</v>
      </c>
      <c r="L5" s="356">
        <f t="shared" si="0"/>
        <v>1100518</v>
      </c>
      <c r="M5" s="356">
        <f t="shared" si="0"/>
        <v>0</v>
      </c>
      <c r="N5" s="358">
        <f t="shared" si="0"/>
        <v>1488358</v>
      </c>
      <c r="O5" s="358">
        <f t="shared" si="0"/>
        <v>5069769</v>
      </c>
      <c r="P5" s="356">
        <f t="shared" si="0"/>
        <v>2147502</v>
      </c>
      <c r="Q5" s="356">
        <f t="shared" si="0"/>
        <v>0</v>
      </c>
      <c r="R5" s="358">
        <f t="shared" si="0"/>
        <v>7217271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11540181</v>
      </c>
      <c r="X5" s="356">
        <f t="shared" si="0"/>
        <v>48996000</v>
      </c>
      <c r="Y5" s="358">
        <f t="shared" si="0"/>
        <v>-37455819</v>
      </c>
      <c r="Z5" s="359">
        <f>+IF(X5&lt;&gt;0,+(Y5/X5)*100,0)</f>
        <v>-76.44668748469263</v>
      </c>
      <c r="AA5" s="360">
        <f>+AA6+AA8+AA11+AA13+AA15</f>
        <v>65328000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395000</v>
      </c>
      <c r="F6" s="59">
        <f t="shared" si="1"/>
        <v>395000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884830</v>
      </c>
      <c r="M6" s="60">
        <f t="shared" si="1"/>
        <v>0</v>
      </c>
      <c r="N6" s="59">
        <f t="shared" si="1"/>
        <v>884830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884830</v>
      </c>
      <c r="X6" s="60">
        <f t="shared" si="1"/>
        <v>296250</v>
      </c>
      <c r="Y6" s="59">
        <f t="shared" si="1"/>
        <v>588580</v>
      </c>
      <c r="Z6" s="61">
        <f>+IF(X6&lt;&gt;0,+(Y6/X6)*100,0)</f>
        <v>198.67679324894513</v>
      </c>
      <c r="AA6" s="62">
        <f t="shared" si="1"/>
        <v>395000</v>
      </c>
    </row>
    <row r="7" spans="1:27" ht="12.75">
      <c r="A7" s="291" t="s">
        <v>229</v>
      </c>
      <c r="B7" s="142"/>
      <c r="C7" s="60"/>
      <c r="D7" s="340"/>
      <c r="E7" s="60">
        <v>395000</v>
      </c>
      <c r="F7" s="59">
        <v>395000</v>
      </c>
      <c r="G7" s="59"/>
      <c r="H7" s="60"/>
      <c r="I7" s="60"/>
      <c r="J7" s="59"/>
      <c r="K7" s="59"/>
      <c r="L7" s="60">
        <v>884830</v>
      </c>
      <c r="M7" s="60"/>
      <c r="N7" s="59">
        <v>884830</v>
      </c>
      <c r="O7" s="59"/>
      <c r="P7" s="60"/>
      <c r="Q7" s="60"/>
      <c r="R7" s="59"/>
      <c r="S7" s="59"/>
      <c r="T7" s="60"/>
      <c r="U7" s="60"/>
      <c r="V7" s="59"/>
      <c r="W7" s="59">
        <v>884830</v>
      </c>
      <c r="X7" s="60">
        <v>296250</v>
      </c>
      <c r="Y7" s="59">
        <v>588580</v>
      </c>
      <c r="Z7" s="61">
        <v>198.68</v>
      </c>
      <c r="AA7" s="62">
        <v>395000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7594000</v>
      </c>
      <c r="F8" s="59">
        <f t="shared" si="2"/>
        <v>7594000</v>
      </c>
      <c r="G8" s="59">
        <f t="shared" si="2"/>
        <v>300000</v>
      </c>
      <c r="H8" s="60">
        <f t="shared" si="2"/>
        <v>0</v>
      </c>
      <c r="I8" s="60">
        <f t="shared" si="2"/>
        <v>0</v>
      </c>
      <c r="J8" s="59">
        <f t="shared" si="2"/>
        <v>300000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300000</v>
      </c>
      <c r="X8" s="60">
        <f t="shared" si="2"/>
        <v>5695500</v>
      </c>
      <c r="Y8" s="59">
        <f t="shared" si="2"/>
        <v>-5395500</v>
      </c>
      <c r="Z8" s="61">
        <f>+IF(X8&lt;&gt;0,+(Y8/X8)*100,0)</f>
        <v>-94.73268369765604</v>
      </c>
      <c r="AA8" s="62">
        <f>SUM(AA9:AA10)</f>
        <v>7594000</v>
      </c>
    </row>
    <row r="9" spans="1:27" ht="12.75">
      <c r="A9" s="291" t="s">
        <v>230</v>
      </c>
      <c r="B9" s="142"/>
      <c r="C9" s="60"/>
      <c r="D9" s="340"/>
      <c r="E9" s="60">
        <v>7594000</v>
      </c>
      <c r="F9" s="59">
        <v>7594000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5695500</v>
      </c>
      <c r="Y9" s="59">
        <v>-5695500</v>
      </c>
      <c r="Z9" s="61">
        <v>-100</v>
      </c>
      <c r="AA9" s="62">
        <v>7594000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300000</v>
      </c>
      <c r="H10" s="60"/>
      <c r="I10" s="60"/>
      <c r="J10" s="59">
        <v>300000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300000</v>
      </c>
      <c r="X10" s="60"/>
      <c r="Y10" s="59">
        <v>300000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46636000</v>
      </c>
      <c r="F11" s="364">
        <f t="shared" si="3"/>
        <v>46636000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34977000</v>
      </c>
      <c r="Y11" s="364">
        <f t="shared" si="3"/>
        <v>-34977000</v>
      </c>
      <c r="Z11" s="365">
        <f>+IF(X11&lt;&gt;0,+(Y11/X11)*100,0)</f>
        <v>-100</v>
      </c>
      <c r="AA11" s="366">
        <f t="shared" si="3"/>
        <v>46636000</v>
      </c>
    </row>
    <row r="12" spans="1:27" ht="12.75">
      <c r="A12" s="291" t="s">
        <v>232</v>
      </c>
      <c r="B12" s="136"/>
      <c r="C12" s="60"/>
      <c r="D12" s="340"/>
      <c r="E12" s="60">
        <v>46636000</v>
      </c>
      <c r="F12" s="59">
        <v>46636000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34977000</v>
      </c>
      <c r="Y12" s="59">
        <v>-34977000</v>
      </c>
      <c r="Z12" s="61">
        <v>-100</v>
      </c>
      <c r="AA12" s="62">
        <v>46636000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800000</v>
      </c>
      <c r="F13" s="342">
        <f t="shared" si="4"/>
        <v>800000</v>
      </c>
      <c r="G13" s="342">
        <f t="shared" si="4"/>
        <v>140528</v>
      </c>
      <c r="H13" s="275">
        <f t="shared" si="4"/>
        <v>1274441</v>
      </c>
      <c r="I13" s="275">
        <f t="shared" si="4"/>
        <v>143241</v>
      </c>
      <c r="J13" s="342">
        <f t="shared" si="4"/>
        <v>1558210</v>
      </c>
      <c r="K13" s="342">
        <f t="shared" si="4"/>
        <v>86954</v>
      </c>
      <c r="L13" s="275">
        <f t="shared" si="4"/>
        <v>124539</v>
      </c>
      <c r="M13" s="275">
        <f t="shared" si="4"/>
        <v>0</v>
      </c>
      <c r="N13" s="342">
        <f t="shared" si="4"/>
        <v>211493</v>
      </c>
      <c r="O13" s="342">
        <f t="shared" si="4"/>
        <v>0</v>
      </c>
      <c r="P13" s="275">
        <f t="shared" si="4"/>
        <v>2147502</v>
      </c>
      <c r="Q13" s="275">
        <f t="shared" si="4"/>
        <v>0</v>
      </c>
      <c r="R13" s="342">
        <f t="shared" si="4"/>
        <v>2147502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3917205</v>
      </c>
      <c r="X13" s="275">
        <f t="shared" si="4"/>
        <v>600000</v>
      </c>
      <c r="Y13" s="342">
        <f t="shared" si="4"/>
        <v>3317205</v>
      </c>
      <c r="Z13" s="335">
        <f>+IF(X13&lt;&gt;0,+(Y13/X13)*100,0)</f>
        <v>552.8675</v>
      </c>
      <c r="AA13" s="273">
        <f t="shared" si="4"/>
        <v>800000</v>
      </c>
    </row>
    <row r="14" spans="1:27" ht="12.75">
      <c r="A14" s="291" t="s">
        <v>233</v>
      </c>
      <c r="B14" s="136"/>
      <c r="C14" s="60"/>
      <c r="D14" s="340"/>
      <c r="E14" s="60">
        <v>800000</v>
      </c>
      <c r="F14" s="59">
        <v>800000</v>
      </c>
      <c r="G14" s="59">
        <v>140528</v>
      </c>
      <c r="H14" s="60">
        <v>1274441</v>
      </c>
      <c r="I14" s="60">
        <v>143241</v>
      </c>
      <c r="J14" s="59">
        <v>1558210</v>
      </c>
      <c r="K14" s="59">
        <v>86954</v>
      </c>
      <c r="L14" s="60">
        <v>124539</v>
      </c>
      <c r="M14" s="60"/>
      <c r="N14" s="59">
        <v>211493</v>
      </c>
      <c r="O14" s="59"/>
      <c r="P14" s="60">
        <v>2147502</v>
      </c>
      <c r="Q14" s="60"/>
      <c r="R14" s="59">
        <v>2147502</v>
      </c>
      <c r="S14" s="59"/>
      <c r="T14" s="60"/>
      <c r="U14" s="60"/>
      <c r="V14" s="59"/>
      <c r="W14" s="59">
        <v>3917205</v>
      </c>
      <c r="X14" s="60">
        <v>600000</v>
      </c>
      <c r="Y14" s="59">
        <v>3317205</v>
      </c>
      <c r="Z14" s="61">
        <v>552.87</v>
      </c>
      <c r="AA14" s="62">
        <v>800000</v>
      </c>
    </row>
    <row r="15" spans="1:27" ht="12.75">
      <c r="A15" s="361" t="s">
        <v>209</v>
      </c>
      <c r="B15" s="136"/>
      <c r="C15" s="60">
        <f aca="true" t="shared" si="5" ref="C15:Y15">SUM(C16:C20)</f>
        <v>26369067</v>
      </c>
      <c r="D15" s="340">
        <f t="shared" si="5"/>
        <v>0</v>
      </c>
      <c r="E15" s="60">
        <f t="shared" si="5"/>
        <v>9903000</v>
      </c>
      <c r="F15" s="59">
        <f t="shared" si="5"/>
        <v>9903000</v>
      </c>
      <c r="G15" s="59">
        <f t="shared" si="5"/>
        <v>0</v>
      </c>
      <c r="H15" s="60">
        <f t="shared" si="5"/>
        <v>794700</v>
      </c>
      <c r="I15" s="60">
        <f t="shared" si="5"/>
        <v>181642</v>
      </c>
      <c r="J15" s="59">
        <f t="shared" si="5"/>
        <v>976342</v>
      </c>
      <c r="K15" s="59">
        <f t="shared" si="5"/>
        <v>300886</v>
      </c>
      <c r="L15" s="60">
        <f t="shared" si="5"/>
        <v>91149</v>
      </c>
      <c r="M15" s="60">
        <f t="shared" si="5"/>
        <v>0</v>
      </c>
      <c r="N15" s="59">
        <f t="shared" si="5"/>
        <v>392035</v>
      </c>
      <c r="O15" s="59">
        <f t="shared" si="5"/>
        <v>5069769</v>
      </c>
      <c r="P15" s="60">
        <f t="shared" si="5"/>
        <v>0</v>
      </c>
      <c r="Q15" s="60">
        <f t="shared" si="5"/>
        <v>0</v>
      </c>
      <c r="R15" s="59">
        <f t="shared" si="5"/>
        <v>5069769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6438146</v>
      </c>
      <c r="X15" s="60">
        <f t="shared" si="5"/>
        <v>7427250</v>
      </c>
      <c r="Y15" s="59">
        <f t="shared" si="5"/>
        <v>-989104</v>
      </c>
      <c r="Z15" s="61">
        <f>+IF(X15&lt;&gt;0,+(Y15/X15)*100,0)</f>
        <v>-13.317230468881483</v>
      </c>
      <c r="AA15" s="62">
        <f>SUM(AA16:AA20)</f>
        <v>9903000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>
        <v>571366</v>
      </c>
      <c r="I16" s="60">
        <v>95734</v>
      </c>
      <c r="J16" s="59">
        <v>667100</v>
      </c>
      <c r="K16" s="59">
        <v>194259</v>
      </c>
      <c r="L16" s="60"/>
      <c r="M16" s="60"/>
      <c r="N16" s="59">
        <v>194259</v>
      </c>
      <c r="O16" s="59">
        <v>5069769</v>
      </c>
      <c r="P16" s="60"/>
      <c r="Q16" s="60"/>
      <c r="R16" s="59">
        <v>5069769</v>
      </c>
      <c r="S16" s="59"/>
      <c r="T16" s="60"/>
      <c r="U16" s="60"/>
      <c r="V16" s="59"/>
      <c r="W16" s="59">
        <v>5931128</v>
      </c>
      <c r="X16" s="60"/>
      <c r="Y16" s="59">
        <v>5931128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26369067</v>
      </c>
      <c r="D20" s="340"/>
      <c r="E20" s="60">
        <v>9903000</v>
      </c>
      <c r="F20" s="59">
        <v>9903000</v>
      </c>
      <c r="G20" s="59"/>
      <c r="H20" s="60">
        <v>223334</v>
      </c>
      <c r="I20" s="60">
        <v>85908</v>
      </c>
      <c r="J20" s="59">
        <v>309242</v>
      </c>
      <c r="K20" s="59">
        <v>106627</v>
      </c>
      <c r="L20" s="60">
        <v>91149</v>
      </c>
      <c r="M20" s="60"/>
      <c r="N20" s="59">
        <v>197776</v>
      </c>
      <c r="O20" s="59"/>
      <c r="P20" s="60"/>
      <c r="Q20" s="60"/>
      <c r="R20" s="59"/>
      <c r="S20" s="59"/>
      <c r="T20" s="60"/>
      <c r="U20" s="60"/>
      <c r="V20" s="59"/>
      <c r="W20" s="59">
        <v>507018</v>
      </c>
      <c r="X20" s="60">
        <v>7427250</v>
      </c>
      <c r="Y20" s="59">
        <v>-6920232</v>
      </c>
      <c r="Z20" s="61">
        <v>-93.17</v>
      </c>
      <c r="AA20" s="62">
        <v>9903000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569176</v>
      </c>
      <c r="M22" s="343">
        <f t="shared" si="6"/>
        <v>0</v>
      </c>
      <c r="N22" s="345">
        <f t="shared" si="6"/>
        <v>569176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569176</v>
      </c>
      <c r="X22" s="343">
        <f t="shared" si="6"/>
        <v>0</v>
      </c>
      <c r="Y22" s="345">
        <f t="shared" si="6"/>
        <v>569176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569176</v>
      </c>
      <c r="M24" s="60"/>
      <c r="N24" s="59">
        <v>569176</v>
      </c>
      <c r="O24" s="59"/>
      <c r="P24" s="60"/>
      <c r="Q24" s="60"/>
      <c r="R24" s="59"/>
      <c r="S24" s="59"/>
      <c r="T24" s="60"/>
      <c r="U24" s="60"/>
      <c r="V24" s="59"/>
      <c r="W24" s="59">
        <v>569176</v>
      </c>
      <c r="X24" s="60"/>
      <c r="Y24" s="59">
        <v>569176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1051000</v>
      </c>
      <c r="F40" s="345">
        <f t="shared" si="9"/>
        <v>1051000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788250</v>
      </c>
      <c r="Y40" s="345">
        <f t="shared" si="9"/>
        <v>-788250</v>
      </c>
      <c r="Z40" s="336">
        <f>+IF(X40&lt;&gt;0,+(Y40/X40)*100,0)</f>
        <v>-100</v>
      </c>
      <c r="AA40" s="350">
        <f>SUM(AA41:AA49)</f>
        <v>1051000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1051000</v>
      </c>
      <c r="F44" s="53">
        <v>1051000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788250</v>
      </c>
      <c r="Y44" s="53">
        <v>-788250</v>
      </c>
      <c r="Z44" s="94">
        <v>-100</v>
      </c>
      <c r="AA44" s="95">
        <v>1051000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26369067</v>
      </c>
      <c r="D60" s="346">
        <f t="shared" si="14"/>
        <v>0</v>
      </c>
      <c r="E60" s="219">
        <f t="shared" si="14"/>
        <v>66379000</v>
      </c>
      <c r="F60" s="264">
        <f t="shared" si="14"/>
        <v>66379000</v>
      </c>
      <c r="G60" s="264">
        <f t="shared" si="14"/>
        <v>440528</v>
      </c>
      <c r="H60" s="219">
        <f t="shared" si="14"/>
        <v>2069141</v>
      </c>
      <c r="I60" s="219">
        <f t="shared" si="14"/>
        <v>324883</v>
      </c>
      <c r="J60" s="264">
        <f t="shared" si="14"/>
        <v>2834552</v>
      </c>
      <c r="K60" s="264">
        <f t="shared" si="14"/>
        <v>387840</v>
      </c>
      <c r="L60" s="219">
        <f t="shared" si="14"/>
        <v>1669694</v>
      </c>
      <c r="M60" s="219">
        <f t="shared" si="14"/>
        <v>0</v>
      </c>
      <c r="N60" s="264">
        <f t="shared" si="14"/>
        <v>2057534</v>
      </c>
      <c r="O60" s="264">
        <f t="shared" si="14"/>
        <v>5069769</v>
      </c>
      <c r="P60" s="219">
        <f t="shared" si="14"/>
        <v>2147502</v>
      </c>
      <c r="Q60" s="219">
        <f t="shared" si="14"/>
        <v>0</v>
      </c>
      <c r="R60" s="264">
        <f t="shared" si="14"/>
        <v>7217271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12109357</v>
      </c>
      <c r="X60" s="219">
        <f t="shared" si="14"/>
        <v>49784250</v>
      </c>
      <c r="Y60" s="264">
        <f t="shared" si="14"/>
        <v>-37674893</v>
      </c>
      <c r="Z60" s="337">
        <f>+IF(X60&lt;&gt;0,+(Y60/X60)*100,0)</f>
        <v>-75.67632936119355</v>
      </c>
      <c r="AA60" s="232">
        <f>+AA57+AA54+AA51+AA40+AA37+AA34+AA22+AA5</f>
        <v>66379000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2017-05-05T12:16:14Z</dcterms:created>
  <dcterms:modified xsi:type="dcterms:W3CDTF">2017-05-05T12:16:17Z</dcterms:modified>
  <cp:category/>
  <cp:version/>
  <cp:contentType/>
  <cp:contentStatus/>
</cp:coreProperties>
</file>