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<sst xmlns="http://schemas.openxmlformats.org/spreadsheetml/2006/main" count="857" uniqueCount="303">
  <si>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Masilonyana(FS181)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</si>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</sst>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35060357</v>
      </c>
      <c r="C5" s="19">
        <v>0</v>
      </c>
      <c r="D5" s="59">
        <v>30313000</v>
      </c>
      <c r="E5" s="60">
        <v>30312540</v>
      </c>
      <c r="F5" s="60">
        <v>2776176</v>
      </c>
      <c r="G5" s="60">
        <v>2713298</v>
      </c>
      <c r="H5" s="60">
        <v>2710267</v>
      </c>
      <c r="I5" s="60">
        <v>8199741</v>
      </c>
      <c r="J5" s="60">
        <v>66299821</v>
      </c>
      <c r="K5" s="60">
        <v>2648882</v>
      </c>
      <c r="L5" s="60">
        <v>2528000</v>
      </c>
      <c r="M5" s="60">
        <v>71476703</v>
      </c>
      <c r="N5" s="60">
        <v>2524523</v>
      </c>
      <c r="O5" s="60">
        <v>2528307</v>
      </c>
      <c r="P5" s="60">
        <v>3030855</v>
      </c>
      <c r="Q5" s="60">
        <v>8083685</v>
      </c>
      <c r="R5" s="60">
        <v>0</v>
      </c>
      <c r="S5" s="60">
        <v>0</v>
      </c>
      <c r="T5" s="60">
        <v>0</v>
      </c>
      <c r="U5" s="60">
        <v>0</v>
      </c>
      <c r="V5" s="60">
        <v>87760129</v>
      </c>
      <c r="W5" s="60">
        <v>23193042</v>
      </c>
      <c r="X5" s="60">
        <v>64567087</v>
      </c>
      <c r="Y5" s="61">
        <v>278.39</v>
      </c>
      <c r="Z5" s="62">
        <v>30312540</v>
      </c>
    </row>
    <row r="6" spans="1:26" ht="12.75">
      <c r="A6" s="58" t="s">
        <v>32</v>
      </c>
      <c r="B6" s="19">
        <v>88250813</v>
      </c>
      <c r="C6" s="19">
        <v>0</v>
      </c>
      <c r="D6" s="59">
        <v>99137379</v>
      </c>
      <c r="E6" s="60">
        <v>96137000</v>
      </c>
      <c r="F6" s="60">
        <v>8881108</v>
      </c>
      <c r="G6" s="60">
        <v>8266943</v>
      </c>
      <c r="H6" s="60">
        <v>8015020</v>
      </c>
      <c r="I6" s="60">
        <v>25163071</v>
      </c>
      <c r="J6" s="60">
        <v>10183071</v>
      </c>
      <c r="K6" s="60">
        <v>9518158</v>
      </c>
      <c r="L6" s="60">
        <v>8925699</v>
      </c>
      <c r="M6" s="60">
        <v>28626928</v>
      </c>
      <c r="N6" s="60">
        <v>8854902</v>
      </c>
      <c r="O6" s="60">
        <v>8123246</v>
      </c>
      <c r="P6" s="60">
        <v>8237941</v>
      </c>
      <c r="Q6" s="60">
        <v>25216089</v>
      </c>
      <c r="R6" s="60">
        <v>0</v>
      </c>
      <c r="S6" s="60">
        <v>0</v>
      </c>
      <c r="T6" s="60">
        <v>0</v>
      </c>
      <c r="U6" s="60">
        <v>0</v>
      </c>
      <c r="V6" s="60">
        <v>79006088</v>
      </c>
      <c r="W6" s="60">
        <v>63292108</v>
      </c>
      <c r="X6" s="60">
        <v>15713980</v>
      </c>
      <c r="Y6" s="61">
        <v>24.83</v>
      </c>
      <c r="Z6" s="62">
        <v>96137000</v>
      </c>
    </row>
    <row r="7" spans="1:26" ht="12.75">
      <c r="A7" s="58" t="s">
        <v>33</v>
      </c>
      <c r="B7" s="19">
        <v>495152</v>
      </c>
      <c r="C7" s="19">
        <v>0</v>
      </c>
      <c r="D7" s="59">
        <v>530000</v>
      </c>
      <c r="E7" s="60">
        <v>530000</v>
      </c>
      <c r="F7" s="60">
        <v>9</v>
      </c>
      <c r="G7" s="60">
        <v>0</v>
      </c>
      <c r="H7" s="60">
        <v>0</v>
      </c>
      <c r="I7" s="60">
        <v>9</v>
      </c>
      <c r="J7" s="60">
        <v>0</v>
      </c>
      <c r="K7" s="60">
        <v>152</v>
      </c>
      <c r="L7" s="60">
        <v>32741</v>
      </c>
      <c r="M7" s="60">
        <v>32893</v>
      </c>
      <c r="N7" s="60">
        <v>1685</v>
      </c>
      <c r="O7" s="60">
        <v>1193</v>
      </c>
      <c r="P7" s="60">
        <v>9711</v>
      </c>
      <c r="Q7" s="60">
        <v>12589</v>
      </c>
      <c r="R7" s="60">
        <v>0</v>
      </c>
      <c r="S7" s="60">
        <v>0</v>
      </c>
      <c r="T7" s="60">
        <v>0</v>
      </c>
      <c r="U7" s="60">
        <v>0</v>
      </c>
      <c r="V7" s="60">
        <v>45491</v>
      </c>
      <c r="W7" s="60">
        <v>480700</v>
      </c>
      <c r="X7" s="60">
        <v>-435209</v>
      </c>
      <c r="Y7" s="61">
        <v>-90.54</v>
      </c>
      <c r="Z7" s="62">
        <v>530000</v>
      </c>
    </row>
    <row r="8" spans="1:26" ht="12.75">
      <c r="A8" s="58" t="s">
        <v>34</v>
      </c>
      <c r="B8" s="19">
        <v>93097869</v>
      </c>
      <c r="C8" s="19">
        <v>0</v>
      </c>
      <c r="D8" s="59">
        <v>92333998</v>
      </c>
      <c r="E8" s="60">
        <v>104910000</v>
      </c>
      <c r="F8" s="60">
        <v>34734000</v>
      </c>
      <c r="G8" s="60">
        <v>2112000</v>
      </c>
      <c r="H8" s="60">
        <v>0</v>
      </c>
      <c r="I8" s="60">
        <v>36846000</v>
      </c>
      <c r="J8" s="60">
        <v>1500000</v>
      </c>
      <c r="K8" s="60">
        <v>0</v>
      </c>
      <c r="L8" s="60">
        <v>20907000</v>
      </c>
      <c r="M8" s="60">
        <v>22407000</v>
      </c>
      <c r="N8" s="60">
        <v>13092091</v>
      </c>
      <c r="O8" s="60">
        <v>1500000</v>
      </c>
      <c r="P8" s="60">
        <v>0</v>
      </c>
      <c r="Q8" s="60">
        <v>14592091</v>
      </c>
      <c r="R8" s="60">
        <v>0</v>
      </c>
      <c r="S8" s="60">
        <v>0</v>
      </c>
      <c r="T8" s="60">
        <v>0</v>
      </c>
      <c r="U8" s="60">
        <v>0</v>
      </c>
      <c r="V8" s="60">
        <v>73845091</v>
      </c>
      <c r="W8" s="60">
        <v>92333665</v>
      </c>
      <c r="X8" s="60">
        <v>-18488574</v>
      </c>
      <c r="Y8" s="61">
        <v>-20.02</v>
      </c>
      <c r="Z8" s="62">
        <v>104910000</v>
      </c>
    </row>
    <row r="9" spans="1:26" ht="12.75">
      <c r="A9" s="58" t="s">
        <v>35</v>
      </c>
      <c r="B9" s="19">
        <v>8936657</v>
      </c>
      <c r="C9" s="19">
        <v>0</v>
      </c>
      <c r="D9" s="59">
        <v>5788840</v>
      </c>
      <c r="E9" s="60">
        <v>5359464</v>
      </c>
      <c r="F9" s="60">
        <v>2514740</v>
      </c>
      <c r="G9" s="60">
        <v>2008634</v>
      </c>
      <c r="H9" s="60">
        <v>821034</v>
      </c>
      <c r="I9" s="60">
        <v>5344408</v>
      </c>
      <c r="J9" s="60">
        <v>23947386</v>
      </c>
      <c r="K9" s="60">
        <v>2078850</v>
      </c>
      <c r="L9" s="60">
        <v>1886329</v>
      </c>
      <c r="M9" s="60">
        <v>27912565</v>
      </c>
      <c r="N9" s="60">
        <v>191882</v>
      </c>
      <c r="O9" s="60">
        <v>1392199</v>
      </c>
      <c r="P9" s="60">
        <v>-1032764</v>
      </c>
      <c r="Q9" s="60">
        <v>551317</v>
      </c>
      <c r="R9" s="60">
        <v>0</v>
      </c>
      <c r="S9" s="60">
        <v>0</v>
      </c>
      <c r="T9" s="60">
        <v>0</v>
      </c>
      <c r="U9" s="60">
        <v>0</v>
      </c>
      <c r="V9" s="60">
        <v>33808290</v>
      </c>
      <c r="W9" s="60">
        <v>4343052</v>
      </c>
      <c r="X9" s="60">
        <v>29465238</v>
      </c>
      <c r="Y9" s="61">
        <v>678.45</v>
      </c>
      <c r="Z9" s="62">
        <v>5359464</v>
      </c>
    </row>
    <row r="10" spans="1:26" ht="22.5">
      <c r="A10" s="63" t="s">
        <v>278</v>
      </c>
      <c r="B10" s="64">
        <f>SUM(B5:B9)</f>
        <v>225840848</v>
      </c>
      <c r="C10" s="64">
        <f>SUM(C5:C9)</f>
        <v>0</v>
      </c>
      <c r="D10" s="65">
        <f aca="true" t="shared" si="0" ref="D10:Z10">SUM(D5:D9)</f>
        <v>228103217</v>
      </c>
      <c r="E10" s="66">
        <f t="shared" si="0"/>
        <v>237249004</v>
      </c>
      <c r="F10" s="66">
        <f t="shared" si="0"/>
        <v>48906033</v>
      </c>
      <c r="G10" s="66">
        <f t="shared" si="0"/>
        <v>15100875</v>
      </c>
      <c r="H10" s="66">
        <f t="shared" si="0"/>
        <v>11546321</v>
      </c>
      <c r="I10" s="66">
        <f t="shared" si="0"/>
        <v>75553229</v>
      </c>
      <c r="J10" s="66">
        <f t="shared" si="0"/>
        <v>101930278</v>
      </c>
      <c r="K10" s="66">
        <f t="shared" si="0"/>
        <v>14246042</v>
      </c>
      <c r="L10" s="66">
        <f t="shared" si="0"/>
        <v>34279769</v>
      </c>
      <c r="M10" s="66">
        <f t="shared" si="0"/>
        <v>150456089</v>
      </c>
      <c r="N10" s="66">
        <f t="shared" si="0"/>
        <v>24665083</v>
      </c>
      <c r="O10" s="66">
        <f t="shared" si="0"/>
        <v>13544945</v>
      </c>
      <c r="P10" s="66">
        <f t="shared" si="0"/>
        <v>10245743</v>
      </c>
      <c r="Q10" s="66">
        <f t="shared" si="0"/>
        <v>48455771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274465089</v>
      </c>
      <c r="W10" s="66">
        <f t="shared" si="0"/>
        <v>183642567</v>
      </c>
      <c r="X10" s="66">
        <f t="shared" si="0"/>
        <v>90822522</v>
      </c>
      <c r="Y10" s="67">
        <f>+IF(W10&lt;&gt;0,(X10/W10)*100,0)</f>
        <v>49.456138347271086</v>
      </c>
      <c r="Z10" s="68">
        <f t="shared" si="0"/>
        <v>237249004</v>
      </c>
    </row>
    <row r="11" spans="1:26" ht="12.75">
      <c r="A11" s="58" t="s">
        <v>37</v>
      </c>
      <c r="B11" s="19">
        <v>86134253</v>
      </c>
      <c r="C11" s="19">
        <v>0</v>
      </c>
      <c r="D11" s="59">
        <v>70623000</v>
      </c>
      <c r="E11" s="60">
        <v>83134000</v>
      </c>
      <c r="F11" s="60">
        <v>7895019</v>
      </c>
      <c r="G11" s="60">
        <v>7332020</v>
      </c>
      <c r="H11" s="60">
        <v>6277905</v>
      </c>
      <c r="I11" s="60">
        <v>21504944</v>
      </c>
      <c r="J11" s="60">
        <v>5599835</v>
      </c>
      <c r="K11" s="60">
        <v>7102844</v>
      </c>
      <c r="L11" s="60">
        <v>8982310</v>
      </c>
      <c r="M11" s="60">
        <v>21684989</v>
      </c>
      <c r="N11" s="60">
        <v>7216355</v>
      </c>
      <c r="O11" s="60">
        <v>6703752</v>
      </c>
      <c r="P11" s="60">
        <v>6991213</v>
      </c>
      <c r="Q11" s="60">
        <v>20911320</v>
      </c>
      <c r="R11" s="60">
        <v>0</v>
      </c>
      <c r="S11" s="60">
        <v>0</v>
      </c>
      <c r="T11" s="60">
        <v>0</v>
      </c>
      <c r="U11" s="60">
        <v>0</v>
      </c>
      <c r="V11" s="60">
        <v>64101253</v>
      </c>
      <c r="W11" s="60">
        <v>51800874</v>
      </c>
      <c r="X11" s="60">
        <v>12300379</v>
      </c>
      <c r="Y11" s="61">
        <v>23.75</v>
      </c>
      <c r="Z11" s="62">
        <v>83134000</v>
      </c>
    </row>
    <row r="12" spans="1:26" ht="12.75">
      <c r="A12" s="58" t="s">
        <v>38</v>
      </c>
      <c r="B12" s="19">
        <v>6252891</v>
      </c>
      <c r="C12" s="19">
        <v>0</v>
      </c>
      <c r="D12" s="59">
        <v>5092000</v>
      </c>
      <c r="E12" s="60">
        <v>6628000</v>
      </c>
      <c r="F12" s="60">
        <v>532774</v>
      </c>
      <c r="G12" s="60">
        <v>438568</v>
      </c>
      <c r="H12" s="60">
        <v>362969</v>
      </c>
      <c r="I12" s="60">
        <v>1334311</v>
      </c>
      <c r="J12" s="60">
        <v>348144</v>
      </c>
      <c r="K12" s="60">
        <v>334355</v>
      </c>
      <c r="L12" s="60">
        <v>355636</v>
      </c>
      <c r="M12" s="60">
        <v>1038135</v>
      </c>
      <c r="N12" s="60">
        <v>360319</v>
      </c>
      <c r="O12" s="60">
        <v>358135</v>
      </c>
      <c r="P12" s="60">
        <v>360883</v>
      </c>
      <c r="Q12" s="60">
        <v>1079337</v>
      </c>
      <c r="R12" s="60">
        <v>0</v>
      </c>
      <c r="S12" s="60">
        <v>0</v>
      </c>
      <c r="T12" s="60">
        <v>0</v>
      </c>
      <c r="U12" s="60">
        <v>0</v>
      </c>
      <c r="V12" s="60">
        <v>3451783</v>
      </c>
      <c r="W12" s="60">
        <v>3762139</v>
      </c>
      <c r="X12" s="60">
        <v>-310356</v>
      </c>
      <c r="Y12" s="61">
        <v>-8.25</v>
      </c>
      <c r="Z12" s="62">
        <v>6628000</v>
      </c>
    </row>
    <row r="13" spans="1:26" ht="12.75">
      <c r="A13" s="58" t="s">
        <v>279</v>
      </c>
      <c r="B13" s="19">
        <v>27384104</v>
      </c>
      <c r="C13" s="19">
        <v>0</v>
      </c>
      <c r="D13" s="59">
        <v>32286500</v>
      </c>
      <c r="E13" s="60">
        <v>32287409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32287409</v>
      </c>
    </row>
    <row r="14" spans="1:26" ht="12.75">
      <c r="A14" s="58" t="s">
        <v>40</v>
      </c>
      <c r="B14" s="19">
        <v>8924766</v>
      </c>
      <c r="C14" s="19">
        <v>0</v>
      </c>
      <c r="D14" s="59">
        <v>1636000</v>
      </c>
      <c r="E14" s="60">
        <v>5013000</v>
      </c>
      <c r="F14" s="60">
        <v>0</v>
      </c>
      <c r="G14" s="60">
        <v>0</v>
      </c>
      <c r="H14" s="60">
        <v>0</v>
      </c>
      <c r="I14" s="60">
        <v>0</v>
      </c>
      <c r="J14" s="60">
        <v>481</v>
      </c>
      <c r="K14" s="60">
        <v>190135</v>
      </c>
      <c r="L14" s="60">
        <v>580110</v>
      </c>
      <c r="M14" s="60">
        <v>770726</v>
      </c>
      <c r="N14" s="60">
        <v>506967</v>
      </c>
      <c r="O14" s="60">
        <v>0</v>
      </c>
      <c r="P14" s="60">
        <v>55806</v>
      </c>
      <c r="Q14" s="60">
        <v>562773</v>
      </c>
      <c r="R14" s="60">
        <v>0</v>
      </c>
      <c r="S14" s="60">
        <v>0</v>
      </c>
      <c r="T14" s="60">
        <v>0</v>
      </c>
      <c r="U14" s="60">
        <v>0</v>
      </c>
      <c r="V14" s="60">
        <v>1333499</v>
      </c>
      <c r="W14" s="60">
        <v>1226997</v>
      </c>
      <c r="X14" s="60">
        <v>106502</v>
      </c>
      <c r="Y14" s="61">
        <v>8.68</v>
      </c>
      <c r="Z14" s="62">
        <v>5013000</v>
      </c>
    </row>
    <row r="15" spans="1:26" ht="12.75">
      <c r="A15" s="58" t="s">
        <v>41</v>
      </c>
      <c r="B15" s="19">
        <v>45653775</v>
      </c>
      <c r="C15" s="19">
        <v>0</v>
      </c>
      <c r="D15" s="59">
        <v>53507000</v>
      </c>
      <c r="E15" s="60">
        <v>53506631</v>
      </c>
      <c r="F15" s="60">
        <v>6175653</v>
      </c>
      <c r="G15" s="60">
        <v>208488</v>
      </c>
      <c r="H15" s="60">
        <v>103853</v>
      </c>
      <c r="I15" s="60">
        <v>6487994</v>
      </c>
      <c r="J15" s="60">
        <v>359962</v>
      </c>
      <c r="K15" s="60">
        <v>0</v>
      </c>
      <c r="L15" s="60">
        <v>2923149</v>
      </c>
      <c r="M15" s="60">
        <v>3283111</v>
      </c>
      <c r="N15" s="60">
        <v>13500000</v>
      </c>
      <c r="O15" s="60">
        <v>2339464</v>
      </c>
      <c r="P15" s="60">
        <v>2762743</v>
      </c>
      <c r="Q15" s="60">
        <v>18602207</v>
      </c>
      <c r="R15" s="60">
        <v>0</v>
      </c>
      <c r="S15" s="60">
        <v>0</v>
      </c>
      <c r="T15" s="60">
        <v>0</v>
      </c>
      <c r="U15" s="60">
        <v>0</v>
      </c>
      <c r="V15" s="60">
        <v>28373312</v>
      </c>
      <c r="W15" s="60">
        <v>41196440</v>
      </c>
      <c r="X15" s="60">
        <v>-12823128</v>
      </c>
      <c r="Y15" s="61">
        <v>-31.13</v>
      </c>
      <c r="Z15" s="62">
        <v>53506631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121020009</v>
      </c>
      <c r="C17" s="19">
        <v>0</v>
      </c>
      <c r="D17" s="59">
        <v>64958000</v>
      </c>
      <c r="E17" s="60">
        <v>80636000</v>
      </c>
      <c r="F17" s="60">
        <v>169312</v>
      </c>
      <c r="G17" s="60">
        <v>46015</v>
      </c>
      <c r="H17" s="60">
        <v>1360711</v>
      </c>
      <c r="I17" s="60">
        <v>1576038</v>
      </c>
      <c r="J17" s="60">
        <v>328075</v>
      </c>
      <c r="K17" s="60">
        <v>812326</v>
      </c>
      <c r="L17" s="60">
        <v>1119801</v>
      </c>
      <c r="M17" s="60">
        <v>2260202</v>
      </c>
      <c r="N17" s="60">
        <v>1227391</v>
      </c>
      <c r="O17" s="60">
        <v>1304826</v>
      </c>
      <c r="P17" s="60">
        <v>921311</v>
      </c>
      <c r="Q17" s="60">
        <v>3453528</v>
      </c>
      <c r="R17" s="60">
        <v>0</v>
      </c>
      <c r="S17" s="60">
        <v>0</v>
      </c>
      <c r="T17" s="60">
        <v>0</v>
      </c>
      <c r="U17" s="60">
        <v>0</v>
      </c>
      <c r="V17" s="60">
        <v>7289768</v>
      </c>
      <c r="W17" s="60">
        <v>15374229</v>
      </c>
      <c r="X17" s="60">
        <v>-8084461</v>
      </c>
      <c r="Y17" s="61">
        <v>-52.58</v>
      </c>
      <c r="Z17" s="62">
        <v>80636000</v>
      </c>
    </row>
    <row r="18" spans="1:26" ht="12.75">
      <c r="A18" s="70" t="s">
        <v>44</v>
      </c>
      <c r="B18" s="71">
        <f>SUM(B11:B17)</f>
        <v>295369798</v>
      </c>
      <c r="C18" s="71">
        <f>SUM(C11:C17)</f>
        <v>0</v>
      </c>
      <c r="D18" s="72">
        <f aca="true" t="shared" si="1" ref="D18:Z18">SUM(D11:D17)</f>
        <v>228102500</v>
      </c>
      <c r="E18" s="73">
        <f t="shared" si="1"/>
        <v>261205040</v>
      </c>
      <c r="F18" s="73">
        <f t="shared" si="1"/>
        <v>14772758</v>
      </c>
      <c r="G18" s="73">
        <f t="shared" si="1"/>
        <v>8025091</v>
      </c>
      <c r="H18" s="73">
        <f t="shared" si="1"/>
        <v>8105438</v>
      </c>
      <c r="I18" s="73">
        <f t="shared" si="1"/>
        <v>30903287</v>
      </c>
      <c r="J18" s="73">
        <f t="shared" si="1"/>
        <v>6636497</v>
      </c>
      <c r="K18" s="73">
        <f t="shared" si="1"/>
        <v>8439660</v>
      </c>
      <c r="L18" s="73">
        <f t="shared" si="1"/>
        <v>13961006</v>
      </c>
      <c r="M18" s="73">
        <f t="shared" si="1"/>
        <v>29037163</v>
      </c>
      <c r="N18" s="73">
        <f t="shared" si="1"/>
        <v>22811032</v>
      </c>
      <c r="O18" s="73">
        <f t="shared" si="1"/>
        <v>10706177</v>
      </c>
      <c r="P18" s="73">
        <f t="shared" si="1"/>
        <v>11091956</v>
      </c>
      <c r="Q18" s="73">
        <f t="shared" si="1"/>
        <v>44609165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104549615</v>
      </c>
      <c r="W18" s="73">
        <f t="shared" si="1"/>
        <v>113360679</v>
      </c>
      <c r="X18" s="73">
        <f t="shared" si="1"/>
        <v>-8811064</v>
      </c>
      <c r="Y18" s="67">
        <f>+IF(W18&lt;&gt;0,(X18/W18)*100,0)</f>
        <v>-7.772592822948776</v>
      </c>
      <c r="Z18" s="74">
        <f t="shared" si="1"/>
        <v>261205040</v>
      </c>
    </row>
    <row r="19" spans="1:26" ht="12.75">
      <c r="A19" s="70" t="s">
        <v>45</v>
      </c>
      <c r="B19" s="75">
        <f>+B10-B18</f>
        <v>-69528950</v>
      </c>
      <c r="C19" s="75">
        <f>+C10-C18</f>
        <v>0</v>
      </c>
      <c r="D19" s="76">
        <f aca="true" t="shared" si="2" ref="D19:Z19">+D10-D18</f>
        <v>717</v>
      </c>
      <c r="E19" s="77">
        <f t="shared" si="2"/>
        <v>-23956036</v>
      </c>
      <c r="F19" s="77">
        <f t="shared" si="2"/>
        <v>34133275</v>
      </c>
      <c r="G19" s="77">
        <f t="shared" si="2"/>
        <v>7075784</v>
      </c>
      <c r="H19" s="77">
        <f t="shared" si="2"/>
        <v>3440883</v>
      </c>
      <c r="I19" s="77">
        <f t="shared" si="2"/>
        <v>44649942</v>
      </c>
      <c r="J19" s="77">
        <f t="shared" si="2"/>
        <v>95293781</v>
      </c>
      <c r="K19" s="77">
        <f t="shared" si="2"/>
        <v>5806382</v>
      </c>
      <c r="L19" s="77">
        <f t="shared" si="2"/>
        <v>20318763</v>
      </c>
      <c r="M19" s="77">
        <f t="shared" si="2"/>
        <v>121418926</v>
      </c>
      <c r="N19" s="77">
        <f t="shared" si="2"/>
        <v>1854051</v>
      </c>
      <c r="O19" s="77">
        <f t="shared" si="2"/>
        <v>2838768</v>
      </c>
      <c r="P19" s="77">
        <f t="shared" si="2"/>
        <v>-846213</v>
      </c>
      <c r="Q19" s="77">
        <f t="shared" si="2"/>
        <v>3846606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169915474</v>
      </c>
      <c r="W19" s="77">
        <f>IF(E10=E18,0,W10-W18)</f>
        <v>70281888</v>
      </c>
      <c r="X19" s="77">
        <f t="shared" si="2"/>
        <v>99633586</v>
      </c>
      <c r="Y19" s="78">
        <f>+IF(W19&lt;&gt;0,(X19/W19)*100,0)</f>
        <v>141.76281946210665</v>
      </c>
      <c r="Z19" s="79">
        <f t="shared" si="2"/>
        <v>-23956036</v>
      </c>
    </row>
    <row r="20" spans="1:26" ht="12.75">
      <c r="A20" s="58" t="s">
        <v>46</v>
      </c>
      <c r="B20" s="19">
        <v>63509301</v>
      </c>
      <c r="C20" s="19">
        <v>0</v>
      </c>
      <c r="D20" s="59">
        <v>22499123</v>
      </c>
      <c r="E20" s="60">
        <v>10754000</v>
      </c>
      <c r="F20" s="60">
        <v>10754000</v>
      </c>
      <c r="G20" s="60">
        <v>776629</v>
      </c>
      <c r="H20" s="60">
        <v>0</v>
      </c>
      <c r="I20" s="60">
        <v>11530629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11530629</v>
      </c>
      <c r="W20" s="60">
        <v>22500000</v>
      </c>
      <c r="X20" s="60">
        <v>-10969371</v>
      </c>
      <c r="Y20" s="61">
        <v>-48.75</v>
      </c>
      <c r="Z20" s="62">
        <v>10754000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11970290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11970290</v>
      </c>
    </row>
    <row r="22" spans="1:26" ht="22.5">
      <c r="A22" s="85" t="s">
        <v>281</v>
      </c>
      <c r="B22" s="86">
        <f>SUM(B19:B21)</f>
        <v>-6019649</v>
      </c>
      <c r="C22" s="86">
        <f>SUM(C19:C21)</f>
        <v>0</v>
      </c>
      <c r="D22" s="87">
        <f aca="true" t="shared" si="3" ref="D22:Z22">SUM(D19:D21)</f>
        <v>22499840</v>
      </c>
      <c r="E22" s="88">
        <f t="shared" si="3"/>
        <v>-1231746</v>
      </c>
      <c r="F22" s="88">
        <f t="shared" si="3"/>
        <v>44887275</v>
      </c>
      <c r="G22" s="88">
        <f t="shared" si="3"/>
        <v>7852413</v>
      </c>
      <c r="H22" s="88">
        <f t="shared" si="3"/>
        <v>3440883</v>
      </c>
      <c r="I22" s="88">
        <f t="shared" si="3"/>
        <v>56180571</v>
      </c>
      <c r="J22" s="88">
        <f t="shared" si="3"/>
        <v>95293781</v>
      </c>
      <c r="K22" s="88">
        <f t="shared" si="3"/>
        <v>5806382</v>
      </c>
      <c r="L22" s="88">
        <f t="shared" si="3"/>
        <v>20318763</v>
      </c>
      <c r="M22" s="88">
        <f t="shared" si="3"/>
        <v>121418926</v>
      </c>
      <c r="N22" s="88">
        <f t="shared" si="3"/>
        <v>1854051</v>
      </c>
      <c r="O22" s="88">
        <f t="shared" si="3"/>
        <v>2838768</v>
      </c>
      <c r="P22" s="88">
        <f t="shared" si="3"/>
        <v>-846213</v>
      </c>
      <c r="Q22" s="88">
        <f t="shared" si="3"/>
        <v>3846606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181446103</v>
      </c>
      <c r="W22" s="88">
        <f t="shared" si="3"/>
        <v>92781888</v>
      </c>
      <c r="X22" s="88">
        <f t="shared" si="3"/>
        <v>88664215</v>
      </c>
      <c r="Y22" s="89">
        <f>+IF(W22&lt;&gt;0,(X22/W22)*100,0)</f>
        <v>95.56198619282246</v>
      </c>
      <c r="Z22" s="90">
        <f t="shared" si="3"/>
        <v>-1231746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-6019649</v>
      </c>
      <c r="C24" s="75">
        <f>SUM(C22:C23)</f>
        <v>0</v>
      </c>
      <c r="D24" s="76">
        <f aca="true" t="shared" si="4" ref="D24:Z24">SUM(D22:D23)</f>
        <v>22499840</v>
      </c>
      <c r="E24" s="77">
        <f t="shared" si="4"/>
        <v>-1231746</v>
      </c>
      <c r="F24" s="77">
        <f t="shared" si="4"/>
        <v>44887275</v>
      </c>
      <c r="G24" s="77">
        <f t="shared" si="4"/>
        <v>7852413</v>
      </c>
      <c r="H24" s="77">
        <f t="shared" si="4"/>
        <v>3440883</v>
      </c>
      <c r="I24" s="77">
        <f t="shared" si="4"/>
        <v>56180571</v>
      </c>
      <c r="J24" s="77">
        <f t="shared" si="4"/>
        <v>95293781</v>
      </c>
      <c r="K24" s="77">
        <f t="shared" si="4"/>
        <v>5806382</v>
      </c>
      <c r="L24" s="77">
        <f t="shared" si="4"/>
        <v>20318763</v>
      </c>
      <c r="M24" s="77">
        <f t="shared" si="4"/>
        <v>121418926</v>
      </c>
      <c r="N24" s="77">
        <f t="shared" si="4"/>
        <v>1854051</v>
      </c>
      <c r="O24" s="77">
        <f t="shared" si="4"/>
        <v>2838768</v>
      </c>
      <c r="P24" s="77">
        <f t="shared" si="4"/>
        <v>-846213</v>
      </c>
      <c r="Q24" s="77">
        <f t="shared" si="4"/>
        <v>3846606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181446103</v>
      </c>
      <c r="W24" s="77">
        <f t="shared" si="4"/>
        <v>92781888</v>
      </c>
      <c r="X24" s="77">
        <f t="shared" si="4"/>
        <v>88664215</v>
      </c>
      <c r="Y24" s="78">
        <f>+IF(W24&lt;&gt;0,(X24/W24)*100,0)</f>
        <v>95.56198619282246</v>
      </c>
      <c r="Z24" s="79">
        <f t="shared" si="4"/>
        <v>-1231746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63999933</v>
      </c>
      <c r="C27" s="22">
        <v>0</v>
      </c>
      <c r="D27" s="99">
        <v>22500000</v>
      </c>
      <c r="E27" s="100">
        <v>22500000</v>
      </c>
      <c r="F27" s="100">
        <v>5078572</v>
      </c>
      <c r="G27" s="100">
        <v>2340553</v>
      </c>
      <c r="H27" s="100">
        <v>921367</v>
      </c>
      <c r="I27" s="100">
        <v>8340492</v>
      </c>
      <c r="J27" s="100">
        <v>419640</v>
      </c>
      <c r="K27" s="100">
        <v>2302611</v>
      </c>
      <c r="L27" s="100">
        <v>776330</v>
      </c>
      <c r="M27" s="100">
        <v>3498581</v>
      </c>
      <c r="N27" s="100">
        <v>200000</v>
      </c>
      <c r="O27" s="100">
        <v>7042</v>
      </c>
      <c r="P27" s="100">
        <v>0</v>
      </c>
      <c r="Q27" s="100">
        <v>207042</v>
      </c>
      <c r="R27" s="100">
        <v>0</v>
      </c>
      <c r="S27" s="100">
        <v>0</v>
      </c>
      <c r="T27" s="100">
        <v>0</v>
      </c>
      <c r="U27" s="100">
        <v>0</v>
      </c>
      <c r="V27" s="100">
        <v>12046115</v>
      </c>
      <c r="W27" s="100">
        <v>16875000</v>
      </c>
      <c r="X27" s="100">
        <v>-4828885</v>
      </c>
      <c r="Y27" s="101">
        <v>-28.62</v>
      </c>
      <c r="Z27" s="102">
        <v>22500000</v>
      </c>
    </row>
    <row r="28" spans="1:26" ht="12.75">
      <c r="A28" s="103" t="s">
        <v>46</v>
      </c>
      <c r="B28" s="19">
        <v>63999933</v>
      </c>
      <c r="C28" s="19">
        <v>0</v>
      </c>
      <c r="D28" s="59">
        <v>22500000</v>
      </c>
      <c r="E28" s="60">
        <v>22500000</v>
      </c>
      <c r="F28" s="60">
        <v>490266</v>
      </c>
      <c r="G28" s="60">
        <v>1845628</v>
      </c>
      <c r="H28" s="60">
        <v>525034</v>
      </c>
      <c r="I28" s="60">
        <v>2860928</v>
      </c>
      <c r="J28" s="60">
        <v>219640</v>
      </c>
      <c r="K28" s="60">
        <v>2152611</v>
      </c>
      <c r="L28" s="60">
        <v>235329</v>
      </c>
      <c r="M28" s="60">
        <v>2607580</v>
      </c>
      <c r="N28" s="60">
        <v>0</v>
      </c>
      <c r="O28" s="60">
        <v>7042</v>
      </c>
      <c r="P28" s="60">
        <v>0</v>
      </c>
      <c r="Q28" s="60">
        <v>7042</v>
      </c>
      <c r="R28" s="60">
        <v>0</v>
      </c>
      <c r="S28" s="60">
        <v>0</v>
      </c>
      <c r="T28" s="60">
        <v>0</v>
      </c>
      <c r="U28" s="60">
        <v>0</v>
      </c>
      <c r="V28" s="60">
        <v>5475550</v>
      </c>
      <c r="W28" s="60">
        <v>16875000</v>
      </c>
      <c r="X28" s="60">
        <v>-11399450</v>
      </c>
      <c r="Y28" s="61">
        <v>-67.55</v>
      </c>
      <c r="Z28" s="62">
        <v>22500000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4588306</v>
      </c>
      <c r="G31" s="60">
        <v>494925</v>
      </c>
      <c r="H31" s="60">
        <v>396333</v>
      </c>
      <c r="I31" s="60">
        <v>5479564</v>
      </c>
      <c r="J31" s="60">
        <v>200000</v>
      </c>
      <c r="K31" s="60">
        <v>150000</v>
      </c>
      <c r="L31" s="60">
        <v>541001</v>
      </c>
      <c r="M31" s="60">
        <v>891001</v>
      </c>
      <c r="N31" s="60">
        <v>200000</v>
      </c>
      <c r="O31" s="60">
        <v>0</v>
      </c>
      <c r="P31" s="60">
        <v>0</v>
      </c>
      <c r="Q31" s="60">
        <v>200000</v>
      </c>
      <c r="R31" s="60">
        <v>0</v>
      </c>
      <c r="S31" s="60">
        <v>0</v>
      </c>
      <c r="T31" s="60">
        <v>0</v>
      </c>
      <c r="U31" s="60">
        <v>0</v>
      </c>
      <c r="V31" s="60">
        <v>6570565</v>
      </c>
      <c r="W31" s="60"/>
      <c r="X31" s="60">
        <v>6570565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63999933</v>
      </c>
      <c r="C32" s="22">
        <f>SUM(C28:C31)</f>
        <v>0</v>
      </c>
      <c r="D32" s="99">
        <f aca="true" t="shared" si="5" ref="D32:Z32">SUM(D28:D31)</f>
        <v>22500000</v>
      </c>
      <c r="E32" s="100">
        <f t="shared" si="5"/>
        <v>22500000</v>
      </c>
      <c r="F32" s="100">
        <f t="shared" si="5"/>
        <v>5078572</v>
      </c>
      <c r="G32" s="100">
        <f t="shared" si="5"/>
        <v>2340553</v>
      </c>
      <c r="H32" s="100">
        <f t="shared" si="5"/>
        <v>921367</v>
      </c>
      <c r="I32" s="100">
        <f t="shared" si="5"/>
        <v>8340492</v>
      </c>
      <c r="J32" s="100">
        <f t="shared" si="5"/>
        <v>419640</v>
      </c>
      <c r="K32" s="100">
        <f t="shared" si="5"/>
        <v>2302611</v>
      </c>
      <c r="L32" s="100">
        <f t="shared" si="5"/>
        <v>776330</v>
      </c>
      <c r="M32" s="100">
        <f t="shared" si="5"/>
        <v>3498581</v>
      </c>
      <c r="N32" s="100">
        <f t="shared" si="5"/>
        <v>200000</v>
      </c>
      <c r="O32" s="100">
        <f t="shared" si="5"/>
        <v>7042</v>
      </c>
      <c r="P32" s="100">
        <f t="shared" si="5"/>
        <v>0</v>
      </c>
      <c r="Q32" s="100">
        <f t="shared" si="5"/>
        <v>207042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12046115</v>
      </c>
      <c r="W32" s="100">
        <f t="shared" si="5"/>
        <v>16875000</v>
      </c>
      <c r="X32" s="100">
        <f t="shared" si="5"/>
        <v>-4828885</v>
      </c>
      <c r="Y32" s="101">
        <f>+IF(W32&lt;&gt;0,(X32/W32)*100,0)</f>
        <v>-28.615614814814816</v>
      </c>
      <c r="Z32" s="102">
        <f t="shared" si="5"/>
        <v>22500000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41566903</v>
      </c>
      <c r="C35" s="19">
        <v>0</v>
      </c>
      <c r="D35" s="59">
        <v>30834000</v>
      </c>
      <c r="E35" s="60">
        <v>30834000</v>
      </c>
      <c r="F35" s="60">
        <v>152392199</v>
      </c>
      <c r="G35" s="60">
        <v>61562336</v>
      </c>
      <c r="H35" s="60">
        <v>104511689</v>
      </c>
      <c r="I35" s="60">
        <v>104511689</v>
      </c>
      <c r="J35" s="60">
        <v>104511689</v>
      </c>
      <c r="K35" s="60">
        <v>111664233</v>
      </c>
      <c r="L35" s="60">
        <v>117409392</v>
      </c>
      <c r="M35" s="60">
        <v>117409392</v>
      </c>
      <c r="N35" s="60">
        <v>121903851</v>
      </c>
      <c r="O35" s="60">
        <v>135908770</v>
      </c>
      <c r="P35" s="60">
        <v>126296085</v>
      </c>
      <c r="Q35" s="60">
        <v>126296085</v>
      </c>
      <c r="R35" s="60">
        <v>0</v>
      </c>
      <c r="S35" s="60">
        <v>0</v>
      </c>
      <c r="T35" s="60">
        <v>0</v>
      </c>
      <c r="U35" s="60">
        <v>0</v>
      </c>
      <c r="V35" s="60">
        <v>126296085</v>
      </c>
      <c r="W35" s="60">
        <v>23125500</v>
      </c>
      <c r="X35" s="60">
        <v>103170585</v>
      </c>
      <c r="Y35" s="61">
        <v>446.13</v>
      </c>
      <c r="Z35" s="62">
        <v>30834000</v>
      </c>
    </row>
    <row r="36" spans="1:26" ht="12.75">
      <c r="A36" s="58" t="s">
        <v>57</v>
      </c>
      <c r="B36" s="19">
        <v>702355280</v>
      </c>
      <c r="C36" s="19">
        <v>0</v>
      </c>
      <c r="D36" s="59">
        <v>692275000</v>
      </c>
      <c r="E36" s="60">
        <v>692275000</v>
      </c>
      <c r="F36" s="60">
        <v>728655495</v>
      </c>
      <c r="G36" s="60">
        <v>720387664</v>
      </c>
      <c r="H36" s="60">
        <v>721664815</v>
      </c>
      <c r="I36" s="60">
        <v>721664815</v>
      </c>
      <c r="J36" s="60">
        <v>721664815</v>
      </c>
      <c r="K36" s="60">
        <v>704975167</v>
      </c>
      <c r="L36" s="60">
        <v>706198773</v>
      </c>
      <c r="M36" s="60">
        <v>706198773</v>
      </c>
      <c r="N36" s="60">
        <v>706198773</v>
      </c>
      <c r="O36" s="60">
        <v>706198773</v>
      </c>
      <c r="P36" s="60">
        <v>706198773</v>
      </c>
      <c r="Q36" s="60">
        <v>706198773</v>
      </c>
      <c r="R36" s="60">
        <v>0</v>
      </c>
      <c r="S36" s="60">
        <v>0</v>
      </c>
      <c r="T36" s="60">
        <v>0</v>
      </c>
      <c r="U36" s="60">
        <v>0</v>
      </c>
      <c r="V36" s="60">
        <v>706198773</v>
      </c>
      <c r="W36" s="60">
        <v>519206250</v>
      </c>
      <c r="X36" s="60">
        <v>186992523</v>
      </c>
      <c r="Y36" s="61">
        <v>36.02</v>
      </c>
      <c r="Z36" s="62">
        <v>692275000</v>
      </c>
    </row>
    <row r="37" spans="1:26" ht="12.75">
      <c r="A37" s="58" t="s">
        <v>58</v>
      </c>
      <c r="B37" s="19">
        <v>151831270</v>
      </c>
      <c r="C37" s="19">
        <v>0</v>
      </c>
      <c r="D37" s="59">
        <v>23566000</v>
      </c>
      <c r="E37" s="60">
        <v>23566000</v>
      </c>
      <c r="F37" s="60">
        <v>217562682</v>
      </c>
      <c r="G37" s="60">
        <v>191470265</v>
      </c>
      <c r="H37" s="60">
        <v>210912262</v>
      </c>
      <c r="I37" s="60">
        <v>210912262</v>
      </c>
      <c r="J37" s="60">
        <v>210912262</v>
      </c>
      <c r="K37" s="60">
        <v>238715918</v>
      </c>
      <c r="L37" s="60">
        <v>241950203</v>
      </c>
      <c r="M37" s="60">
        <v>241950203</v>
      </c>
      <c r="N37" s="60">
        <v>248141973</v>
      </c>
      <c r="O37" s="60">
        <v>254034426</v>
      </c>
      <c r="P37" s="60">
        <v>242626516</v>
      </c>
      <c r="Q37" s="60">
        <v>242626516</v>
      </c>
      <c r="R37" s="60">
        <v>0</v>
      </c>
      <c r="S37" s="60">
        <v>0</v>
      </c>
      <c r="T37" s="60">
        <v>0</v>
      </c>
      <c r="U37" s="60">
        <v>0</v>
      </c>
      <c r="V37" s="60">
        <v>242626516</v>
      </c>
      <c r="W37" s="60">
        <v>17674500</v>
      </c>
      <c r="X37" s="60">
        <v>224952016</v>
      </c>
      <c r="Y37" s="61">
        <v>1272.75</v>
      </c>
      <c r="Z37" s="62">
        <v>23566000</v>
      </c>
    </row>
    <row r="38" spans="1:26" ht="12.75">
      <c r="A38" s="58" t="s">
        <v>59</v>
      </c>
      <c r="B38" s="19">
        <v>37706873</v>
      </c>
      <c r="C38" s="19">
        <v>0</v>
      </c>
      <c r="D38" s="59">
        <v>3154000</v>
      </c>
      <c r="E38" s="60">
        <v>3154000</v>
      </c>
      <c r="F38" s="60">
        <v>2577529</v>
      </c>
      <c r="G38" s="60">
        <v>3705924</v>
      </c>
      <c r="H38" s="60">
        <v>3705924</v>
      </c>
      <c r="I38" s="60">
        <v>3705924</v>
      </c>
      <c r="J38" s="60">
        <v>3705924</v>
      </c>
      <c r="K38" s="60">
        <v>3705924</v>
      </c>
      <c r="L38" s="60">
        <v>3335048</v>
      </c>
      <c r="M38" s="60">
        <v>3335048</v>
      </c>
      <c r="N38" s="60">
        <v>3473500</v>
      </c>
      <c r="O38" s="60">
        <v>3473500</v>
      </c>
      <c r="P38" s="60">
        <v>3473500</v>
      </c>
      <c r="Q38" s="60">
        <v>3473500</v>
      </c>
      <c r="R38" s="60">
        <v>0</v>
      </c>
      <c r="S38" s="60">
        <v>0</v>
      </c>
      <c r="T38" s="60">
        <v>0</v>
      </c>
      <c r="U38" s="60">
        <v>0</v>
      </c>
      <c r="V38" s="60">
        <v>3473500</v>
      </c>
      <c r="W38" s="60">
        <v>2365500</v>
      </c>
      <c r="X38" s="60">
        <v>1108000</v>
      </c>
      <c r="Y38" s="61">
        <v>46.84</v>
      </c>
      <c r="Z38" s="62">
        <v>3154000</v>
      </c>
    </row>
    <row r="39" spans="1:26" ht="12.75">
      <c r="A39" s="58" t="s">
        <v>60</v>
      </c>
      <c r="B39" s="19">
        <v>554384040</v>
      </c>
      <c r="C39" s="19">
        <v>0</v>
      </c>
      <c r="D39" s="59">
        <v>696389000</v>
      </c>
      <c r="E39" s="60">
        <v>696389000</v>
      </c>
      <c r="F39" s="60">
        <v>660907483</v>
      </c>
      <c r="G39" s="60">
        <v>586773811</v>
      </c>
      <c r="H39" s="60">
        <v>611558318</v>
      </c>
      <c r="I39" s="60">
        <v>611558318</v>
      </c>
      <c r="J39" s="60">
        <v>611558318</v>
      </c>
      <c r="K39" s="60">
        <v>574217557</v>
      </c>
      <c r="L39" s="60">
        <v>578322914</v>
      </c>
      <c r="M39" s="60">
        <v>578322914</v>
      </c>
      <c r="N39" s="60">
        <v>576487151</v>
      </c>
      <c r="O39" s="60">
        <v>584599617</v>
      </c>
      <c r="P39" s="60">
        <v>586394842</v>
      </c>
      <c r="Q39" s="60">
        <v>586394842</v>
      </c>
      <c r="R39" s="60">
        <v>0</v>
      </c>
      <c r="S39" s="60">
        <v>0</v>
      </c>
      <c r="T39" s="60">
        <v>0</v>
      </c>
      <c r="U39" s="60">
        <v>0</v>
      </c>
      <c r="V39" s="60">
        <v>586394842</v>
      </c>
      <c r="W39" s="60">
        <v>522291750</v>
      </c>
      <c r="X39" s="60">
        <v>64103092</v>
      </c>
      <c r="Y39" s="61">
        <v>12.27</v>
      </c>
      <c r="Z39" s="62">
        <v>696389000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47704204</v>
      </c>
      <c r="C42" s="19">
        <v>0</v>
      </c>
      <c r="D42" s="59">
        <v>46600083</v>
      </c>
      <c r="E42" s="60">
        <v>23639213</v>
      </c>
      <c r="F42" s="60">
        <v>16372721</v>
      </c>
      <c r="G42" s="60">
        <v>1082805</v>
      </c>
      <c r="H42" s="60">
        <v>-8644546</v>
      </c>
      <c r="I42" s="60">
        <v>8810980</v>
      </c>
      <c r="J42" s="60">
        <v>-5178576</v>
      </c>
      <c r="K42" s="60">
        <v>2309783</v>
      </c>
      <c r="L42" s="60">
        <v>877976</v>
      </c>
      <c r="M42" s="60">
        <v>-1990817</v>
      </c>
      <c r="N42" s="60">
        <v>-897131</v>
      </c>
      <c r="O42" s="60">
        <v>902712</v>
      </c>
      <c r="P42" s="60">
        <v>8427601</v>
      </c>
      <c r="Q42" s="60">
        <v>8433182</v>
      </c>
      <c r="R42" s="60">
        <v>0</v>
      </c>
      <c r="S42" s="60">
        <v>0</v>
      </c>
      <c r="T42" s="60">
        <v>0</v>
      </c>
      <c r="U42" s="60">
        <v>0</v>
      </c>
      <c r="V42" s="60">
        <v>15253345</v>
      </c>
      <c r="W42" s="60">
        <v>40265482</v>
      </c>
      <c r="X42" s="60">
        <v>-25012137</v>
      </c>
      <c r="Y42" s="61">
        <v>-62.12</v>
      </c>
      <c r="Z42" s="62">
        <v>23639213</v>
      </c>
    </row>
    <row r="43" spans="1:26" ht="12.75">
      <c r="A43" s="58" t="s">
        <v>63</v>
      </c>
      <c r="B43" s="19">
        <v>-59585896</v>
      </c>
      <c r="C43" s="19">
        <v>0</v>
      </c>
      <c r="D43" s="59">
        <v>-22500000</v>
      </c>
      <c r="E43" s="60">
        <v>-22724291</v>
      </c>
      <c r="F43" s="60">
        <v>-5973938</v>
      </c>
      <c r="G43" s="60">
        <v>-3117182</v>
      </c>
      <c r="H43" s="60">
        <v>227915</v>
      </c>
      <c r="I43" s="60">
        <v>-8863205</v>
      </c>
      <c r="J43" s="60">
        <v>-3589083</v>
      </c>
      <c r="K43" s="60">
        <v>-2201963</v>
      </c>
      <c r="L43" s="60">
        <v>-487711</v>
      </c>
      <c r="M43" s="60">
        <v>-6278757</v>
      </c>
      <c r="N43" s="60">
        <v>136198</v>
      </c>
      <c r="O43" s="60">
        <v>-261608</v>
      </c>
      <c r="P43" s="60">
        <v>-3055930</v>
      </c>
      <c r="Q43" s="60">
        <v>-3181340</v>
      </c>
      <c r="R43" s="60">
        <v>0</v>
      </c>
      <c r="S43" s="60">
        <v>0</v>
      </c>
      <c r="T43" s="60">
        <v>0</v>
      </c>
      <c r="U43" s="60">
        <v>0</v>
      </c>
      <c r="V43" s="60">
        <v>-18323302</v>
      </c>
      <c r="W43" s="60">
        <v>-19822735</v>
      </c>
      <c r="X43" s="60">
        <v>1499433</v>
      </c>
      <c r="Y43" s="61">
        <v>-7.56</v>
      </c>
      <c r="Z43" s="62">
        <v>-22724291</v>
      </c>
    </row>
    <row r="44" spans="1:26" ht="12.75">
      <c r="A44" s="58" t="s">
        <v>64</v>
      </c>
      <c r="B44" s="19">
        <v>-4816088</v>
      </c>
      <c r="C44" s="19">
        <v>0</v>
      </c>
      <c r="D44" s="59">
        <v>-736000</v>
      </c>
      <c r="E44" s="60">
        <v>-736000</v>
      </c>
      <c r="F44" s="60">
        <v>0</v>
      </c>
      <c r="G44" s="60">
        <v>0</v>
      </c>
      <c r="H44" s="60">
        <v>0</v>
      </c>
      <c r="I44" s="60">
        <v>0</v>
      </c>
      <c r="J44" s="60">
        <v>4200000</v>
      </c>
      <c r="K44" s="60">
        <v>-183941</v>
      </c>
      <c r="L44" s="60">
        <v>0</v>
      </c>
      <c r="M44" s="60">
        <v>4016059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4016059</v>
      </c>
      <c r="W44" s="60">
        <v>-552000</v>
      </c>
      <c r="X44" s="60">
        <v>4568059</v>
      </c>
      <c r="Y44" s="61">
        <v>-827.55</v>
      </c>
      <c r="Z44" s="62">
        <v>-736000</v>
      </c>
    </row>
    <row r="45" spans="1:26" ht="12.75">
      <c r="A45" s="70" t="s">
        <v>65</v>
      </c>
      <c r="B45" s="22">
        <v>1001173</v>
      </c>
      <c r="C45" s="22">
        <v>0</v>
      </c>
      <c r="D45" s="99">
        <v>23364083</v>
      </c>
      <c r="E45" s="100">
        <v>178922</v>
      </c>
      <c r="F45" s="100">
        <v>11399949</v>
      </c>
      <c r="G45" s="100">
        <v>9365572</v>
      </c>
      <c r="H45" s="100">
        <v>948941</v>
      </c>
      <c r="I45" s="100">
        <v>948941</v>
      </c>
      <c r="J45" s="100">
        <v>-3618718</v>
      </c>
      <c r="K45" s="100">
        <v>-3694839</v>
      </c>
      <c r="L45" s="100">
        <v>-3304574</v>
      </c>
      <c r="M45" s="100">
        <v>-3304574</v>
      </c>
      <c r="N45" s="100">
        <v>-4065507</v>
      </c>
      <c r="O45" s="100">
        <v>-3424403</v>
      </c>
      <c r="P45" s="100">
        <v>1947268</v>
      </c>
      <c r="Q45" s="100">
        <v>1947268</v>
      </c>
      <c r="R45" s="100">
        <v>0</v>
      </c>
      <c r="S45" s="100">
        <v>0</v>
      </c>
      <c r="T45" s="100">
        <v>0</v>
      </c>
      <c r="U45" s="100">
        <v>0</v>
      </c>
      <c r="V45" s="100">
        <v>1947268</v>
      </c>
      <c r="W45" s="100">
        <v>19890747</v>
      </c>
      <c r="X45" s="100">
        <v>-17943479</v>
      </c>
      <c r="Y45" s="101">
        <v>-90.21</v>
      </c>
      <c r="Z45" s="102">
        <v>178922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10824767</v>
      </c>
      <c r="C49" s="52">
        <v>0</v>
      </c>
      <c r="D49" s="129">
        <v>11960789</v>
      </c>
      <c r="E49" s="54">
        <v>12047168</v>
      </c>
      <c r="F49" s="54">
        <v>0</v>
      </c>
      <c r="G49" s="54">
        <v>0</v>
      </c>
      <c r="H49" s="54">
        <v>0</v>
      </c>
      <c r="I49" s="54">
        <v>8707658</v>
      </c>
      <c r="J49" s="54">
        <v>0</v>
      </c>
      <c r="K49" s="54">
        <v>0</v>
      </c>
      <c r="L49" s="54">
        <v>0</v>
      </c>
      <c r="M49" s="54">
        <v>9006181</v>
      </c>
      <c r="N49" s="54">
        <v>0</v>
      </c>
      <c r="O49" s="54">
        <v>0</v>
      </c>
      <c r="P49" s="54">
        <v>0</v>
      </c>
      <c r="Q49" s="54">
        <v>8694099</v>
      </c>
      <c r="R49" s="54">
        <v>0</v>
      </c>
      <c r="S49" s="54">
        <v>0</v>
      </c>
      <c r="T49" s="54">
        <v>0</v>
      </c>
      <c r="U49" s="54">
        <v>0</v>
      </c>
      <c r="V49" s="54">
        <v>72583682</v>
      </c>
      <c r="W49" s="54">
        <v>367875556</v>
      </c>
      <c r="X49" s="54">
        <v>501699900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7315591</v>
      </c>
      <c r="C51" s="52">
        <v>0</v>
      </c>
      <c r="D51" s="129">
        <v>7359425</v>
      </c>
      <c r="E51" s="54">
        <v>6779879</v>
      </c>
      <c r="F51" s="54">
        <v>0</v>
      </c>
      <c r="G51" s="54">
        <v>0</v>
      </c>
      <c r="H51" s="54">
        <v>0</v>
      </c>
      <c r="I51" s="54">
        <v>7029300</v>
      </c>
      <c r="J51" s="54">
        <v>0</v>
      </c>
      <c r="K51" s="54">
        <v>0</v>
      </c>
      <c r="L51" s="54">
        <v>0</v>
      </c>
      <c r="M51" s="54">
        <v>76493067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104977262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29.714435389630907</v>
      </c>
      <c r="C58" s="5">
        <f>IF(C67=0,0,+(C76/C67)*100)</f>
        <v>0</v>
      </c>
      <c r="D58" s="6">
        <f aca="true" t="shared" si="6" ref="D58:Z58">IF(D67=0,0,+(D76/D67)*100)</f>
        <v>64.99948038770069</v>
      </c>
      <c r="E58" s="7">
        <f t="shared" si="6"/>
        <v>65.15368681501786</v>
      </c>
      <c r="F58" s="7">
        <f t="shared" si="6"/>
        <v>28.13650819281489</v>
      </c>
      <c r="G58" s="7">
        <f t="shared" si="6"/>
        <v>48.65945005152001</v>
      </c>
      <c r="H58" s="7">
        <f t="shared" si="6"/>
        <v>30.251036378011705</v>
      </c>
      <c r="I58" s="7">
        <f t="shared" si="6"/>
        <v>35.75468239629792</v>
      </c>
      <c r="J58" s="7">
        <f t="shared" si="6"/>
        <v>6.014579051221023</v>
      </c>
      <c r="K58" s="7">
        <f t="shared" si="6"/>
        <v>30.245924031551212</v>
      </c>
      <c r="L58" s="7">
        <f t="shared" si="6"/>
        <v>33.972727844211</v>
      </c>
      <c r="M58" s="7">
        <f t="shared" si="6"/>
        <v>12.156087017997294</v>
      </c>
      <c r="N58" s="7">
        <f t="shared" si="6"/>
        <v>39.587973102566146</v>
      </c>
      <c r="O58" s="7">
        <f t="shared" si="6"/>
        <v>38.924379702031345</v>
      </c>
      <c r="P58" s="7">
        <f t="shared" si="6"/>
        <v>30.237777269015975</v>
      </c>
      <c r="Q58" s="7">
        <f t="shared" si="6"/>
        <v>36.21105452961007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21.79577581488821</v>
      </c>
      <c r="W58" s="7">
        <f t="shared" si="6"/>
        <v>48.77057662474806</v>
      </c>
      <c r="X58" s="7">
        <f t="shared" si="6"/>
        <v>0</v>
      </c>
      <c r="Y58" s="7">
        <f t="shared" si="6"/>
        <v>0</v>
      </c>
      <c r="Z58" s="8">
        <f t="shared" si="6"/>
        <v>65.15368681501786</v>
      </c>
    </row>
    <row r="59" spans="1:26" ht="12.75">
      <c r="A59" s="37" t="s">
        <v>31</v>
      </c>
      <c r="B59" s="9">
        <f aca="true" t="shared" si="7" ref="B59:Z66">IF(B68=0,0,+(B77/B68)*100)</f>
        <v>30.339137733252404</v>
      </c>
      <c r="C59" s="9">
        <f t="shared" si="7"/>
        <v>0</v>
      </c>
      <c r="D59" s="2">
        <f t="shared" si="7"/>
        <v>64.99851548840432</v>
      </c>
      <c r="E59" s="10">
        <f t="shared" si="7"/>
        <v>64.99950185632744</v>
      </c>
      <c r="F59" s="10">
        <f t="shared" si="7"/>
        <v>100.21533216914203</v>
      </c>
      <c r="G59" s="10">
        <f t="shared" si="7"/>
        <v>206.90698183539</v>
      </c>
      <c r="H59" s="10">
        <f t="shared" si="7"/>
        <v>61.985590349585486</v>
      </c>
      <c r="I59" s="10">
        <f t="shared" si="7"/>
        <v>122.88353985814918</v>
      </c>
      <c r="J59" s="10">
        <f t="shared" si="7"/>
        <v>2.505451711551378</v>
      </c>
      <c r="K59" s="10">
        <f t="shared" si="7"/>
        <v>37.455764356434145</v>
      </c>
      <c r="L59" s="10">
        <f t="shared" si="7"/>
        <v>52.303124999999994</v>
      </c>
      <c r="M59" s="10">
        <f t="shared" si="7"/>
        <v>5.561940930599444</v>
      </c>
      <c r="N59" s="10">
        <f t="shared" si="7"/>
        <v>75.83915852618495</v>
      </c>
      <c r="O59" s="10">
        <f t="shared" si="7"/>
        <v>51.087585487047264</v>
      </c>
      <c r="P59" s="10">
        <f t="shared" si="7"/>
        <v>35.601010275978226</v>
      </c>
      <c r="Q59" s="10">
        <f t="shared" si="7"/>
        <v>53.01100921176419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20.89430269638733</v>
      </c>
      <c r="W59" s="10">
        <f t="shared" si="7"/>
        <v>61.83432513941035</v>
      </c>
      <c r="X59" s="10">
        <f t="shared" si="7"/>
        <v>0</v>
      </c>
      <c r="Y59" s="10">
        <f t="shared" si="7"/>
        <v>0</v>
      </c>
      <c r="Z59" s="11">
        <f t="shared" si="7"/>
        <v>64.99950185632744</v>
      </c>
    </row>
    <row r="60" spans="1:26" ht="12.75">
      <c r="A60" s="38" t="s">
        <v>32</v>
      </c>
      <c r="B60" s="12">
        <f t="shared" si="7"/>
        <v>22.842600894792888</v>
      </c>
      <c r="C60" s="12">
        <f t="shared" si="7"/>
        <v>0</v>
      </c>
      <c r="D60" s="3">
        <f t="shared" si="7"/>
        <v>64.79649820074425</v>
      </c>
      <c r="E60" s="13">
        <f t="shared" si="7"/>
        <v>65</v>
      </c>
      <c r="F60" s="13">
        <f t="shared" si="7"/>
        <v>7.481983103910007</v>
      </c>
      <c r="G60" s="13">
        <f t="shared" si="7"/>
        <v>1.5476458468384262</v>
      </c>
      <c r="H60" s="13">
        <f t="shared" si="7"/>
        <v>19.47287717310749</v>
      </c>
      <c r="I60" s="13">
        <f t="shared" si="7"/>
        <v>9.351724199323684</v>
      </c>
      <c r="J60" s="13">
        <f t="shared" si="7"/>
        <v>28.861764785888266</v>
      </c>
      <c r="K60" s="13">
        <f t="shared" si="7"/>
        <v>28.19463597893626</v>
      </c>
      <c r="L60" s="13">
        <f t="shared" si="7"/>
        <v>28.78297822949217</v>
      </c>
      <c r="M60" s="13">
        <f t="shared" si="7"/>
        <v>28.615386184644052</v>
      </c>
      <c r="N60" s="13">
        <f t="shared" si="7"/>
        <v>29.307924582338686</v>
      </c>
      <c r="O60" s="13">
        <f t="shared" si="7"/>
        <v>35.24789228345418</v>
      </c>
      <c r="P60" s="13">
        <f t="shared" si="7"/>
        <v>28.23394826449959</v>
      </c>
      <c r="Q60" s="13">
        <f t="shared" si="7"/>
        <v>30.8705961499422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23.19978683161733</v>
      </c>
      <c r="W60" s="13">
        <f t="shared" si="7"/>
        <v>47.06534343902719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2.75">
      <c r="A61" s="39" t="s">
        <v>103</v>
      </c>
      <c r="B61" s="12">
        <f t="shared" si="7"/>
        <v>82.6780406182214</v>
      </c>
      <c r="C61" s="12">
        <f t="shared" si="7"/>
        <v>0</v>
      </c>
      <c r="D61" s="3">
        <f t="shared" si="7"/>
        <v>64.3454936224491</v>
      </c>
      <c r="E61" s="13">
        <f t="shared" si="7"/>
        <v>65</v>
      </c>
      <c r="F61" s="13">
        <f t="shared" si="7"/>
        <v>27.145114892765015</v>
      </c>
      <c r="G61" s="13">
        <f t="shared" si="7"/>
        <v>1.3415297103983972</v>
      </c>
      <c r="H61" s="13">
        <f t="shared" si="7"/>
        <v>71.9831783627568</v>
      </c>
      <c r="I61" s="13">
        <f t="shared" si="7"/>
        <v>32.25491010654276</v>
      </c>
      <c r="J61" s="13">
        <f t="shared" si="7"/>
        <v>67.7822117793756</v>
      </c>
      <c r="K61" s="13">
        <f t="shared" si="7"/>
        <v>79.84261047341823</v>
      </c>
      <c r="L61" s="13">
        <f t="shared" si="7"/>
        <v>95.04428089503524</v>
      </c>
      <c r="M61" s="13">
        <f t="shared" si="7"/>
        <v>79.15242379923208</v>
      </c>
      <c r="N61" s="13">
        <f t="shared" si="7"/>
        <v>85.11322426670439</v>
      </c>
      <c r="O61" s="13">
        <f t="shared" si="7"/>
        <v>101.63224910025541</v>
      </c>
      <c r="P61" s="13">
        <f t="shared" si="7"/>
        <v>73.37504290017924</v>
      </c>
      <c r="Q61" s="13">
        <f t="shared" si="7"/>
        <v>86.00235826860234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65.4448041674225</v>
      </c>
      <c r="W61" s="13">
        <f t="shared" si="7"/>
        <v>51.01062148403781</v>
      </c>
      <c r="X61" s="13">
        <f t="shared" si="7"/>
        <v>0</v>
      </c>
      <c r="Y61" s="13">
        <f t="shared" si="7"/>
        <v>0</v>
      </c>
      <c r="Z61" s="14">
        <f t="shared" si="7"/>
        <v>65</v>
      </c>
    </row>
    <row r="62" spans="1:26" ht="12.75">
      <c r="A62" s="39" t="s">
        <v>104</v>
      </c>
      <c r="B62" s="12">
        <f t="shared" si="7"/>
        <v>2.8314884031582395</v>
      </c>
      <c r="C62" s="12">
        <f t="shared" si="7"/>
        <v>0</v>
      </c>
      <c r="D62" s="3">
        <f t="shared" si="7"/>
        <v>65.00000748029316</v>
      </c>
      <c r="E62" s="13">
        <f t="shared" si="7"/>
        <v>65</v>
      </c>
      <c r="F62" s="13">
        <f t="shared" si="7"/>
        <v>1.721589924751998</v>
      </c>
      <c r="G62" s="13">
        <f t="shared" si="7"/>
        <v>3.13648945849221</v>
      </c>
      <c r="H62" s="13">
        <f t="shared" si="7"/>
        <v>1.9976598446461225</v>
      </c>
      <c r="I62" s="13">
        <f t="shared" si="7"/>
        <v>2.2728123677541046</v>
      </c>
      <c r="J62" s="13">
        <f t="shared" si="7"/>
        <v>6.776888126166268</v>
      </c>
      <c r="K62" s="13">
        <f t="shared" si="7"/>
        <v>6.914256226404845</v>
      </c>
      <c r="L62" s="13">
        <f t="shared" si="7"/>
        <v>12.598226074076955</v>
      </c>
      <c r="M62" s="13">
        <f t="shared" si="7"/>
        <v>8.738024936773229</v>
      </c>
      <c r="N62" s="13">
        <f t="shared" si="7"/>
        <v>11.845488640141735</v>
      </c>
      <c r="O62" s="13">
        <f t="shared" si="7"/>
        <v>11.488844064458252</v>
      </c>
      <c r="P62" s="13">
        <f t="shared" si="7"/>
        <v>15.128268161178465</v>
      </c>
      <c r="Q62" s="13">
        <f t="shared" si="7"/>
        <v>12.813324288962763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8.098299530947076</v>
      </c>
      <c r="W62" s="13">
        <f t="shared" si="7"/>
        <v>61.47935317103273</v>
      </c>
      <c r="X62" s="13">
        <f t="shared" si="7"/>
        <v>0</v>
      </c>
      <c r="Y62" s="13">
        <f t="shared" si="7"/>
        <v>0</v>
      </c>
      <c r="Z62" s="14">
        <f t="shared" si="7"/>
        <v>65</v>
      </c>
    </row>
    <row r="63" spans="1:26" ht="12.75">
      <c r="A63" s="39" t="s">
        <v>105</v>
      </c>
      <c r="B63" s="12">
        <f t="shared" si="7"/>
        <v>5.699721615445384</v>
      </c>
      <c r="C63" s="12">
        <f t="shared" si="7"/>
        <v>0</v>
      </c>
      <c r="D63" s="3">
        <f t="shared" si="7"/>
        <v>64.9985791634195</v>
      </c>
      <c r="E63" s="13">
        <f t="shared" si="7"/>
        <v>65</v>
      </c>
      <c r="F63" s="13">
        <f t="shared" si="7"/>
        <v>1.307226493793658</v>
      </c>
      <c r="G63" s="13">
        <f t="shared" si="7"/>
        <v>0</v>
      </c>
      <c r="H63" s="13">
        <f t="shared" si="7"/>
        <v>0.38936914478710144</v>
      </c>
      <c r="I63" s="13">
        <f t="shared" si="7"/>
        <v>0.6087333339242771</v>
      </c>
      <c r="J63" s="13">
        <f t="shared" si="7"/>
        <v>0</v>
      </c>
      <c r="K63" s="13">
        <f t="shared" si="7"/>
        <v>0.4955931262859387</v>
      </c>
      <c r="L63" s="13">
        <f t="shared" si="7"/>
        <v>6.500957606691927</v>
      </c>
      <c r="M63" s="13">
        <f t="shared" si="7"/>
        <v>2.275043337680423</v>
      </c>
      <c r="N63" s="13">
        <f t="shared" si="7"/>
        <v>14.27694428588353</v>
      </c>
      <c r="O63" s="13">
        <f t="shared" si="7"/>
        <v>8.484559081528511</v>
      </c>
      <c r="P63" s="13">
        <f t="shared" si="7"/>
        <v>12.42074785126446</v>
      </c>
      <c r="Q63" s="13">
        <f t="shared" si="7"/>
        <v>11.776153256598592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4.813163402687123</v>
      </c>
      <c r="W63" s="13">
        <f t="shared" si="7"/>
        <v>25.311090486009206</v>
      </c>
      <c r="X63" s="13">
        <f t="shared" si="7"/>
        <v>0</v>
      </c>
      <c r="Y63" s="13">
        <f t="shared" si="7"/>
        <v>0</v>
      </c>
      <c r="Z63" s="14">
        <f t="shared" si="7"/>
        <v>65</v>
      </c>
    </row>
    <row r="64" spans="1:26" ht="12.75">
      <c r="A64" s="39" t="s">
        <v>106</v>
      </c>
      <c r="B64" s="12">
        <f t="shared" si="7"/>
        <v>1.0845278458958723</v>
      </c>
      <c r="C64" s="12">
        <f t="shared" si="7"/>
        <v>0</v>
      </c>
      <c r="D64" s="3">
        <f t="shared" si="7"/>
        <v>65.00234893118547</v>
      </c>
      <c r="E64" s="13">
        <f t="shared" si="7"/>
        <v>65</v>
      </c>
      <c r="F64" s="13">
        <f t="shared" si="7"/>
        <v>0.5045213641819695</v>
      </c>
      <c r="G64" s="13">
        <f t="shared" si="7"/>
        <v>0</v>
      </c>
      <c r="H64" s="13">
        <f t="shared" si="7"/>
        <v>2.5235679942473985</v>
      </c>
      <c r="I64" s="13">
        <f t="shared" si="7"/>
        <v>0.9746172227017214</v>
      </c>
      <c r="J64" s="13">
        <f t="shared" si="7"/>
        <v>11.239941937960824</v>
      </c>
      <c r="K64" s="13">
        <f t="shared" si="7"/>
        <v>7.481561918380981</v>
      </c>
      <c r="L64" s="13">
        <f t="shared" si="7"/>
        <v>7.558150497894085</v>
      </c>
      <c r="M64" s="13">
        <f t="shared" si="7"/>
        <v>8.805685517525747</v>
      </c>
      <c r="N64" s="13">
        <f t="shared" si="7"/>
        <v>11.907649082588845</v>
      </c>
      <c r="O64" s="13">
        <f t="shared" si="7"/>
        <v>14.44172750363721</v>
      </c>
      <c r="P64" s="13">
        <f t="shared" si="7"/>
        <v>12.272674338587928</v>
      </c>
      <c r="Q64" s="13">
        <f t="shared" si="7"/>
        <v>12.878216869083625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7.60344748379462</v>
      </c>
      <c r="W64" s="13">
        <f t="shared" si="7"/>
        <v>44.04504521780547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2.75">
      <c r="A65" s="39" t="s">
        <v>107</v>
      </c>
      <c r="B65" s="12">
        <f t="shared" si="7"/>
        <v>-190.74177497754644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3337.3066468989373</v>
      </c>
      <c r="K65" s="13">
        <f t="shared" si="7"/>
        <v>1959.7269137447072</v>
      </c>
      <c r="L65" s="13">
        <f t="shared" si="7"/>
        <v>517.0892018779343</v>
      </c>
      <c r="M65" s="13">
        <f t="shared" si="7"/>
        <v>1938.3174226284375</v>
      </c>
      <c r="N65" s="13">
        <f t="shared" si="7"/>
        <v>99.64418087472203</v>
      </c>
      <c r="O65" s="13">
        <f t="shared" si="7"/>
        <v>2504.7905604719763</v>
      </c>
      <c r="P65" s="13">
        <f t="shared" si="7"/>
        <v>66.22396142140006</v>
      </c>
      <c r="Q65" s="13">
        <f t="shared" si="7"/>
        <v>738.5554702003712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895.2506524870314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106.50471953165683</v>
      </c>
      <c r="C66" s="15">
        <f t="shared" si="7"/>
        <v>0</v>
      </c>
      <c r="D66" s="4">
        <f t="shared" si="7"/>
        <v>69.41595441595442</v>
      </c>
      <c r="E66" s="16">
        <f t="shared" si="7"/>
        <v>69.41595441595442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1.803746779023609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73.04684975767367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-1.6880561922584314</v>
      </c>
      <c r="W66" s="16">
        <f t="shared" si="7"/>
        <v>-0.006476591622391203</v>
      </c>
      <c r="X66" s="16">
        <f t="shared" si="7"/>
        <v>0</v>
      </c>
      <c r="Y66" s="16">
        <f t="shared" si="7"/>
        <v>0</v>
      </c>
      <c r="Z66" s="17">
        <f t="shared" si="7"/>
        <v>69.41595441595442</v>
      </c>
    </row>
    <row r="67" spans="1:26" ht="12.75" hidden="1">
      <c r="A67" s="41" t="s">
        <v>286</v>
      </c>
      <c r="B67" s="24">
        <v>130923366</v>
      </c>
      <c r="C67" s="24"/>
      <c r="D67" s="25">
        <v>134013379</v>
      </c>
      <c r="E67" s="26">
        <v>131012540</v>
      </c>
      <c r="F67" s="26">
        <v>12249697</v>
      </c>
      <c r="G67" s="26">
        <v>11800269</v>
      </c>
      <c r="H67" s="26">
        <v>10712790</v>
      </c>
      <c r="I67" s="26">
        <v>34762756</v>
      </c>
      <c r="J67" s="26">
        <v>76482892</v>
      </c>
      <c r="K67" s="26">
        <v>12152940</v>
      </c>
      <c r="L67" s="26">
        <v>11453440</v>
      </c>
      <c r="M67" s="26">
        <v>100089272</v>
      </c>
      <c r="N67" s="26">
        <v>11371345</v>
      </c>
      <c r="O67" s="26">
        <v>10637025</v>
      </c>
      <c r="P67" s="26">
        <v>11260454</v>
      </c>
      <c r="Q67" s="26">
        <v>33268824</v>
      </c>
      <c r="R67" s="26"/>
      <c r="S67" s="26"/>
      <c r="T67" s="26"/>
      <c r="U67" s="26"/>
      <c r="V67" s="26">
        <v>168120852</v>
      </c>
      <c r="W67" s="26">
        <v>90484167</v>
      </c>
      <c r="X67" s="26"/>
      <c r="Y67" s="25"/>
      <c r="Z67" s="27">
        <v>131012540</v>
      </c>
    </row>
    <row r="68" spans="1:26" ht="12.75" hidden="1">
      <c r="A68" s="37" t="s">
        <v>31</v>
      </c>
      <c r="B68" s="19">
        <v>35060357</v>
      </c>
      <c r="C68" s="19"/>
      <c r="D68" s="20">
        <v>30313000</v>
      </c>
      <c r="E68" s="21">
        <v>30312540</v>
      </c>
      <c r="F68" s="21">
        <v>2776176</v>
      </c>
      <c r="G68" s="21">
        <v>2713298</v>
      </c>
      <c r="H68" s="21">
        <v>2710267</v>
      </c>
      <c r="I68" s="21">
        <v>8199741</v>
      </c>
      <c r="J68" s="21">
        <v>66299821</v>
      </c>
      <c r="K68" s="21">
        <v>2648882</v>
      </c>
      <c r="L68" s="21">
        <v>2528000</v>
      </c>
      <c r="M68" s="21">
        <v>71476703</v>
      </c>
      <c r="N68" s="21">
        <v>2524523</v>
      </c>
      <c r="O68" s="21">
        <v>2528307</v>
      </c>
      <c r="P68" s="21">
        <v>3030855</v>
      </c>
      <c r="Q68" s="21">
        <v>8083685</v>
      </c>
      <c r="R68" s="21"/>
      <c r="S68" s="21"/>
      <c r="T68" s="21"/>
      <c r="U68" s="21"/>
      <c r="V68" s="21">
        <v>87760129</v>
      </c>
      <c r="W68" s="21">
        <v>23193042</v>
      </c>
      <c r="X68" s="21"/>
      <c r="Y68" s="20"/>
      <c r="Z68" s="23">
        <v>30312540</v>
      </c>
    </row>
    <row r="69" spans="1:26" ht="12.75" hidden="1">
      <c r="A69" s="38" t="s">
        <v>32</v>
      </c>
      <c r="B69" s="19">
        <v>88250813</v>
      </c>
      <c r="C69" s="19"/>
      <c r="D69" s="20">
        <v>99137379</v>
      </c>
      <c r="E69" s="21">
        <v>96137000</v>
      </c>
      <c r="F69" s="21">
        <v>8881108</v>
      </c>
      <c r="G69" s="21">
        <v>8266943</v>
      </c>
      <c r="H69" s="21">
        <v>8015020</v>
      </c>
      <c r="I69" s="21">
        <v>25163071</v>
      </c>
      <c r="J69" s="21">
        <v>10183071</v>
      </c>
      <c r="K69" s="21">
        <v>9518158</v>
      </c>
      <c r="L69" s="21">
        <v>8925699</v>
      </c>
      <c r="M69" s="21">
        <v>28626928</v>
      </c>
      <c r="N69" s="21">
        <v>8854902</v>
      </c>
      <c r="O69" s="21">
        <v>8123246</v>
      </c>
      <c r="P69" s="21">
        <v>8237941</v>
      </c>
      <c r="Q69" s="21">
        <v>25216089</v>
      </c>
      <c r="R69" s="21"/>
      <c r="S69" s="21"/>
      <c r="T69" s="21"/>
      <c r="U69" s="21"/>
      <c r="V69" s="21">
        <v>79006088</v>
      </c>
      <c r="W69" s="21">
        <v>63292108</v>
      </c>
      <c r="X69" s="21"/>
      <c r="Y69" s="20"/>
      <c r="Z69" s="23">
        <v>96137000</v>
      </c>
    </row>
    <row r="70" spans="1:26" ht="12.75" hidden="1">
      <c r="A70" s="39" t="s">
        <v>103</v>
      </c>
      <c r="B70" s="19">
        <v>18770492</v>
      </c>
      <c r="C70" s="19"/>
      <c r="D70" s="20">
        <v>30825391</v>
      </c>
      <c r="E70" s="21">
        <v>27825000</v>
      </c>
      <c r="F70" s="21">
        <v>2107661</v>
      </c>
      <c r="G70" s="21">
        <v>2269946</v>
      </c>
      <c r="H70" s="21">
        <v>2037376</v>
      </c>
      <c r="I70" s="21">
        <v>6414983</v>
      </c>
      <c r="J70" s="21">
        <v>2745952</v>
      </c>
      <c r="K70" s="21">
        <v>2400668</v>
      </c>
      <c r="L70" s="21">
        <v>1860396</v>
      </c>
      <c r="M70" s="21">
        <v>7007016</v>
      </c>
      <c r="N70" s="21">
        <v>2014365</v>
      </c>
      <c r="O70" s="21">
        <v>1703539</v>
      </c>
      <c r="P70" s="21">
        <v>1966775</v>
      </c>
      <c r="Q70" s="21">
        <v>5684679</v>
      </c>
      <c r="R70" s="21"/>
      <c r="S70" s="21"/>
      <c r="T70" s="21"/>
      <c r="U70" s="21"/>
      <c r="V70" s="21">
        <v>19106678</v>
      </c>
      <c r="W70" s="21">
        <v>23030680</v>
      </c>
      <c r="X70" s="21"/>
      <c r="Y70" s="20"/>
      <c r="Z70" s="23">
        <v>27825000</v>
      </c>
    </row>
    <row r="71" spans="1:26" ht="12.75" hidden="1">
      <c r="A71" s="39" t="s">
        <v>104</v>
      </c>
      <c r="B71" s="19">
        <v>38875455</v>
      </c>
      <c r="C71" s="19"/>
      <c r="D71" s="20">
        <v>34757996</v>
      </c>
      <c r="E71" s="21">
        <v>34758000</v>
      </c>
      <c r="F71" s="21">
        <v>3319025</v>
      </c>
      <c r="G71" s="21">
        <v>3108284</v>
      </c>
      <c r="H71" s="21">
        <v>3107486</v>
      </c>
      <c r="I71" s="21">
        <v>9534795</v>
      </c>
      <c r="J71" s="21">
        <v>3869180</v>
      </c>
      <c r="K71" s="21">
        <v>3681900</v>
      </c>
      <c r="L71" s="21">
        <v>3705228</v>
      </c>
      <c r="M71" s="21">
        <v>11256308</v>
      </c>
      <c r="N71" s="21">
        <v>3540141</v>
      </c>
      <c r="O71" s="21">
        <v>3328542</v>
      </c>
      <c r="P71" s="21">
        <v>3384472</v>
      </c>
      <c r="Q71" s="21">
        <v>10253155</v>
      </c>
      <c r="R71" s="21"/>
      <c r="S71" s="21"/>
      <c r="T71" s="21"/>
      <c r="U71" s="21"/>
      <c r="V71" s="21">
        <v>31044258</v>
      </c>
      <c r="W71" s="21">
        <v>18538440</v>
      </c>
      <c r="X71" s="21"/>
      <c r="Y71" s="20"/>
      <c r="Z71" s="23">
        <v>34758000</v>
      </c>
    </row>
    <row r="72" spans="1:26" ht="12.75" hidden="1">
      <c r="A72" s="39" t="s">
        <v>105</v>
      </c>
      <c r="B72" s="19">
        <v>20295307</v>
      </c>
      <c r="C72" s="19"/>
      <c r="D72" s="20">
        <v>20769454</v>
      </c>
      <c r="E72" s="21">
        <v>20769000</v>
      </c>
      <c r="F72" s="21">
        <v>2228688</v>
      </c>
      <c r="G72" s="21">
        <v>1885124</v>
      </c>
      <c r="H72" s="21">
        <v>1865325</v>
      </c>
      <c r="I72" s="21">
        <v>5979137</v>
      </c>
      <c r="J72" s="21">
        <v>2300073</v>
      </c>
      <c r="K72" s="21">
        <v>2220168</v>
      </c>
      <c r="L72" s="21">
        <v>2173126</v>
      </c>
      <c r="M72" s="21">
        <v>6693367</v>
      </c>
      <c r="N72" s="21">
        <v>2135527</v>
      </c>
      <c r="O72" s="21">
        <v>1997841</v>
      </c>
      <c r="P72" s="21">
        <v>1916825</v>
      </c>
      <c r="Q72" s="21">
        <v>6050193</v>
      </c>
      <c r="R72" s="21"/>
      <c r="S72" s="21"/>
      <c r="T72" s="21"/>
      <c r="U72" s="21"/>
      <c r="V72" s="21">
        <v>18722697</v>
      </c>
      <c r="W72" s="21">
        <v>15621741</v>
      </c>
      <c r="X72" s="21"/>
      <c r="Y72" s="20"/>
      <c r="Z72" s="23">
        <v>20769000</v>
      </c>
    </row>
    <row r="73" spans="1:26" ht="12.75" hidden="1">
      <c r="A73" s="39" t="s">
        <v>106</v>
      </c>
      <c r="B73" s="19">
        <v>11493112</v>
      </c>
      <c r="C73" s="19"/>
      <c r="D73" s="20">
        <v>12784538</v>
      </c>
      <c r="E73" s="21">
        <v>12785000</v>
      </c>
      <c r="F73" s="21">
        <v>1205499</v>
      </c>
      <c r="G73" s="21">
        <v>983354</v>
      </c>
      <c r="H73" s="21">
        <v>984598</v>
      </c>
      <c r="I73" s="21">
        <v>3173451</v>
      </c>
      <c r="J73" s="21">
        <v>1247631</v>
      </c>
      <c r="K73" s="21">
        <v>1194403</v>
      </c>
      <c r="L73" s="21">
        <v>1166714</v>
      </c>
      <c r="M73" s="21">
        <v>3608748</v>
      </c>
      <c r="N73" s="21">
        <v>1144634</v>
      </c>
      <c r="O73" s="21">
        <v>1076374</v>
      </c>
      <c r="P73" s="21">
        <v>944570</v>
      </c>
      <c r="Q73" s="21">
        <v>3165578</v>
      </c>
      <c r="R73" s="21"/>
      <c r="S73" s="21"/>
      <c r="T73" s="21"/>
      <c r="U73" s="21"/>
      <c r="V73" s="21">
        <v>9947777</v>
      </c>
      <c r="W73" s="21">
        <v>6101247</v>
      </c>
      <c r="X73" s="21"/>
      <c r="Y73" s="20"/>
      <c r="Z73" s="23">
        <v>12785000</v>
      </c>
    </row>
    <row r="74" spans="1:26" ht="12.75" hidden="1">
      <c r="A74" s="39" t="s">
        <v>107</v>
      </c>
      <c r="B74" s="19">
        <v>-1183553</v>
      </c>
      <c r="C74" s="19"/>
      <c r="D74" s="20"/>
      <c r="E74" s="21"/>
      <c r="F74" s="21">
        <v>20235</v>
      </c>
      <c r="G74" s="21">
        <v>20235</v>
      </c>
      <c r="H74" s="21">
        <v>20235</v>
      </c>
      <c r="I74" s="21">
        <v>60705</v>
      </c>
      <c r="J74" s="21">
        <v>20235</v>
      </c>
      <c r="K74" s="21">
        <v>21019</v>
      </c>
      <c r="L74" s="21">
        <v>20235</v>
      </c>
      <c r="M74" s="21">
        <v>61489</v>
      </c>
      <c r="N74" s="21">
        <v>20235</v>
      </c>
      <c r="O74" s="21">
        <v>16950</v>
      </c>
      <c r="P74" s="21">
        <v>25299</v>
      </c>
      <c r="Q74" s="21">
        <v>62484</v>
      </c>
      <c r="R74" s="21"/>
      <c r="S74" s="21"/>
      <c r="T74" s="21"/>
      <c r="U74" s="21"/>
      <c r="V74" s="21">
        <v>184678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7612196</v>
      </c>
      <c r="C75" s="28"/>
      <c r="D75" s="29">
        <v>4563000</v>
      </c>
      <c r="E75" s="30">
        <v>4563000</v>
      </c>
      <c r="F75" s="30">
        <v>592413</v>
      </c>
      <c r="G75" s="30">
        <v>820028</v>
      </c>
      <c r="H75" s="30">
        <v>-12497</v>
      </c>
      <c r="I75" s="30">
        <v>1399944</v>
      </c>
      <c r="J75" s="30"/>
      <c r="K75" s="30">
        <v>-14100</v>
      </c>
      <c r="L75" s="30">
        <v>-259</v>
      </c>
      <c r="M75" s="30">
        <v>-14359</v>
      </c>
      <c r="N75" s="30">
        <v>-8080</v>
      </c>
      <c r="O75" s="30">
        <v>-14528</v>
      </c>
      <c r="P75" s="30">
        <v>-8342</v>
      </c>
      <c r="Q75" s="30">
        <v>-30950</v>
      </c>
      <c r="R75" s="30"/>
      <c r="S75" s="30"/>
      <c r="T75" s="30"/>
      <c r="U75" s="30"/>
      <c r="V75" s="30">
        <v>1354635</v>
      </c>
      <c r="W75" s="30">
        <v>3999017</v>
      </c>
      <c r="X75" s="30"/>
      <c r="Y75" s="29"/>
      <c r="Z75" s="31">
        <v>4563000</v>
      </c>
    </row>
    <row r="76" spans="1:26" ht="12.75" hidden="1">
      <c r="A76" s="42" t="s">
        <v>287</v>
      </c>
      <c r="B76" s="32">
        <v>38903139</v>
      </c>
      <c r="C76" s="32"/>
      <c r="D76" s="33">
        <v>87108000</v>
      </c>
      <c r="E76" s="34">
        <v>85359500</v>
      </c>
      <c r="F76" s="34">
        <v>3446637</v>
      </c>
      <c r="G76" s="34">
        <v>5741946</v>
      </c>
      <c r="H76" s="34">
        <v>3240730</v>
      </c>
      <c r="I76" s="34">
        <v>12429313</v>
      </c>
      <c r="J76" s="34">
        <v>4600124</v>
      </c>
      <c r="K76" s="34">
        <v>3675769</v>
      </c>
      <c r="L76" s="34">
        <v>3891046</v>
      </c>
      <c r="M76" s="34">
        <v>12166939</v>
      </c>
      <c r="N76" s="34">
        <v>4501685</v>
      </c>
      <c r="O76" s="34">
        <v>4140396</v>
      </c>
      <c r="P76" s="34">
        <v>3404911</v>
      </c>
      <c r="Q76" s="34">
        <v>12046992</v>
      </c>
      <c r="R76" s="34"/>
      <c r="S76" s="34"/>
      <c r="T76" s="34"/>
      <c r="U76" s="34"/>
      <c r="V76" s="34">
        <v>36643244</v>
      </c>
      <c r="W76" s="34">
        <v>44129650</v>
      </c>
      <c r="X76" s="34"/>
      <c r="Y76" s="33"/>
      <c r="Z76" s="35">
        <v>85359500</v>
      </c>
    </row>
    <row r="77" spans="1:26" ht="12.75" hidden="1">
      <c r="A77" s="37" t="s">
        <v>31</v>
      </c>
      <c r="B77" s="19">
        <v>10637010</v>
      </c>
      <c r="C77" s="19"/>
      <c r="D77" s="20">
        <v>19703000</v>
      </c>
      <c r="E77" s="21">
        <v>19703000</v>
      </c>
      <c r="F77" s="21">
        <v>2782154</v>
      </c>
      <c r="G77" s="21">
        <v>5614003</v>
      </c>
      <c r="H77" s="21">
        <v>1679975</v>
      </c>
      <c r="I77" s="21">
        <v>10076132</v>
      </c>
      <c r="J77" s="21">
        <v>1661110</v>
      </c>
      <c r="K77" s="21">
        <v>992159</v>
      </c>
      <c r="L77" s="21">
        <v>1322223</v>
      </c>
      <c r="M77" s="21">
        <v>3975492</v>
      </c>
      <c r="N77" s="21">
        <v>1914577</v>
      </c>
      <c r="O77" s="21">
        <v>1291651</v>
      </c>
      <c r="P77" s="21">
        <v>1079015</v>
      </c>
      <c r="Q77" s="21">
        <v>4285243</v>
      </c>
      <c r="R77" s="21"/>
      <c r="S77" s="21"/>
      <c r="T77" s="21"/>
      <c r="U77" s="21"/>
      <c r="V77" s="21">
        <v>18336867</v>
      </c>
      <c r="W77" s="21">
        <v>14341261</v>
      </c>
      <c r="X77" s="21"/>
      <c r="Y77" s="20"/>
      <c r="Z77" s="23">
        <v>19703000</v>
      </c>
    </row>
    <row r="78" spans="1:26" ht="12.75" hidden="1">
      <c r="A78" s="38" t="s">
        <v>32</v>
      </c>
      <c r="B78" s="19">
        <v>20158781</v>
      </c>
      <c r="C78" s="19"/>
      <c r="D78" s="20">
        <v>64237550</v>
      </c>
      <c r="E78" s="21">
        <v>62489050</v>
      </c>
      <c r="F78" s="21">
        <v>664483</v>
      </c>
      <c r="G78" s="21">
        <v>127943</v>
      </c>
      <c r="H78" s="21">
        <v>1560755</v>
      </c>
      <c r="I78" s="21">
        <v>2353181</v>
      </c>
      <c r="J78" s="21">
        <v>2939014</v>
      </c>
      <c r="K78" s="21">
        <v>2683610</v>
      </c>
      <c r="L78" s="21">
        <v>2569082</v>
      </c>
      <c r="M78" s="21">
        <v>8191706</v>
      </c>
      <c r="N78" s="21">
        <v>2595188</v>
      </c>
      <c r="O78" s="21">
        <v>2863273</v>
      </c>
      <c r="P78" s="21">
        <v>2325896</v>
      </c>
      <c r="Q78" s="21">
        <v>7784357</v>
      </c>
      <c r="R78" s="21"/>
      <c r="S78" s="21"/>
      <c r="T78" s="21"/>
      <c r="U78" s="21"/>
      <c r="V78" s="21">
        <v>18329244</v>
      </c>
      <c r="W78" s="21">
        <v>29788648</v>
      </c>
      <c r="X78" s="21"/>
      <c r="Y78" s="20"/>
      <c r="Z78" s="23">
        <v>62489050</v>
      </c>
    </row>
    <row r="79" spans="1:26" ht="12.75" hidden="1">
      <c r="A79" s="39" t="s">
        <v>103</v>
      </c>
      <c r="B79" s="19">
        <v>15519075</v>
      </c>
      <c r="C79" s="19"/>
      <c r="D79" s="20">
        <v>19834750</v>
      </c>
      <c r="E79" s="21">
        <v>18086250</v>
      </c>
      <c r="F79" s="21">
        <v>572127</v>
      </c>
      <c r="G79" s="21">
        <v>30452</v>
      </c>
      <c r="H79" s="21">
        <v>1466568</v>
      </c>
      <c r="I79" s="21">
        <v>2069147</v>
      </c>
      <c r="J79" s="21">
        <v>1861267</v>
      </c>
      <c r="K79" s="21">
        <v>1916756</v>
      </c>
      <c r="L79" s="21">
        <v>1768200</v>
      </c>
      <c r="M79" s="21">
        <v>5546223</v>
      </c>
      <c r="N79" s="21">
        <v>1714491</v>
      </c>
      <c r="O79" s="21">
        <v>1731345</v>
      </c>
      <c r="P79" s="21">
        <v>1443122</v>
      </c>
      <c r="Q79" s="21">
        <v>4888958</v>
      </c>
      <c r="R79" s="21"/>
      <c r="S79" s="21"/>
      <c r="T79" s="21"/>
      <c r="U79" s="21"/>
      <c r="V79" s="21">
        <v>12504328</v>
      </c>
      <c r="W79" s="21">
        <v>11748093</v>
      </c>
      <c r="X79" s="21"/>
      <c r="Y79" s="20"/>
      <c r="Z79" s="23">
        <v>18086250</v>
      </c>
    </row>
    <row r="80" spans="1:26" ht="12.75" hidden="1">
      <c r="A80" s="39" t="s">
        <v>104</v>
      </c>
      <c r="B80" s="19">
        <v>1100754</v>
      </c>
      <c r="C80" s="19"/>
      <c r="D80" s="20">
        <v>22592700</v>
      </c>
      <c r="E80" s="21">
        <v>22592700</v>
      </c>
      <c r="F80" s="21">
        <v>57140</v>
      </c>
      <c r="G80" s="21">
        <v>97491</v>
      </c>
      <c r="H80" s="21">
        <v>62077</v>
      </c>
      <c r="I80" s="21">
        <v>216708</v>
      </c>
      <c r="J80" s="21">
        <v>262210</v>
      </c>
      <c r="K80" s="21">
        <v>254576</v>
      </c>
      <c r="L80" s="21">
        <v>466793</v>
      </c>
      <c r="M80" s="21">
        <v>983579</v>
      </c>
      <c r="N80" s="21">
        <v>419347</v>
      </c>
      <c r="O80" s="21">
        <v>382411</v>
      </c>
      <c r="P80" s="21">
        <v>512012</v>
      </c>
      <c r="Q80" s="21">
        <v>1313770</v>
      </c>
      <c r="R80" s="21"/>
      <c r="S80" s="21"/>
      <c r="T80" s="21"/>
      <c r="U80" s="21"/>
      <c r="V80" s="21">
        <v>2514057</v>
      </c>
      <c r="W80" s="21">
        <v>11397313</v>
      </c>
      <c r="X80" s="21"/>
      <c r="Y80" s="20"/>
      <c r="Z80" s="23">
        <v>22592700</v>
      </c>
    </row>
    <row r="81" spans="1:26" ht="12.75" hidden="1">
      <c r="A81" s="39" t="s">
        <v>105</v>
      </c>
      <c r="B81" s="19">
        <v>1156776</v>
      </c>
      <c r="C81" s="19"/>
      <c r="D81" s="20">
        <v>13499850</v>
      </c>
      <c r="E81" s="21">
        <v>13499850</v>
      </c>
      <c r="F81" s="21">
        <v>29134</v>
      </c>
      <c r="G81" s="21"/>
      <c r="H81" s="21">
        <v>7263</v>
      </c>
      <c r="I81" s="21">
        <v>36397</v>
      </c>
      <c r="J81" s="21"/>
      <c r="K81" s="21">
        <v>11003</v>
      </c>
      <c r="L81" s="21">
        <v>141274</v>
      </c>
      <c r="M81" s="21">
        <v>152277</v>
      </c>
      <c r="N81" s="21">
        <v>304888</v>
      </c>
      <c r="O81" s="21">
        <v>169508</v>
      </c>
      <c r="P81" s="21">
        <v>238084</v>
      </c>
      <c r="Q81" s="21">
        <v>712480</v>
      </c>
      <c r="R81" s="21"/>
      <c r="S81" s="21"/>
      <c r="T81" s="21"/>
      <c r="U81" s="21"/>
      <c r="V81" s="21">
        <v>901154</v>
      </c>
      <c r="W81" s="21">
        <v>3954033</v>
      </c>
      <c r="X81" s="21"/>
      <c r="Y81" s="20"/>
      <c r="Z81" s="23">
        <v>13499850</v>
      </c>
    </row>
    <row r="82" spans="1:26" ht="12.75" hidden="1">
      <c r="A82" s="39" t="s">
        <v>106</v>
      </c>
      <c r="B82" s="19">
        <v>124646</v>
      </c>
      <c r="C82" s="19"/>
      <c r="D82" s="20">
        <v>8310250</v>
      </c>
      <c r="E82" s="21">
        <v>8310250</v>
      </c>
      <c r="F82" s="21">
        <v>6082</v>
      </c>
      <c r="G82" s="21"/>
      <c r="H82" s="21">
        <v>24847</v>
      </c>
      <c r="I82" s="21">
        <v>30929</v>
      </c>
      <c r="J82" s="21">
        <v>140233</v>
      </c>
      <c r="K82" s="21">
        <v>89360</v>
      </c>
      <c r="L82" s="21">
        <v>88182</v>
      </c>
      <c r="M82" s="21">
        <v>317775</v>
      </c>
      <c r="N82" s="21">
        <v>136299</v>
      </c>
      <c r="O82" s="21">
        <v>155447</v>
      </c>
      <c r="P82" s="21">
        <v>115924</v>
      </c>
      <c r="Q82" s="21">
        <v>407670</v>
      </c>
      <c r="R82" s="21"/>
      <c r="S82" s="21"/>
      <c r="T82" s="21"/>
      <c r="U82" s="21"/>
      <c r="V82" s="21">
        <v>756374</v>
      </c>
      <c r="W82" s="21">
        <v>2687297</v>
      </c>
      <c r="X82" s="21"/>
      <c r="Y82" s="20"/>
      <c r="Z82" s="23">
        <v>8310250</v>
      </c>
    </row>
    <row r="83" spans="1:26" ht="12.75" hidden="1">
      <c r="A83" s="39" t="s">
        <v>107</v>
      </c>
      <c r="B83" s="19">
        <v>2257530</v>
      </c>
      <c r="C83" s="19"/>
      <c r="D83" s="20"/>
      <c r="E83" s="21"/>
      <c r="F83" s="21"/>
      <c r="G83" s="21"/>
      <c r="H83" s="21"/>
      <c r="I83" s="21"/>
      <c r="J83" s="21">
        <v>675304</v>
      </c>
      <c r="K83" s="21">
        <v>411915</v>
      </c>
      <c r="L83" s="21">
        <v>104633</v>
      </c>
      <c r="M83" s="21">
        <v>1191852</v>
      </c>
      <c r="N83" s="21">
        <v>20163</v>
      </c>
      <c r="O83" s="21">
        <v>424562</v>
      </c>
      <c r="P83" s="21">
        <v>16754</v>
      </c>
      <c r="Q83" s="21">
        <v>461479</v>
      </c>
      <c r="R83" s="21"/>
      <c r="S83" s="21"/>
      <c r="T83" s="21"/>
      <c r="U83" s="21"/>
      <c r="V83" s="21">
        <v>1653331</v>
      </c>
      <c r="W83" s="21">
        <v>1912</v>
      </c>
      <c r="X83" s="21"/>
      <c r="Y83" s="20"/>
      <c r="Z83" s="23"/>
    </row>
    <row r="84" spans="1:26" ht="12.75" hidden="1">
      <c r="A84" s="40" t="s">
        <v>110</v>
      </c>
      <c r="B84" s="28">
        <v>8107348</v>
      </c>
      <c r="C84" s="28"/>
      <c r="D84" s="29">
        <v>3167450</v>
      </c>
      <c r="E84" s="30">
        <v>3167450</v>
      </c>
      <c r="F84" s="30"/>
      <c r="G84" s="30"/>
      <c r="H84" s="30"/>
      <c r="I84" s="30"/>
      <c r="J84" s="30"/>
      <c r="K84" s="30"/>
      <c r="L84" s="30">
        <v>-259</v>
      </c>
      <c r="M84" s="30">
        <v>-259</v>
      </c>
      <c r="N84" s="30">
        <v>-8080</v>
      </c>
      <c r="O84" s="30">
        <v>-14528</v>
      </c>
      <c r="P84" s="30"/>
      <c r="Q84" s="30">
        <v>-22608</v>
      </c>
      <c r="R84" s="30"/>
      <c r="S84" s="30"/>
      <c r="T84" s="30"/>
      <c r="U84" s="30"/>
      <c r="V84" s="30">
        <v>-22867</v>
      </c>
      <c r="W84" s="30">
        <v>-259</v>
      </c>
      <c r="X84" s="30"/>
      <c r="Y84" s="29"/>
      <c r="Z84" s="31">
        <v>3167450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11884169</v>
      </c>
      <c r="D5" s="357">
        <f t="shared" si="0"/>
        <v>0</v>
      </c>
      <c r="E5" s="356">
        <f t="shared" si="0"/>
        <v>9394000</v>
      </c>
      <c r="F5" s="358">
        <f t="shared" si="0"/>
        <v>9394000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7045500</v>
      </c>
      <c r="Y5" s="358">
        <f t="shared" si="0"/>
        <v>-7045500</v>
      </c>
      <c r="Z5" s="359">
        <f>+IF(X5&lt;&gt;0,+(Y5/X5)*100,0)</f>
        <v>-100</v>
      </c>
      <c r="AA5" s="360">
        <f>+AA6+AA8+AA11+AA13+AA15</f>
        <v>9394000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3332000</v>
      </c>
      <c r="F6" s="59">
        <f t="shared" si="1"/>
        <v>3332000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2499000</v>
      </c>
      <c r="Y6" s="59">
        <f t="shared" si="1"/>
        <v>-2499000</v>
      </c>
      <c r="Z6" s="61">
        <f>+IF(X6&lt;&gt;0,+(Y6/X6)*100,0)</f>
        <v>-100</v>
      </c>
      <c r="AA6" s="62">
        <f t="shared" si="1"/>
        <v>3332000</v>
      </c>
    </row>
    <row r="7" spans="1:27" ht="12.75">
      <c r="A7" s="291" t="s">
        <v>229</v>
      </c>
      <c r="B7" s="142"/>
      <c r="C7" s="60"/>
      <c r="D7" s="340"/>
      <c r="E7" s="60">
        <v>3332000</v>
      </c>
      <c r="F7" s="59">
        <v>3332000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2499000</v>
      </c>
      <c r="Y7" s="59">
        <v>-2499000</v>
      </c>
      <c r="Z7" s="61">
        <v>-100</v>
      </c>
      <c r="AA7" s="62">
        <v>3332000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1783000</v>
      </c>
      <c r="F8" s="59">
        <f t="shared" si="2"/>
        <v>1783000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1337250</v>
      </c>
      <c r="Y8" s="59">
        <f t="shared" si="2"/>
        <v>-1337250</v>
      </c>
      <c r="Z8" s="61">
        <f>+IF(X8&lt;&gt;0,+(Y8/X8)*100,0)</f>
        <v>-100</v>
      </c>
      <c r="AA8" s="62">
        <f>SUM(AA9:AA10)</f>
        <v>1783000</v>
      </c>
    </row>
    <row r="9" spans="1:27" ht="12.75">
      <c r="A9" s="291" t="s">
        <v>230</v>
      </c>
      <c r="B9" s="142"/>
      <c r="C9" s="60"/>
      <c r="D9" s="340"/>
      <c r="E9" s="60">
        <v>1431000</v>
      </c>
      <c r="F9" s="59">
        <v>1431000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1073250</v>
      </c>
      <c r="Y9" s="59">
        <v>-1073250</v>
      </c>
      <c r="Z9" s="61">
        <v>-100</v>
      </c>
      <c r="AA9" s="62">
        <v>1431000</v>
      </c>
    </row>
    <row r="10" spans="1:27" ht="12.75">
      <c r="A10" s="291" t="s">
        <v>231</v>
      </c>
      <c r="B10" s="142"/>
      <c r="C10" s="60"/>
      <c r="D10" s="340"/>
      <c r="E10" s="60">
        <v>352000</v>
      </c>
      <c r="F10" s="59">
        <v>352000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264000</v>
      </c>
      <c r="Y10" s="59">
        <v>-264000</v>
      </c>
      <c r="Z10" s="61">
        <v>-100</v>
      </c>
      <c r="AA10" s="62">
        <v>352000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2191000</v>
      </c>
      <c r="F11" s="364">
        <f t="shared" si="3"/>
        <v>2191000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1643250</v>
      </c>
      <c r="Y11" s="364">
        <f t="shared" si="3"/>
        <v>-1643250</v>
      </c>
      <c r="Z11" s="365">
        <f>+IF(X11&lt;&gt;0,+(Y11/X11)*100,0)</f>
        <v>-100</v>
      </c>
      <c r="AA11" s="366">
        <f t="shared" si="3"/>
        <v>2191000</v>
      </c>
    </row>
    <row r="12" spans="1:27" ht="12.75">
      <c r="A12" s="291" t="s">
        <v>232</v>
      </c>
      <c r="B12" s="136"/>
      <c r="C12" s="60"/>
      <c r="D12" s="340"/>
      <c r="E12" s="60">
        <v>2191000</v>
      </c>
      <c r="F12" s="59">
        <v>2191000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1643250</v>
      </c>
      <c r="Y12" s="59">
        <v>-1643250</v>
      </c>
      <c r="Z12" s="61">
        <v>-100</v>
      </c>
      <c r="AA12" s="62">
        <v>2191000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2088000</v>
      </c>
      <c r="F13" s="342">
        <f t="shared" si="4"/>
        <v>2088000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1566000</v>
      </c>
      <c r="Y13" s="342">
        <f t="shared" si="4"/>
        <v>-1566000</v>
      </c>
      <c r="Z13" s="335">
        <f>+IF(X13&lt;&gt;0,+(Y13/X13)*100,0)</f>
        <v>-100</v>
      </c>
      <c r="AA13" s="273">
        <f t="shared" si="4"/>
        <v>2088000</v>
      </c>
    </row>
    <row r="14" spans="1:27" ht="12.75">
      <c r="A14" s="291" t="s">
        <v>233</v>
      </c>
      <c r="B14" s="136"/>
      <c r="C14" s="60"/>
      <c r="D14" s="340"/>
      <c r="E14" s="60">
        <v>2088000</v>
      </c>
      <c r="F14" s="59">
        <v>2088000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1566000</v>
      </c>
      <c r="Y14" s="59">
        <v>-1566000</v>
      </c>
      <c r="Z14" s="61">
        <v>-100</v>
      </c>
      <c r="AA14" s="62">
        <v>2088000</v>
      </c>
    </row>
    <row r="15" spans="1:27" ht="12.75">
      <c r="A15" s="361" t="s">
        <v>209</v>
      </c>
      <c r="B15" s="136"/>
      <c r="C15" s="60">
        <f aca="true" t="shared" si="5" ref="C15:Y15">SUM(C16:C20)</f>
        <v>11884169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11884169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1000000</v>
      </c>
      <c r="F25" s="59">
        <v>1000000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</v>
      </c>
      <c r="Y25" s="59">
        <v>-750000</v>
      </c>
      <c r="Z25" s="61">
        <v>-100</v>
      </c>
      <c r="AA25" s="62">
        <v>1000000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11884169</v>
      </c>
      <c r="D60" s="346">
        <f t="shared" si="14"/>
        <v>0</v>
      </c>
      <c r="E60" s="219">
        <f t="shared" si="14"/>
        <v>10394000</v>
      </c>
      <c r="F60" s="264">
        <f t="shared" si="14"/>
        <v>10394000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7795500</v>
      </c>
      <c r="Y60" s="264">
        <f t="shared" si="14"/>
        <v>-7795500</v>
      </c>
      <c r="Z60" s="337">
        <f>+IF(X60&lt;&gt;0,+(Y60/X60)*100,0)</f>
        <v>-100</v>
      </c>
      <c r="AA60" s="232">
        <f>+AA57+AA54+AA51+AA40+AA37+AA34+AA22+AA5</f>
        <v>10394000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135034482</v>
      </c>
      <c r="D5" s="153">
        <f>SUM(D6:D8)</f>
        <v>0</v>
      </c>
      <c r="E5" s="154">
        <f t="shared" si="0"/>
        <v>70814984</v>
      </c>
      <c r="F5" s="100">
        <f t="shared" si="0"/>
        <v>121067802</v>
      </c>
      <c r="G5" s="100">
        <f t="shared" si="0"/>
        <v>13743312</v>
      </c>
      <c r="H5" s="100">
        <f t="shared" si="0"/>
        <v>4899762</v>
      </c>
      <c r="I5" s="100">
        <f t="shared" si="0"/>
        <v>2239660</v>
      </c>
      <c r="J5" s="100">
        <f t="shared" si="0"/>
        <v>20882734</v>
      </c>
      <c r="K5" s="100">
        <f t="shared" si="0"/>
        <v>65883089</v>
      </c>
      <c r="L5" s="100">
        <f t="shared" si="0"/>
        <v>2137794</v>
      </c>
      <c r="M5" s="100">
        <f t="shared" si="0"/>
        <v>2357405</v>
      </c>
      <c r="N5" s="100">
        <f t="shared" si="0"/>
        <v>70378288</v>
      </c>
      <c r="O5" s="100">
        <f t="shared" si="0"/>
        <v>2392696</v>
      </c>
      <c r="P5" s="100">
        <f t="shared" si="0"/>
        <v>2146882</v>
      </c>
      <c r="Q5" s="100">
        <f t="shared" si="0"/>
        <v>2630737</v>
      </c>
      <c r="R5" s="100">
        <f t="shared" si="0"/>
        <v>7170315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98431337</v>
      </c>
      <c r="X5" s="100">
        <f t="shared" si="0"/>
        <v>43225070</v>
      </c>
      <c r="Y5" s="100">
        <f t="shared" si="0"/>
        <v>55206267</v>
      </c>
      <c r="Z5" s="137">
        <f>+IF(X5&lt;&gt;0,+(Y5/X5)*100,0)</f>
        <v>127.71816679533427</v>
      </c>
      <c r="AA5" s="153">
        <f>SUM(AA6:AA8)</f>
        <v>121067802</v>
      </c>
    </row>
    <row r="6" spans="1:27" ht="12.75">
      <c r="A6" s="138" t="s">
        <v>75</v>
      </c>
      <c r="B6" s="136"/>
      <c r="C6" s="155">
        <v>-1057735</v>
      </c>
      <c r="D6" s="155"/>
      <c r="E6" s="156">
        <v>18272984</v>
      </c>
      <c r="F6" s="60">
        <v>83362000</v>
      </c>
      <c r="G6" s="60">
        <v>10767540</v>
      </c>
      <c r="H6" s="60"/>
      <c r="I6" s="60"/>
      <c r="J6" s="60">
        <v>10767540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10767540</v>
      </c>
      <c r="X6" s="60">
        <v>8486194</v>
      </c>
      <c r="Y6" s="60">
        <v>2281346</v>
      </c>
      <c r="Z6" s="140">
        <v>26.88</v>
      </c>
      <c r="AA6" s="155">
        <v>83362000</v>
      </c>
    </row>
    <row r="7" spans="1:27" ht="12.75">
      <c r="A7" s="138" t="s">
        <v>76</v>
      </c>
      <c r="B7" s="136"/>
      <c r="C7" s="157">
        <v>135973679</v>
      </c>
      <c r="D7" s="157"/>
      <c r="E7" s="158">
        <v>45302000</v>
      </c>
      <c r="F7" s="159">
        <v>37705802</v>
      </c>
      <c r="G7" s="159">
        <v>3389786</v>
      </c>
      <c r="H7" s="159">
        <v>5378666</v>
      </c>
      <c r="I7" s="159">
        <v>2719055</v>
      </c>
      <c r="J7" s="159">
        <v>11487507</v>
      </c>
      <c r="K7" s="159">
        <v>66358125</v>
      </c>
      <c r="L7" s="159">
        <v>2674529</v>
      </c>
      <c r="M7" s="159">
        <v>2582360</v>
      </c>
      <c r="N7" s="159">
        <v>71615014</v>
      </c>
      <c r="O7" s="159">
        <v>2590461</v>
      </c>
      <c r="P7" s="159">
        <v>2551862</v>
      </c>
      <c r="Q7" s="159">
        <v>3034761</v>
      </c>
      <c r="R7" s="159">
        <v>8177084</v>
      </c>
      <c r="S7" s="159"/>
      <c r="T7" s="159"/>
      <c r="U7" s="159"/>
      <c r="V7" s="159"/>
      <c r="W7" s="159">
        <v>91279605</v>
      </c>
      <c r="X7" s="159">
        <v>30103244</v>
      </c>
      <c r="Y7" s="159">
        <v>61176361</v>
      </c>
      <c r="Z7" s="141">
        <v>203.22</v>
      </c>
      <c r="AA7" s="157">
        <v>37705802</v>
      </c>
    </row>
    <row r="8" spans="1:27" ht="12.75">
      <c r="A8" s="138" t="s">
        <v>77</v>
      </c>
      <c r="B8" s="136"/>
      <c r="C8" s="155">
        <v>118538</v>
      </c>
      <c r="D8" s="155"/>
      <c r="E8" s="156">
        <v>7240000</v>
      </c>
      <c r="F8" s="60"/>
      <c r="G8" s="60">
        <v>-414014</v>
      </c>
      <c r="H8" s="60">
        <v>-478904</v>
      </c>
      <c r="I8" s="60">
        <v>-479395</v>
      </c>
      <c r="J8" s="60">
        <v>-1372313</v>
      </c>
      <c r="K8" s="60">
        <v>-475036</v>
      </c>
      <c r="L8" s="60">
        <v>-536735</v>
      </c>
      <c r="M8" s="60">
        <v>-224955</v>
      </c>
      <c r="N8" s="60">
        <v>-1236726</v>
      </c>
      <c r="O8" s="60">
        <v>-197765</v>
      </c>
      <c r="P8" s="60">
        <v>-404980</v>
      </c>
      <c r="Q8" s="60">
        <v>-404024</v>
      </c>
      <c r="R8" s="60">
        <v>-1006769</v>
      </c>
      <c r="S8" s="60"/>
      <c r="T8" s="60"/>
      <c r="U8" s="60"/>
      <c r="V8" s="60"/>
      <c r="W8" s="60">
        <v>-3615808</v>
      </c>
      <c r="X8" s="60">
        <v>4635632</v>
      </c>
      <c r="Y8" s="60">
        <v>-8251440</v>
      </c>
      <c r="Z8" s="140">
        <v>-178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1235962</v>
      </c>
      <c r="D9" s="153">
        <f>SUM(D10:D14)</f>
        <v>0</v>
      </c>
      <c r="E9" s="154">
        <f t="shared" si="1"/>
        <v>6346854</v>
      </c>
      <c r="F9" s="100">
        <f t="shared" si="1"/>
        <v>141111</v>
      </c>
      <c r="G9" s="100">
        <f t="shared" si="1"/>
        <v>29912</v>
      </c>
      <c r="H9" s="100">
        <f t="shared" si="1"/>
        <v>32002</v>
      </c>
      <c r="I9" s="100">
        <f t="shared" si="1"/>
        <v>15059</v>
      </c>
      <c r="J9" s="100">
        <f t="shared" si="1"/>
        <v>76973</v>
      </c>
      <c r="K9" s="100">
        <f t="shared" si="1"/>
        <v>18640</v>
      </c>
      <c r="L9" s="100">
        <f t="shared" si="1"/>
        <v>12898</v>
      </c>
      <c r="M9" s="100">
        <f t="shared" si="1"/>
        <v>58089</v>
      </c>
      <c r="N9" s="100">
        <f t="shared" si="1"/>
        <v>89627</v>
      </c>
      <c r="O9" s="100">
        <f t="shared" si="1"/>
        <v>11361</v>
      </c>
      <c r="P9" s="100">
        <f t="shared" si="1"/>
        <v>7797</v>
      </c>
      <c r="Q9" s="100">
        <f t="shared" si="1"/>
        <v>48416</v>
      </c>
      <c r="R9" s="100">
        <f t="shared" si="1"/>
        <v>67574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234174</v>
      </c>
      <c r="X9" s="100">
        <f t="shared" si="1"/>
        <v>7944196</v>
      </c>
      <c r="Y9" s="100">
        <f t="shared" si="1"/>
        <v>-7710022</v>
      </c>
      <c r="Z9" s="137">
        <f>+IF(X9&lt;&gt;0,+(Y9/X9)*100,0)</f>
        <v>-97.05226306098189</v>
      </c>
      <c r="AA9" s="153">
        <f>SUM(AA10:AA14)</f>
        <v>141111</v>
      </c>
    </row>
    <row r="10" spans="1:27" ht="12.75">
      <c r="A10" s="138" t="s">
        <v>79</v>
      </c>
      <c r="B10" s="136"/>
      <c r="C10" s="155">
        <v>975962</v>
      </c>
      <c r="D10" s="155"/>
      <c r="E10" s="156">
        <v>2005840</v>
      </c>
      <c r="F10" s="60">
        <v>140000</v>
      </c>
      <c r="G10" s="60"/>
      <c r="H10" s="60">
        <v>2821</v>
      </c>
      <c r="I10" s="60">
        <v>5147</v>
      </c>
      <c r="J10" s="60">
        <v>7968</v>
      </c>
      <c r="K10" s="60"/>
      <c r="L10" s="60">
        <v>5354</v>
      </c>
      <c r="M10" s="60">
        <v>3550</v>
      </c>
      <c r="N10" s="60">
        <v>8904</v>
      </c>
      <c r="O10" s="60">
        <v>2821</v>
      </c>
      <c r="P10" s="60">
        <v>4997</v>
      </c>
      <c r="Q10" s="60">
        <v>16271</v>
      </c>
      <c r="R10" s="60">
        <v>24089</v>
      </c>
      <c r="S10" s="60"/>
      <c r="T10" s="60"/>
      <c r="U10" s="60"/>
      <c r="V10" s="60"/>
      <c r="W10" s="60">
        <v>40961</v>
      </c>
      <c r="X10" s="60">
        <v>2344753</v>
      </c>
      <c r="Y10" s="60">
        <v>-2303792</v>
      </c>
      <c r="Z10" s="140">
        <v>-98.25</v>
      </c>
      <c r="AA10" s="155">
        <v>140000</v>
      </c>
    </row>
    <row r="11" spans="1:27" ht="12.75">
      <c r="A11" s="138" t="s">
        <v>80</v>
      </c>
      <c r="B11" s="136"/>
      <c r="C11" s="155"/>
      <c r="D11" s="155"/>
      <c r="E11" s="156">
        <v>2300000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3378957</v>
      </c>
      <c r="Y11" s="60">
        <v>-3378957</v>
      </c>
      <c r="Z11" s="140">
        <v>-100</v>
      </c>
      <c r="AA11" s="155"/>
    </row>
    <row r="12" spans="1:27" ht="12.75">
      <c r="A12" s="138" t="s">
        <v>81</v>
      </c>
      <c r="B12" s="136"/>
      <c r="C12" s="155">
        <v>260000</v>
      </c>
      <c r="D12" s="155"/>
      <c r="E12" s="156">
        <v>875000</v>
      </c>
      <c r="F12" s="60">
        <v>1111</v>
      </c>
      <c r="G12" s="60">
        <v>29912</v>
      </c>
      <c r="H12" s="60">
        <v>27895</v>
      </c>
      <c r="I12" s="60">
        <v>9912</v>
      </c>
      <c r="J12" s="60">
        <v>67719</v>
      </c>
      <c r="K12" s="60">
        <v>18640</v>
      </c>
      <c r="L12" s="60">
        <v>7544</v>
      </c>
      <c r="M12" s="60">
        <v>54539</v>
      </c>
      <c r="N12" s="60">
        <v>80723</v>
      </c>
      <c r="O12" s="60">
        <v>8540</v>
      </c>
      <c r="P12" s="60">
        <v>2800</v>
      </c>
      <c r="Q12" s="60">
        <v>21720</v>
      </c>
      <c r="R12" s="60">
        <v>33060</v>
      </c>
      <c r="S12" s="60"/>
      <c r="T12" s="60"/>
      <c r="U12" s="60"/>
      <c r="V12" s="60"/>
      <c r="W12" s="60">
        <v>181502</v>
      </c>
      <c r="X12" s="60">
        <v>1303904</v>
      </c>
      <c r="Y12" s="60">
        <v>-1122402</v>
      </c>
      <c r="Z12" s="140">
        <v>-86.08</v>
      </c>
      <c r="AA12" s="155">
        <v>1111</v>
      </c>
    </row>
    <row r="13" spans="1:27" ht="12.75">
      <c r="A13" s="138" t="s">
        <v>82</v>
      </c>
      <c r="B13" s="136"/>
      <c r="C13" s="155"/>
      <c r="D13" s="155"/>
      <c r="E13" s="156">
        <v>1166014</v>
      </c>
      <c r="F13" s="60"/>
      <c r="G13" s="60"/>
      <c r="H13" s="60">
        <v>1286</v>
      </c>
      <c r="I13" s="60"/>
      <c r="J13" s="60">
        <v>1286</v>
      </c>
      <c r="K13" s="60"/>
      <c r="L13" s="60"/>
      <c r="M13" s="60"/>
      <c r="N13" s="60"/>
      <c r="O13" s="60"/>
      <c r="P13" s="60"/>
      <c r="Q13" s="60">
        <v>10425</v>
      </c>
      <c r="R13" s="60">
        <v>10425</v>
      </c>
      <c r="S13" s="60"/>
      <c r="T13" s="60"/>
      <c r="U13" s="60"/>
      <c r="V13" s="60"/>
      <c r="W13" s="60">
        <v>11711</v>
      </c>
      <c r="X13" s="60">
        <v>916582</v>
      </c>
      <c r="Y13" s="60">
        <v>-904871</v>
      </c>
      <c r="Z13" s="140">
        <v>-98.72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23188400</v>
      </c>
      <c r="D15" s="153">
        <f>SUM(D16:D18)</f>
        <v>0</v>
      </c>
      <c r="E15" s="154">
        <f t="shared" si="2"/>
        <v>66600123</v>
      </c>
      <c r="F15" s="100">
        <f t="shared" si="2"/>
        <v>23871290</v>
      </c>
      <c r="G15" s="100">
        <f t="shared" si="2"/>
        <v>10754000</v>
      </c>
      <c r="H15" s="100">
        <f t="shared" si="2"/>
        <v>287000</v>
      </c>
      <c r="I15" s="100">
        <f t="shared" si="2"/>
        <v>0</v>
      </c>
      <c r="J15" s="100">
        <f t="shared" si="2"/>
        <v>11041000</v>
      </c>
      <c r="K15" s="100">
        <f t="shared" si="2"/>
        <v>0</v>
      </c>
      <c r="L15" s="100">
        <f t="shared" si="2"/>
        <v>0</v>
      </c>
      <c r="M15" s="100">
        <f t="shared" si="2"/>
        <v>17907000</v>
      </c>
      <c r="N15" s="100">
        <f t="shared" si="2"/>
        <v>17907000</v>
      </c>
      <c r="O15" s="100">
        <f t="shared" si="2"/>
        <v>516000</v>
      </c>
      <c r="P15" s="100">
        <f t="shared" si="2"/>
        <v>0</v>
      </c>
      <c r="Q15" s="100">
        <f t="shared" si="2"/>
        <v>0</v>
      </c>
      <c r="R15" s="100">
        <f t="shared" si="2"/>
        <v>516000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29464000</v>
      </c>
      <c r="X15" s="100">
        <f t="shared" si="2"/>
        <v>39560750</v>
      </c>
      <c r="Y15" s="100">
        <f t="shared" si="2"/>
        <v>-10096750</v>
      </c>
      <c r="Z15" s="137">
        <f>+IF(X15&lt;&gt;0,+(Y15/X15)*100,0)</f>
        <v>-25.522139999873612</v>
      </c>
      <c r="AA15" s="153">
        <f>SUM(AA16:AA18)</f>
        <v>23871290</v>
      </c>
    </row>
    <row r="16" spans="1:27" ht="12.75">
      <c r="A16" s="138" t="s">
        <v>85</v>
      </c>
      <c r="B16" s="136"/>
      <c r="C16" s="155"/>
      <c r="D16" s="155"/>
      <c r="E16" s="156">
        <v>2415000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2030750</v>
      </c>
      <c r="Y16" s="60">
        <v>-2030750</v>
      </c>
      <c r="Z16" s="140">
        <v>-100</v>
      </c>
      <c r="AA16" s="155"/>
    </row>
    <row r="17" spans="1:27" ht="12.75">
      <c r="A17" s="138" t="s">
        <v>86</v>
      </c>
      <c r="B17" s="136"/>
      <c r="C17" s="155">
        <v>23188400</v>
      </c>
      <c r="D17" s="155"/>
      <c r="E17" s="156">
        <v>64185123</v>
      </c>
      <c r="F17" s="60">
        <v>23871290</v>
      </c>
      <c r="G17" s="60">
        <v>10754000</v>
      </c>
      <c r="H17" s="60">
        <v>287000</v>
      </c>
      <c r="I17" s="60"/>
      <c r="J17" s="60">
        <v>11041000</v>
      </c>
      <c r="K17" s="60"/>
      <c r="L17" s="60"/>
      <c r="M17" s="60">
        <v>17907000</v>
      </c>
      <c r="N17" s="60">
        <v>17907000</v>
      </c>
      <c r="O17" s="60">
        <v>516000</v>
      </c>
      <c r="P17" s="60"/>
      <c r="Q17" s="60"/>
      <c r="R17" s="60">
        <v>516000</v>
      </c>
      <c r="S17" s="60"/>
      <c r="T17" s="60"/>
      <c r="U17" s="60"/>
      <c r="V17" s="60"/>
      <c r="W17" s="60">
        <v>29464000</v>
      </c>
      <c r="X17" s="60">
        <v>37530000</v>
      </c>
      <c r="Y17" s="60">
        <v>-8066000</v>
      </c>
      <c r="Z17" s="140">
        <v>-21.49</v>
      </c>
      <c r="AA17" s="155">
        <v>23871290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129891305</v>
      </c>
      <c r="D19" s="153">
        <f>SUM(D20:D23)</f>
        <v>0</v>
      </c>
      <c r="E19" s="154">
        <f t="shared" si="3"/>
        <v>106840379</v>
      </c>
      <c r="F19" s="100">
        <f t="shared" si="3"/>
        <v>114893091</v>
      </c>
      <c r="G19" s="100">
        <f t="shared" si="3"/>
        <v>35132809</v>
      </c>
      <c r="H19" s="100">
        <f t="shared" si="3"/>
        <v>10658740</v>
      </c>
      <c r="I19" s="100">
        <f t="shared" si="3"/>
        <v>9291602</v>
      </c>
      <c r="J19" s="100">
        <f t="shared" si="3"/>
        <v>55083151</v>
      </c>
      <c r="K19" s="100">
        <f t="shared" si="3"/>
        <v>36028549</v>
      </c>
      <c r="L19" s="100">
        <f t="shared" si="3"/>
        <v>12095350</v>
      </c>
      <c r="M19" s="100">
        <f t="shared" si="3"/>
        <v>13957275</v>
      </c>
      <c r="N19" s="100">
        <f t="shared" si="3"/>
        <v>62081174</v>
      </c>
      <c r="O19" s="100">
        <f t="shared" si="3"/>
        <v>21745026</v>
      </c>
      <c r="P19" s="100">
        <f t="shared" si="3"/>
        <v>11390266</v>
      </c>
      <c r="Q19" s="100">
        <f t="shared" si="3"/>
        <v>7566590</v>
      </c>
      <c r="R19" s="100">
        <f t="shared" si="3"/>
        <v>40701882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157866207</v>
      </c>
      <c r="X19" s="100">
        <f t="shared" si="3"/>
        <v>80489045</v>
      </c>
      <c r="Y19" s="100">
        <f t="shared" si="3"/>
        <v>77377162</v>
      </c>
      <c r="Z19" s="137">
        <f>+IF(X19&lt;&gt;0,+(Y19/X19)*100,0)</f>
        <v>96.13378069027904</v>
      </c>
      <c r="AA19" s="153">
        <f>SUM(AA20:AA23)</f>
        <v>114893091</v>
      </c>
    </row>
    <row r="20" spans="1:27" ht="12.75">
      <c r="A20" s="138" t="s">
        <v>89</v>
      </c>
      <c r="B20" s="136"/>
      <c r="C20" s="155">
        <v>20270492</v>
      </c>
      <c r="D20" s="155"/>
      <c r="E20" s="156">
        <v>36825391</v>
      </c>
      <c r="F20" s="60">
        <v>46581091</v>
      </c>
      <c r="G20" s="60">
        <v>11571319</v>
      </c>
      <c r="H20" s="60">
        <v>4269324</v>
      </c>
      <c r="I20" s="60">
        <v>3794975</v>
      </c>
      <c r="J20" s="60">
        <v>19635618</v>
      </c>
      <c r="K20" s="60">
        <v>27434851</v>
      </c>
      <c r="L20" s="60">
        <v>4487375</v>
      </c>
      <c r="M20" s="60">
        <v>6508735</v>
      </c>
      <c r="N20" s="60">
        <v>38430961</v>
      </c>
      <c r="O20" s="60">
        <v>14590456</v>
      </c>
      <c r="P20" s="60">
        <v>4690120</v>
      </c>
      <c r="Q20" s="60">
        <v>1966923</v>
      </c>
      <c r="R20" s="60">
        <v>21247499</v>
      </c>
      <c r="S20" s="60"/>
      <c r="T20" s="60"/>
      <c r="U20" s="60"/>
      <c r="V20" s="60"/>
      <c r="W20" s="60">
        <v>79314078</v>
      </c>
      <c r="X20" s="60">
        <v>23779190</v>
      </c>
      <c r="Y20" s="60">
        <v>55534888</v>
      </c>
      <c r="Z20" s="140">
        <v>233.54</v>
      </c>
      <c r="AA20" s="155">
        <v>46581091</v>
      </c>
    </row>
    <row r="21" spans="1:27" ht="12.75">
      <c r="A21" s="138" t="s">
        <v>90</v>
      </c>
      <c r="B21" s="136"/>
      <c r="C21" s="155">
        <v>77832394</v>
      </c>
      <c r="D21" s="155"/>
      <c r="E21" s="156">
        <v>35151996</v>
      </c>
      <c r="F21" s="60">
        <v>34758000</v>
      </c>
      <c r="G21" s="60">
        <v>11425045</v>
      </c>
      <c r="H21" s="60">
        <v>3049299</v>
      </c>
      <c r="I21" s="60">
        <v>2254930</v>
      </c>
      <c r="J21" s="60">
        <v>16729274</v>
      </c>
      <c r="K21" s="60">
        <v>3861904</v>
      </c>
      <c r="L21" s="60">
        <v>3231721</v>
      </c>
      <c r="M21" s="60">
        <v>3207666</v>
      </c>
      <c r="N21" s="60">
        <v>10301291</v>
      </c>
      <c r="O21" s="60">
        <v>3033054</v>
      </c>
      <c r="P21" s="60">
        <v>2845935</v>
      </c>
      <c r="Q21" s="60">
        <v>2902148</v>
      </c>
      <c r="R21" s="60">
        <v>8781137</v>
      </c>
      <c r="S21" s="60"/>
      <c r="T21" s="60"/>
      <c r="U21" s="60"/>
      <c r="V21" s="60"/>
      <c r="W21" s="60">
        <v>35811702</v>
      </c>
      <c r="X21" s="60">
        <v>23205684</v>
      </c>
      <c r="Y21" s="60">
        <v>12606018</v>
      </c>
      <c r="Z21" s="140">
        <v>54.32</v>
      </c>
      <c r="AA21" s="155">
        <v>34758000</v>
      </c>
    </row>
    <row r="22" spans="1:27" ht="12.75">
      <c r="A22" s="138" t="s">
        <v>91</v>
      </c>
      <c r="B22" s="136"/>
      <c r="C22" s="157">
        <v>20295307</v>
      </c>
      <c r="D22" s="157"/>
      <c r="E22" s="158">
        <v>20769454</v>
      </c>
      <c r="F22" s="159">
        <v>20769000</v>
      </c>
      <c r="G22" s="159">
        <v>6048136</v>
      </c>
      <c r="H22" s="159">
        <v>1493809</v>
      </c>
      <c r="I22" s="159">
        <v>1423209</v>
      </c>
      <c r="J22" s="159">
        <v>8965154</v>
      </c>
      <c r="K22" s="159">
        <v>2289600</v>
      </c>
      <c r="L22" s="159">
        <v>2139371</v>
      </c>
      <c r="M22" s="159">
        <v>2049916</v>
      </c>
      <c r="N22" s="159">
        <v>6478887</v>
      </c>
      <c r="O22" s="159">
        <v>1980153</v>
      </c>
      <c r="P22" s="159">
        <v>1833529</v>
      </c>
      <c r="Q22" s="159">
        <v>1752949</v>
      </c>
      <c r="R22" s="159">
        <v>5566631</v>
      </c>
      <c r="S22" s="159"/>
      <c r="T22" s="159"/>
      <c r="U22" s="159"/>
      <c r="V22" s="159"/>
      <c r="W22" s="159">
        <v>21010672</v>
      </c>
      <c r="X22" s="159">
        <v>16943421</v>
      </c>
      <c r="Y22" s="159">
        <v>4067251</v>
      </c>
      <c r="Z22" s="141">
        <v>24</v>
      </c>
      <c r="AA22" s="157">
        <v>20769000</v>
      </c>
    </row>
    <row r="23" spans="1:27" ht="12.75">
      <c r="A23" s="138" t="s">
        <v>92</v>
      </c>
      <c r="B23" s="136"/>
      <c r="C23" s="155">
        <v>11493112</v>
      </c>
      <c r="D23" s="155"/>
      <c r="E23" s="156">
        <v>14093538</v>
      </c>
      <c r="F23" s="60">
        <v>12785000</v>
      </c>
      <c r="G23" s="60">
        <v>6088309</v>
      </c>
      <c r="H23" s="60">
        <v>1846308</v>
      </c>
      <c r="I23" s="60">
        <v>1818488</v>
      </c>
      <c r="J23" s="60">
        <v>9753105</v>
      </c>
      <c r="K23" s="60">
        <v>2442194</v>
      </c>
      <c r="L23" s="60">
        <v>2236883</v>
      </c>
      <c r="M23" s="60">
        <v>2190958</v>
      </c>
      <c r="N23" s="60">
        <v>6870035</v>
      </c>
      <c r="O23" s="60">
        <v>2141363</v>
      </c>
      <c r="P23" s="60">
        <v>2020682</v>
      </c>
      <c r="Q23" s="60">
        <v>944570</v>
      </c>
      <c r="R23" s="60">
        <v>5106615</v>
      </c>
      <c r="S23" s="60"/>
      <c r="T23" s="60"/>
      <c r="U23" s="60"/>
      <c r="V23" s="60"/>
      <c r="W23" s="60">
        <v>21729755</v>
      </c>
      <c r="X23" s="60">
        <v>16560750</v>
      </c>
      <c r="Y23" s="60">
        <v>5169005</v>
      </c>
      <c r="Z23" s="140">
        <v>31.21</v>
      </c>
      <c r="AA23" s="155">
        <v>12785000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289350149</v>
      </c>
      <c r="D25" s="168">
        <f>+D5+D9+D15+D19+D24</f>
        <v>0</v>
      </c>
      <c r="E25" s="169">
        <f t="shared" si="4"/>
        <v>250602340</v>
      </c>
      <c r="F25" s="73">
        <f t="shared" si="4"/>
        <v>259973294</v>
      </c>
      <c r="G25" s="73">
        <f t="shared" si="4"/>
        <v>59660033</v>
      </c>
      <c r="H25" s="73">
        <f t="shared" si="4"/>
        <v>15877504</v>
      </c>
      <c r="I25" s="73">
        <f t="shared" si="4"/>
        <v>11546321</v>
      </c>
      <c r="J25" s="73">
        <f t="shared" si="4"/>
        <v>87083858</v>
      </c>
      <c r="K25" s="73">
        <f t="shared" si="4"/>
        <v>101930278</v>
      </c>
      <c r="L25" s="73">
        <f t="shared" si="4"/>
        <v>14246042</v>
      </c>
      <c r="M25" s="73">
        <f t="shared" si="4"/>
        <v>34279769</v>
      </c>
      <c r="N25" s="73">
        <f t="shared" si="4"/>
        <v>150456089</v>
      </c>
      <c r="O25" s="73">
        <f t="shared" si="4"/>
        <v>24665083</v>
      </c>
      <c r="P25" s="73">
        <f t="shared" si="4"/>
        <v>13544945</v>
      </c>
      <c r="Q25" s="73">
        <f t="shared" si="4"/>
        <v>10245743</v>
      </c>
      <c r="R25" s="73">
        <f t="shared" si="4"/>
        <v>48455771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285995718</v>
      </c>
      <c r="X25" s="73">
        <f t="shared" si="4"/>
        <v>171219061</v>
      </c>
      <c r="Y25" s="73">
        <f t="shared" si="4"/>
        <v>114776657</v>
      </c>
      <c r="Z25" s="170">
        <f>+IF(X25&lt;&gt;0,+(Y25/X25)*100,0)</f>
        <v>67.03497632194116</v>
      </c>
      <c r="AA25" s="168">
        <f>+AA5+AA9+AA15+AA19+AA24</f>
        <v>259973294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172458359</v>
      </c>
      <c r="D28" s="153">
        <f>SUM(D29:D31)</f>
        <v>0</v>
      </c>
      <c r="E28" s="154">
        <f t="shared" si="5"/>
        <v>62384000</v>
      </c>
      <c r="F28" s="100">
        <f t="shared" si="5"/>
        <v>207698409</v>
      </c>
      <c r="G28" s="100">
        <f t="shared" si="5"/>
        <v>8481267</v>
      </c>
      <c r="H28" s="100">
        <f t="shared" si="5"/>
        <v>6678082</v>
      </c>
      <c r="I28" s="100">
        <f t="shared" si="5"/>
        <v>4478651</v>
      </c>
      <c r="J28" s="100">
        <f t="shared" si="5"/>
        <v>19638000</v>
      </c>
      <c r="K28" s="100">
        <f t="shared" si="5"/>
        <v>6086763</v>
      </c>
      <c r="L28" s="100">
        <f t="shared" si="5"/>
        <v>4882564</v>
      </c>
      <c r="M28" s="100">
        <f t="shared" si="5"/>
        <v>5607189</v>
      </c>
      <c r="N28" s="100">
        <f t="shared" si="5"/>
        <v>16576516</v>
      </c>
      <c r="O28" s="100">
        <f t="shared" si="5"/>
        <v>5026499</v>
      </c>
      <c r="P28" s="100">
        <f t="shared" si="5"/>
        <v>4814267</v>
      </c>
      <c r="Q28" s="100">
        <f t="shared" si="5"/>
        <v>4803961</v>
      </c>
      <c r="R28" s="100">
        <f t="shared" si="5"/>
        <v>14644727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50859243</v>
      </c>
      <c r="X28" s="100">
        <f t="shared" si="5"/>
        <v>39860524</v>
      </c>
      <c r="Y28" s="100">
        <f t="shared" si="5"/>
        <v>10998719</v>
      </c>
      <c r="Z28" s="137">
        <f>+IF(X28&lt;&gt;0,+(Y28/X28)*100,0)</f>
        <v>27.593011572050585</v>
      </c>
      <c r="AA28" s="153">
        <f>SUM(AA29:AA31)</f>
        <v>207698409</v>
      </c>
    </row>
    <row r="29" spans="1:27" ht="12.75">
      <c r="A29" s="138" t="s">
        <v>75</v>
      </c>
      <c r="B29" s="136"/>
      <c r="C29" s="155">
        <v>100734479</v>
      </c>
      <c r="D29" s="155"/>
      <c r="E29" s="156">
        <v>18042000</v>
      </c>
      <c r="F29" s="60">
        <v>6628000</v>
      </c>
      <c r="G29" s="60">
        <v>1067193</v>
      </c>
      <c r="H29" s="60">
        <v>613592</v>
      </c>
      <c r="I29" s="60">
        <v>579429</v>
      </c>
      <c r="J29" s="60">
        <v>2260214</v>
      </c>
      <c r="K29" s="60">
        <v>284069</v>
      </c>
      <c r="L29" s="60">
        <v>2404361</v>
      </c>
      <c r="M29" s="60">
        <v>3345295</v>
      </c>
      <c r="N29" s="60">
        <v>6033725</v>
      </c>
      <c r="O29" s="60">
        <v>2932122</v>
      </c>
      <c r="P29" s="60">
        <v>1906388</v>
      </c>
      <c r="Q29" s="60">
        <v>2947677</v>
      </c>
      <c r="R29" s="60">
        <v>7786187</v>
      </c>
      <c r="S29" s="60"/>
      <c r="T29" s="60"/>
      <c r="U29" s="60"/>
      <c r="V29" s="60"/>
      <c r="W29" s="60">
        <v>16080126</v>
      </c>
      <c r="X29" s="60">
        <v>12073777</v>
      </c>
      <c r="Y29" s="60">
        <v>4006349</v>
      </c>
      <c r="Z29" s="140">
        <v>33.18</v>
      </c>
      <c r="AA29" s="155">
        <v>6628000</v>
      </c>
    </row>
    <row r="30" spans="1:27" ht="12.75">
      <c r="A30" s="138" t="s">
        <v>76</v>
      </c>
      <c r="B30" s="136"/>
      <c r="C30" s="157">
        <v>63207598</v>
      </c>
      <c r="D30" s="157"/>
      <c r="E30" s="158">
        <v>28812918</v>
      </c>
      <c r="F30" s="159">
        <v>201070409</v>
      </c>
      <c r="G30" s="159">
        <v>7400567</v>
      </c>
      <c r="H30" s="159">
        <v>6050965</v>
      </c>
      <c r="I30" s="159">
        <v>3397814</v>
      </c>
      <c r="J30" s="159">
        <v>16849346</v>
      </c>
      <c r="K30" s="159">
        <v>5812402</v>
      </c>
      <c r="L30" s="159">
        <v>1418031</v>
      </c>
      <c r="M30" s="159">
        <v>1202719</v>
      </c>
      <c r="N30" s="159">
        <v>8433152</v>
      </c>
      <c r="O30" s="159">
        <v>1178863</v>
      </c>
      <c r="P30" s="159">
        <v>2061002</v>
      </c>
      <c r="Q30" s="159">
        <v>1137287</v>
      </c>
      <c r="R30" s="159">
        <v>4377152</v>
      </c>
      <c r="S30" s="159"/>
      <c r="T30" s="159"/>
      <c r="U30" s="159"/>
      <c r="V30" s="159"/>
      <c r="W30" s="159">
        <v>29659650</v>
      </c>
      <c r="X30" s="159">
        <v>16045997</v>
      </c>
      <c r="Y30" s="159">
        <v>13613653</v>
      </c>
      <c r="Z30" s="141">
        <v>84.84</v>
      </c>
      <c r="AA30" s="157">
        <v>201070409</v>
      </c>
    </row>
    <row r="31" spans="1:27" ht="12.75">
      <c r="A31" s="138" t="s">
        <v>77</v>
      </c>
      <c r="B31" s="136"/>
      <c r="C31" s="155">
        <v>8516282</v>
      </c>
      <c r="D31" s="155"/>
      <c r="E31" s="156">
        <v>15529082</v>
      </c>
      <c r="F31" s="60"/>
      <c r="G31" s="60">
        <v>13507</v>
      </c>
      <c r="H31" s="60">
        <v>13525</v>
      </c>
      <c r="I31" s="60">
        <v>501408</v>
      </c>
      <c r="J31" s="60">
        <v>528440</v>
      </c>
      <c r="K31" s="60">
        <v>-9708</v>
      </c>
      <c r="L31" s="60">
        <v>1060172</v>
      </c>
      <c r="M31" s="60">
        <v>1059175</v>
      </c>
      <c r="N31" s="60">
        <v>2109639</v>
      </c>
      <c r="O31" s="60">
        <v>915514</v>
      </c>
      <c r="P31" s="60">
        <v>846877</v>
      </c>
      <c r="Q31" s="60">
        <v>718997</v>
      </c>
      <c r="R31" s="60">
        <v>2481388</v>
      </c>
      <c r="S31" s="60"/>
      <c r="T31" s="60"/>
      <c r="U31" s="60"/>
      <c r="V31" s="60"/>
      <c r="W31" s="60">
        <v>5119467</v>
      </c>
      <c r="X31" s="60">
        <v>11740750</v>
      </c>
      <c r="Y31" s="60">
        <v>-6621283</v>
      </c>
      <c r="Z31" s="140">
        <v>-56.4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13862300</v>
      </c>
      <c r="D32" s="153">
        <f>SUM(D33:D37)</f>
        <v>0</v>
      </c>
      <c r="E32" s="154">
        <f t="shared" si="6"/>
        <v>28116599</v>
      </c>
      <c r="F32" s="100">
        <f t="shared" si="6"/>
        <v>1000000</v>
      </c>
      <c r="G32" s="100">
        <f t="shared" si="6"/>
        <v>109956</v>
      </c>
      <c r="H32" s="100">
        <f t="shared" si="6"/>
        <v>943637</v>
      </c>
      <c r="I32" s="100">
        <f t="shared" si="6"/>
        <v>1070663</v>
      </c>
      <c r="J32" s="100">
        <f t="shared" si="6"/>
        <v>2124256</v>
      </c>
      <c r="K32" s="100">
        <f t="shared" si="6"/>
        <v>99792</v>
      </c>
      <c r="L32" s="100">
        <f t="shared" si="6"/>
        <v>1449727</v>
      </c>
      <c r="M32" s="100">
        <f t="shared" si="6"/>
        <v>1667577</v>
      </c>
      <c r="N32" s="100">
        <f t="shared" si="6"/>
        <v>3217096</v>
      </c>
      <c r="O32" s="100">
        <f t="shared" si="6"/>
        <v>1347357</v>
      </c>
      <c r="P32" s="100">
        <f t="shared" si="6"/>
        <v>1101909</v>
      </c>
      <c r="Q32" s="100">
        <f t="shared" si="6"/>
        <v>1260452</v>
      </c>
      <c r="R32" s="100">
        <f t="shared" si="6"/>
        <v>3709718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9051070</v>
      </c>
      <c r="X32" s="100">
        <f t="shared" si="6"/>
        <v>21359482</v>
      </c>
      <c r="Y32" s="100">
        <f t="shared" si="6"/>
        <v>-12308412</v>
      </c>
      <c r="Z32" s="137">
        <f>+IF(X32&lt;&gt;0,+(Y32/X32)*100,0)</f>
        <v>-57.625049146791106</v>
      </c>
      <c r="AA32" s="153">
        <f>SUM(AA33:AA37)</f>
        <v>1000000</v>
      </c>
    </row>
    <row r="33" spans="1:27" ht="12.75">
      <c r="A33" s="138" t="s">
        <v>79</v>
      </c>
      <c r="B33" s="136"/>
      <c r="C33" s="155">
        <v>9361555</v>
      </c>
      <c r="D33" s="155"/>
      <c r="E33" s="156">
        <v>21984599</v>
      </c>
      <c r="F33" s="60">
        <v>1000000</v>
      </c>
      <c r="G33" s="60">
        <v>109956</v>
      </c>
      <c r="H33" s="60">
        <v>564130</v>
      </c>
      <c r="I33" s="60">
        <v>6083</v>
      </c>
      <c r="J33" s="60">
        <v>680169</v>
      </c>
      <c r="K33" s="60">
        <v>95346</v>
      </c>
      <c r="L33" s="60">
        <v>1209858</v>
      </c>
      <c r="M33" s="60">
        <v>1307476</v>
      </c>
      <c r="N33" s="60">
        <v>2612680</v>
      </c>
      <c r="O33" s="60">
        <v>1047760</v>
      </c>
      <c r="P33" s="60">
        <v>857164</v>
      </c>
      <c r="Q33" s="60">
        <v>1062801</v>
      </c>
      <c r="R33" s="60">
        <v>2967725</v>
      </c>
      <c r="S33" s="60"/>
      <c r="T33" s="60"/>
      <c r="U33" s="60"/>
      <c r="V33" s="60"/>
      <c r="W33" s="60">
        <v>6260574</v>
      </c>
      <c r="X33" s="60">
        <v>14313550</v>
      </c>
      <c r="Y33" s="60">
        <v>-8052976</v>
      </c>
      <c r="Z33" s="140">
        <v>-56.26</v>
      </c>
      <c r="AA33" s="155">
        <v>1000000</v>
      </c>
    </row>
    <row r="34" spans="1:27" ht="12.75">
      <c r="A34" s="138" t="s">
        <v>80</v>
      </c>
      <c r="B34" s="136"/>
      <c r="C34" s="155">
        <v>2164160</v>
      </c>
      <c r="D34" s="155"/>
      <c r="E34" s="156">
        <v>2124000</v>
      </c>
      <c r="F34" s="60"/>
      <c r="G34" s="60"/>
      <c r="H34" s="60"/>
      <c r="I34" s="60">
        <v>354860</v>
      </c>
      <c r="J34" s="60">
        <v>354860</v>
      </c>
      <c r="K34" s="60"/>
      <c r="L34" s="60">
        <v>84568</v>
      </c>
      <c r="M34" s="60">
        <v>84066</v>
      </c>
      <c r="N34" s="60">
        <v>168634</v>
      </c>
      <c r="O34" s="60">
        <v>75215</v>
      </c>
      <c r="P34" s="60">
        <v>112229</v>
      </c>
      <c r="Q34" s="60">
        <v>69664</v>
      </c>
      <c r="R34" s="60">
        <v>257108</v>
      </c>
      <c r="S34" s="60"/>
      <c r="T34" s="60"/>
      <c r="U34" s="60"/>
      <c r="V34" s="60"/>
      <c r="W34" s="60">
        <v>780602</v>
      </c>
      <c r="X34" s="60">
        <v>3378957</v>
      </c>
      <c r="Y34" s="60">
        <v>-2598355</v>
      </c>
      <c r="Z34" s="140">
        <v>-76.9</v>
      </c>
      <c r="AA34" s="155"/>
    </row>
    <row r="35" spans="1:27" ht="12.75">
      <c r="A35" s="138" t="s">
        <v>81</v>
      </c>
      <c r="B35" s="136"/>
      <c r="C35" s="155">
        <v>1147611</v>
      </c>
      <c r="D35" s="155"/>
      <c r="E35" s="156">
        <v>2834000</v>
      </c>
      <c r="F35" s="60"/>
      <c r="G35" s="60"/>
      <c r="H35" s="60">
        <v>379507</v>
      </c>
      <c r="I35" s="60">
        <v>709720</v>
      </c>
      <c r="J35" s="60">
        <v>1089227</v>
      </c>
      <c r="K35" s="60">
        <v>4446</v>
      </c>
      <c r="L35" s="60">
        <v>91540</v>
      </c>
      <c r="M35" s="60">
        <v>180580</v>
      </c>
      <c r="N35" s="60">
        <v>276566</v>
      </c>
      <c r="O35" s="60">
        <v>132740</v>
      </c>
      <c r="P35" s="60">
        <v>60661</v>
      </c>
      <c r="Q35" s="60">
        <v>78000</v>
      </c>
      <c r="R35" s="60">
        <v>271401</v>
      </c>
      <c r="S35" s="60"/>
      <c r="T35" s="60"/>
      <c r="U35" s="60"/>
      <c r="V35" s="60"/>
      <c r="W35" s="60">
        <v>1637194</v>
      </c>
      <c r="X35" s="60">
        <v>2641893</v>
      </c>
      <c r="Y35" s="60">
        <v>-1004699</v>
      </c>
      <c r="Z35" s="140">
        <v>-38.03</v>
      </c>
      <c r="AA35" s="155"/>
    </row>
    <row r="36" spans="1:27" ht="12.75">
      <c r="A36" s="138" t="s">
        <v>82</v>
      </c>
      <c r="B36" s="136"/>
      <c r="C36" s="155">
        <v>1188974</v>
      </c>
      <c r="D36" s="155"/>
      <c r="E36" s="156">
        <v>1174000</v>
      </c>
      <c r="F36" s="60"/>
      <c r="G36" s="60"/>
      <c r="H36" s="60"/>
      <c r="I36" s="60"/>
      <c r="J36" s="60"/>
      <c r="K36" s="60"/>
      <c r="L36" s="60">
        <v>63761</v>
      </c>
      <c r="M36" s="60">
        <v>95455</v>
      </c>
      <c r="N36" s="60">
        <v>159216</v>
      </c>
      <c r="O36" s="60">
        <v>91642</v>
      </c>
      <c r="P36" s="60">
        <v>71855</v>
      </c>
      <c r="Q36" s="60">
        <v>49987</v>
      </c>
      <c r="R36" s="60">
        <v>213484</v>
      </c>
      <c r="S36" s="60"/>
      <c r="T36" s="60"/>
      <c r="U36" s="60"/>
      <c r="V36" s="60"/>
      <c r="W36" s="60">
        <v>372700</v>
      </c>
      <c r="X36" s="60">
        <v>1025082</v>
      </c>
      <c r="Y36" s="60">
        <v>-652382</v>
      </c>
      <c r="Z36" s="140">
        <v>-63.64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54299888</v>
      </c>
      <c r="D38" s="153">
        <f>SUM(D39:D41)</f>
        <v>0</v>
      </c>
      <c r="E38" s="154">
        <f t="shared" si="7"/>
        <v>29226401</v>
      </c>
      <c r="F38" s="100">
        <f t="shared" si="7"/>
        <v>3332034</v>
      </c>
      <c r="G38" s="100">
        <f t="shared" si="7"/>
        <v>190169</v>
      </c>
      <c r="H38" s="100">
        <f t="shared" si="7"/>
        <v>396817</v>
      </c>
      <c r="I38" s="100">
        <f t="shared" si="7"/>
        <v>882064</v>
      </c>
      <c r="J38" s="100">
        <f t="shared" si="7"/>
        <v>1469050</v>
      </c>
      <c r="K38" s="100">
        <f t="shared" si="7"/>
        <v>68716</v>
      </c>
      <c r="L38" s="100">
        <f t="shared" si="7"/>
        <v>476696</v>
      </c>
      <c r="M38" s="100">
        <f t="shared" si="7"/>
        <v>1047785</v>
      </c>
      <c r="N38" s="100">
        <f t="shared" si="7"/>
        <v>1593197</v>
      </c>
      <c r="O38" s="100">
        <f t="shared" si="7"/>
        <v>582571</v>
      </c>
      <c r="P38" s="100">
        <f t="shared" si="7"/>
        <v>469135</v>
      </c>
      <c r="Q38" s="100">
        <f t="shared" si="7"/>
        <v>438613</v>
      </c>
      <c r="R38" s="100">
        <f t="shared" si="7"/>
        <v>1490319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4552566</v>
      </c>
      <c r="X38" s="100">
        <f t="shared" si="7"/>
        <v>19990547</v>
      </c>
      <c r="Y38" s="100">
        <f t="shared" si="7"/>
        <v>-15437981</v>
      </c>
      <c r="Z38" s="137">
        <f>+IF(X38&lt;&gt;0,+(Y38/X38)*100,0)</f>
        <v>-77.22640606082464</v>
      </c>
      <c r="AA38" s="153">
        <f>SUM(AA39:AA41)</f>
        <v>3332034</v>
      </c>
    </row>
    <row r="39" spans="1:27" ht="12.75">
      <c r="A39" s="138" t="s">
        <v>85</v>
      </c>
      <c r="B39" s="136"/>
      <c r="C39" s="155">
        <v>5789481</v>
      </c>
      <c r="D39" s="155"/>
      <c r="E39" s="156">
        <v>2915000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2030750</v>
      </c>
      <c r="Y39" s="60">
        <v>-2030750</v>
      </c>
      <c r="Z39" s="140">
        <v>-100</v>
      </c>
      <c r="AA39" s="155"/>
    </row>
    <row r="40" spans="1:27" ht="12.75">
      <c r="A40" s="138" t="s">
        <v>86</v>
      </c>
      <c r="B40" s="136"/>
      <c r="C40" s="155">
        <v>48510407</v>
      </c>
      <c r="D40" s="155"/>
      <c r="E40" s="156">
        <v>26311401</v>
      </c>
      <c r="F40" s="60">
        <v>3332034</v>
      </c>
      <c r="G40" s="60">
        <v>190169</v>
      </c>
      <c r="H40" s="60">
        <v>396817</v>
      </c>
      <c r="I40" s="60">
        <v>882064</v>
      </c>
      <c r="J40" s="60">
        <v>1469050</v>
      </c>
      <c r="K40" s="60">
        <v>68716</v>
      </c>
      <c r="L40" s="60">
        <v>476696</v>
      </c>
      <c r="M40" s="60">
        <v>1047785</v>
      </c>
      <c r="N40" s="60">
        <v>1593197</v>
      </c>
      <c r="O40" s="60">
        <v>582571</v>
      </c>
      <c r="P40" s="60">
        <v>469135</v>
      </c>
      <c r="Q40" s="60">
        <v>438613</v>
      </c>
      <c r="R40" s="60">
        <v>1490319</v>
      </c>
      <c r="S40" s="60"/>
      <c r="T40" s="60"/>
      <c r="U40" s="60"/>
      <c r="V40" s="60"/>
      <c r="W40" s="60">
        <v>4552566</v>
      </c>
      <c r="X40" s="60">
        <v>17959797</v>
      </c>
      <c r="Y40" s="60">
        <v>-13407231</v>
      </c>
      <c r="Z40" s="140">
        <v>-74.65</v>
      </c>
      <c r="AA40" s="155">
        <v>3332034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54749251</v>
      </c>
      <c r="D42" s="153">
        <f>SUM(D43:D46)</f>
        <v>0</v>
      </c>
      <c r="E42" s="154">
        <f t="shared" si="8"/>
        <v>108375500</v>
      </c>
      <c r="F42" s="100">
        <f t="shared" si="8"/>
        <v>49174597</v>
      </c>
      <c r="G42" s="100">
        <f t="shared" si="8"/>
        <v>5991366</v>
      </c>
      <c r="H42" s="100">
        <f t="shared" si="8"/>
        <v>6555</v>
      </c>
      <c r="I42" s="100">
        <f t="shared" si="8"/>
        <v>1674060</v>
      </c>
      <c r="J42" s="100">
        <f t="shared" si="8"/>
        <v>7671981</v>
      </c>
      <c r="K42" s="100">
        <f t="shared" si="8"/>
        <v>381226</v>
      </c>
      <c r="L42" s="100">
        <f t="shared" si="8"/>
        <v>1630673</v>
      </c>
      <c r="M42" s="100">
        <f t="shared" si="8"/>
        <v>5638455</v>
      </c>
      <c r="N42" s="100">
        <f t="shared" si="8"/>
        <v>7650354</v>
      </c>
      <c r="O42" s="100">
        <f t="shared" si="8"/>
        <v>15854605</v>
      </c>
      <c r="P42" s="100">
        <f t="shared" si="8"/>
        <v>4320866</v>
      </c>
      <c r="Q42" s="100">
        <f t="shared" si="8"/>
        <v>4588930</v>
      </c>
      <c r="R42" s="100">
        <f t="shared" si="8"/>
        <v>24764401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40086736</v>
      </c>
      <c r="X42" s="100">
        <f t="shared" si="8"/>
        <v>81247110</v>
      </c>
      <c r="Y42" s="100">
        <f t="shared" si="8"/>
        <v>-41160374</v>
      </c>
      <c r="Z42" s="137">
        <f>+IF(X42&lt;&gt;0,+(Y42/X42)*100,0)</f>
        <v>-50.66072380912995</v>
      </c>
      <c r="AA42" s="153">
        <f>SUM(AA43:AA46)</f>
        <v>49174597</v>
      </c>
    </row>
    <row r="43" spans="1:27" ht="12.75">
      <c r="A43" s="138" t="s">
        <v>89</v>
      </c>
      <c r="B43" s="136"/>
      <c r="C43" s="155">
        <v>32149831</v>
      </c>
      <c r="D43" s="155"/>
      <c r="E43" s="156">
        <v>50954500</v>
      </c>
      <c r="F43" s="60">
        <v>39213863</v>
      </c>
      <c r="G43" s="60">
        <v>4208664</v>
      </c>
      <c r="H43" s="60"/>
      <c r="I43" s="60">
        <v>208968</v>
      </c>
      <c r="J43" s="60">
        <v>4417632</v>
      </c>
      <c r="K43" s="60">
        <v>330096</v>
      </c>
      <c r="L43" s="60">
        <v>124033</v>
      </c>
      <c r="M43" s="60">
        <v>3446177</v>
      </c>
      <c r="N43" s="60">
        <v>3900306</v>
      </c>
      <c r="O43" s="60">
        <v>14232473</v>
      </c>
      <c r="P43" s="60">
        <v>3387441</v>
      </c>
      <c r="Q43" s="60">
        <v>2650291</v>
      </c>
      <c r="R43" s="60">
        <v>20270205</v>
      </c>
      <c r="S43" s="60"/>
      <c r="T43" s="60"/>
      <c r="U43" s="60"/>
      <c r="V43" s="60"/>
      <c r="W43" s="60">
        <v>28588143</v>
      </c>
      <c r="X43" s="60">
        <v>30047652</v>
      </c>
      <c r="Y43" s="60">
        <v>-1459509</v>
      </c>
      <c r="Z43" s="140">
        <v>-4.86</v>
      </c>
      <c r="AA43" s="155">
        <v>39213863</v>
      </c>
    </row>
    <row r="44" spans="1:27" ht="12.75">
      <c r="A44" s="138" t="s">
        <v>90</v>
      </c>
      <c r="B44" s="136"/>
      <c r="C44" s="155">
        <v>8433993</v>
      </c>
      <c r="D44" s="155"/>
      <c r="E44" s="156">
        <v>36409000</v>
      </c>
      <c r="F44" s="60">
        <v>7872800</v>
      </c>
      <c r="G44" s="60">
        <v>1544893</v>
      </c>
      <c r="H44" s="60">
        <v>6555</v>
      </c>
      <c r="I44" s="60">
        <v>393320</v>
      </c>
      <c r="J44" s="60">
        <v>1944768</v>
      </c>
      <c r="K44" s="60">
        <v>53872</v>
      </c>
      <c r="L44" s="60">
        <v>687128</v>
      </c>
      <c r="M44" s="60">
        <v>1290037</v>
      </c>
      <c r="N44" s="60">
        <v>2031037</v>
      </c>
      <c r="O44" s="60">
        <v>822882</v>
      </c>
      <c r="P44" s="60">
        <v>281875</v>
      </c>
      <c r="Q44" s="60">
        <v>1021863</v>
      </c>
      <c r="R44" s="60">
        <v>2126620</v>
      </c>
      <c r="S44" s="60"/>
      <c r="T44" s="60"/>
      <c r="U44" s="60"/>
      <c r="V44" s="60"/>
      <c r="W44" s="60">
        <v>6102425</v>
      </c>
      <c r="X44" s="60">
        <v>24705684</v>
      </c>
      <c r="Y44" s="60">
        <v>-18603259</v>
      </c>
      <c r="Z44" s="140">
        <v>-75.3</v>
      </c>
      <c r="AA44" s="155">
        <v>7872800</v>
      </c>
    </row>
    <row r="45" spans="1:27" ht="12.75">
      <c r="A45" s="138" t="s">
        <v>91</v>
      </c>
      <c r="B45" s="136"/>
      <c r="C45" s="157">
        <v>7587754</v>
      </c>
      <c r="D45" s="157"/>
      <c r="E45" s="158">
        <v>14514000</v>
      </c>
      <c r="F45" s="159">
        <v>2087934</v>
      </c>
      <c r="G45" s="159">
        <v>237809</v>
      </c>
      <c r="H45" s="159"/>
      <c r="I45" s="159">
        <v>709720</v>
      </c>
      <c r="J45" s="159">
        <v>947529</v>
      </c>
      <c r="K45" s="159"/>
      <c r="L45" s="159">
        <v>384806</v>
      </c>
      <c r="M45" s="159">
        <v>410691</v>
      </c>
      <c r="N45" s="159">
        <v>795497</v>
      </c>
      <c r="O45" s="159">
        <v>354875</v>
      </c>
      <c r="P45" s="159">
        <v>303939</v>
      </c>
      <c r="Q45" s="159">
        <v>299988</v>
      </c>
      <c r="R45" s="159">
        <v>958802</v>
      </c>
      <c r="S45" s="159"/>
      <c r="T45" s="159"/>
      <c r="U45" s="159"/>
      <c r="V45" s="159"/>
      <c r="W45" s="159">
        <v>2701828</v>
      </c>
      <c r="X45" s="159">
        <v>14543421</v>
      </c>
      <c r="Y45" s="159">
        <v>-11841593</v>
      </c>
      <c r="Z45" s="141">
        <v>-81.42</v>
      </c>
      <c r="AA45" s="157">
        <v>2087934</v>
      </c>
    </row>
    <row r="46" spans="1:27" ht="12.75">
      <c r="A46" s="138" t="s">
        <v>92</v>
      </c>
      <c r="B46" s="136"/>
      <c r="C46" s="155">
        <v>6577673</v>
      </c>
      <c r="D46" s="155"/>
      <c r="E46" s="156">
        <v>6498000</v>
      </c>
      <c r="F46" s="60"/>
      <c r="G46" s="60"/>
      <c r="H46" s="60"/>
      <c r="I46" s="60">
        <v>362052</v>
      </c>
      <c r="J46" s="60">
        <v>362052</v>
      </c>
      <c r="K46" s="60">
        <v>-2742</v>
      </c>
      <c r="L46" s="60">
        <v>434706</v>
      </c>
      <c r="M46" s="60">
        <v>491550</v>
      </c>
      <c r="N46" s="60">
        <v>923514</v>
      </c>
      <c r="O46" s="60">
        <v>444375</v>
      </c>
      <c r="P46" s="60">
        <v>347611</v>
      </c>
      <c r="Q46" s="60">
        <v>616788</v>
      </c>
      <c r="R46" s="60">
        <v>1408774</v>
      </c>
      <c r="S46" s="60"/>
      <c r="T46" s="60"/>
      <c r="U46" s="60"/>
      <c r="V46" s="60"/>
      <c r="W46" s="60">
        <v>2694340</v>
      </c>
      <c r="X46" s="60">
        <v>11950353</v>
      </c>
      <c r="Y46" s="60">
        <v>-9256013</v>
      </c>
      <c r="Z46" s="140">
        <v>-77.45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295369798</v>
      </c>
      <c r="D48" s="168">
        <f>+D28+D32+D38+D42+D47</f>
        <v>0</v>
      </c>
      <c r="E48" s="169">
        <f t="shared" si="9"/>
        <v>228102500</v>
      </c>
      <c r="F48" s="73">
        <f t="shared" si="9"/>
        <v>261205040</v>
      </c>
      <c r="G48" s="73">
        <f t="shared" si="9"/>
        <v>14772758</v>
      </c>
      <c r="H48" s="73">
        <f t="shared" si="9"/>
        <v>8025091</v>
      </c>
      <c r="I48" s="73">
        <f t="shared" si="9"/>
        <v>8105438</v>
      </c>
      <c r="J48" s="73">
        <f t="shared" si="9"/>
        <v>30903287</v>
      </c>
      <c r="K48" s="73">
        <f t="shared" si="9"/>
        <v>6636497</v>
      </c>
      <c r="L48" s="73">
        <f t="shared" si="9"/>
        <v>8439660</v>
      </c>
      <c r="M48" s="73">
        <f t="shared" si="9"/>
        <v>13961006</v>
      </c>
      <c r="N48" s="73">
        <f t="shared" si="9"/>
        <v>29037163</v>
      </c>
      <c r="O48" s="73">
        <f t="shared" si="9"/>
        <v>22811032</v>
      </c>
      <c r="P48" s="73">
        <f t="shared" si="9"/>
        <v>10706177</v>
      </c>
      <c r="Q48" s="73">
        <f t="shared" si="9"/>
        <v>11091956</v>
      </c>
      <c r="R48" s="73">
        <f t="shared" si="9"/>
        <v>44609165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104549615</v>
      </c>
      <c r="X48" s="73">
        <f t="shared" si="9"/>
        <v>162457663</v>
      </c>
      <c r="Y48" s="73">
        <f t="shared" si="9"/>
        <v>-57908048</v>
      </c>
      <c r="Z48" s="170">
        <f>+IF(X48&lt;&gt;0,+(Y48/X48)*100,0)</f>
        <v>-35.645008632187455</v>
      </c>
      <c r="AA48" s="168">
        <f>+AA28+AA32+AA38+AA42+AA47</f>
        <v>261205040</v>
      </c>
    </row>
    <row r="49" spans="1:27" ht="12.75">
      <c r="A49" s="148" t="s">
        <v>49</v>
      </c>
      <c r="B49" s="149"/>
      <c r="C49" s="171">
        <f aca="true" t="shared" si="10" ref="C49:Y49">+C25-C48</f>
        <v>-6019649</v>
      </c>
      <c r="D49" s="171">
        <f>+D25-D48</f>
        <v>0</v>
      </c>
      <c r="E49" s="172">
        <f t="shared" si="10"/>
        <v>22499840</v>
      </c>
      <c r="F49" s="173">
        <f t="shared" si="10"/>
        <v>-1231746</v>
      </c>
      <c r="G49" s="173">
        <f t="shared" si="10"/>
        <v>44887275</v>
      </c>
      <c r="H49" s="173">
        <f t="shared" si="10"/>
        <v>7852413</v>
      </c>
      <c r="I49" s="173">
        <f t="shared" si="10"/>
        <v>3440883</v>
      </c>
      <c r="J49" s="173">
        <f t="shared" si="10"/>
        <v>56180571</v>
      </c>
      <c r="K49" s="173">
        <f t="shared" si="10"/>
        <v>95293781</v>
      </c>
      <c r="L49" s="173">
        <f t="shared" si="10"/>
        <v>5806382</v>
      </c>
      <c r="M49" s="173">
        <f t="shared" si="10"/>
        <v>20318763</v>
      </c>
      <c r="N49" s="173">
        <f t="shared" si="10"/>
        <v>121418926</v>
      </c>
      <c r="O49" s="173">
        <f t="shared" si="10"/>
        <v>1854051</v>
      </c>
      <c r="P49" s="173">
        <f t="shared" si="10"/>
        <v>2838768</v>
      </c>
      <c r="Q49" s="173">
        <f t="shared" si="10"/>
        <v>-846213</v>
      </c>
      <c r="R49" s="173">
        <f t="shared" si="10"/>
        <v>3846606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181446103</v>
      </c>
      <c r="X49" s="173">
        <f>IF(F25=F48,0,X25-X48)</f>
        <v>8761398</v>
      </c>
      <c r="Y49" s="173">
        <f t="shared" si="10"/>
        <v>172684705</v>
      </c>
      <c r="Z49" s="174">
        <f>+IF(X49&lt;&gt;0,+(Y49/X49)*100,0)</f>
        <v>1970.9720412199058</v>
      </c>
      <c r="AA49" s="171">
        <f>+AA25-AA48</f>
        <v>-1231746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35060357</v>
      </c>
      <c r="D5" s="155">
        <v>0</v>
      </c>
      <c r="E5" s="156">
        <v>30313000</v>
      </c>
      <c r="F5" s="60">
        <v>30312540</v>
      </c>
      <c r="G5" s="60">
        <v>2776176</v>
      </c>
      <c r="H5" s="60">
        <v>2713298</v>
      </c>
      <c r="I5" s="60">
        <v>2710267</v>
      </c>
      <c r="J5" s="60">
        <v>8199741</v>
      </c>
      <c r="K5" s="60">
        <v>66299821</v>
      </c>
      <c r="L5" s="60">
        <v>2648882</v>
      </c>
      <c r="M5" s="60">
        <v>2528000</v>
      </c>
      <c r="N5" s="60">
        <v>71476703</v>
      </c>
      <c r="O5" s="60">
        <v>2524523</v>
      </c>
      <c r="P5" s="60">
        <v>2528307</v>
      </c>
      <c r="Q5" s="60">
        <v>3030855</v>
      </c>
      <c r="R5" s="60">
        <v>8083685</v>
      </c>
      <c r="S5" s="60">
        <v>0</v>
      </c>
      <c r="T5" s="60">
        <v>0</v>
      </c>
      <c r="U5" s="60">
        <v>0</v>
      </c>
      <c r="V5" s="60">
        <v>0</v>
      </c>
      <c r="W5" s="60">
        <v>87760129</v>
      </c>
      <c r="X5" s="60">
        <v>23193042</v>
      </c>
      <c r="Y5" s="60">
        <v>64567087</v>
      </c>
      <c r="Z5" s="140">
        <v>278.39</v>
      </c>
      <c r="AA5" s="155">
        <v>30312540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18770492</v>
      </c>
      <c r="D7" s="155">
        <v>0</v>
      </c>
      <c r="E7" s="156">
        <v>30825391</v>
      </c>
      <c r="F7" s="60">
        <v>27825000</v>
      </c>
      <c r="G7" s="60">
        <v>2107661</v>
      </c>
      <c r="H7" s="60">
        <v>2269946</v>
      </c>
      <c r="I7" s="60">
        <v>2037376</v>
      </c>
      <c r="J7" s="60">
        <v>6414983</v>
      </c>
      <c r="K7" s="60">
        <v>2745952</v>
      </c>
      <c r="L7" s="60">
        <v>2400668</v>
      </c>
      <c r="M7" s="60">
        <v>1860396</v>
      </c>
      <c r="N7" s="60">
        <v>7007016</v>
      </c>
      <c r="O7" s="60">
        <v>2014365</v>
      </c>
      <c r="P7" s="60">
        <v>1703539</v>
      </c>
      <c r="Q7" s="60">
        <v>1966775</v>
      </c>
      <c r="R7" s="60">
        <v>5684679</v>
      </c>
      <c r="S7" s="60">
        <v>0</v>
      </c>
      <c r="T7" s="60">
        <v>0</v>
      </c>
      <c r="U7" s="60">
        <v>0</v>
      </c>
      <c r="V7" s="60">
        <v>0</v>
      </c>
      <c r="W7" s="60">
        <v>19106678</v>
      </c>
      <c r="X7" s="60">
        <v>23030680</v>
      </c>
      <c r="Y7" s="60">
        <v>-3924002</v>
      </c>
      <c r="Z7" s="140">
        <v>-17.04</v>
      </c>
      <c r="AA7" s="155">
        <v>27825000</v>
      </c>
    </row>
    <row r="8" spans="1:27" ht="12.75">
      <c r="A8" s="183" t="s">
        <v>104</v>
      </c>
      <c r="B8" s="182"/>
      <c r="C8" s="155">
        <v>38875455</v>
      </c>
      <c r="D8" s="155">
        <v>0</v>
      </c>
      <c r="E8" s="156">
        <v>34757996</v>
      </c>
      <c r="F8" s="60">
        <v>34758000</v>
      </c>
      <c r="G8" s="60">
        <v>3319025</v>
      </c>
      <c r="H8" s="60">
        <v>3108284</v>
      </c>
      <c r="I8" s="60">
        <v>3107486</v>
      </c>
      <c r="J8" s="60">
        <v>9534795</v>
      </c>
      <c r="K8" s="60">
        <v>3869180</v>
      </c>
      <c r="L8" s="60">
        <v>3681900</v>
      </c>
      <c r="M8" s="60">
        <v>3705228</v>
      </c>
      <c r="N8" s="60">
        <v>11256308</v>
      </c>
      <c r="O8" s="60">
        <v>3540141</v>
      </c>
      <c r="P8" s="60">
        <v>3328542</v>
      </c>
      <c r="Q8" s="60">
        <v>3384472</v>
      </c>
      <c r="R8" s="60">
        <v>10253155</v>
      </c>
      <c r="S8" s="60">
        <v>0</v>
      </c>
      <c r="T8" s="60">
        <v>0</v>
      </c>
      <c r="U8" s="60">
        <v>0</v>
      </c>
      <c r="V8" s="60">
        <v>0</v>
      </c>
      <c r="W8" s="60">
        <v>31044258</v>
      </c>
      <c r="X8" s="60">
        <v>18538440</v>
      </c>
      <c r="Y8" s="60">
        <v>12505818</v>
      </c>
      <c r="Z8" s="140">
        <v>67.46</v>
      </c>
      <c r="AA8" s="155">
        <v>34758000</v>
      </c>
    </row>
    <row r="9" spans="1:27" ht="12.75">
      <c r="A9" s="183" t="s">
        <v>105</v>
      </c>
      <c r="B9" s="182"/>
      <c r="C9" s="155">
        <v>20295307</v>
      </c>
      <c r="D9" s="155">
        <v>0</v>
      </c>
      <c r="E9" s="156">
        <v>20769454</v>
      </c>
      <c r="F9" s="60">
        <v>20769000</v>
      </c>
      <c r="G9" s="60">
        <v>2228688</v>
      </c>
      <c r="H9" s="60">
        <v>1885124</v>
      </c>
      <c r="I9" s="60">
        <v>1865325</v>
      </c>
      <c r="J9" s="60">
        <v>5979137</v>
      </c>
      <c r="K9" s="60">
        <v>2300073</v>
      </c>
      <c r="L9" s="60">
        <v>2220168</v>
      </c>
      <c r="M9" s="60">
        <v>2173126</v>
      </c>
      <c r="N9" s="60">
        <v>6693367</v>
      </c>
      <c r="O9" s="60">
        <v>2135527</v>
      </c>
      <c r="P9" s="60">
        <v>1997841</v>
      </c>
      <c r="Q9" s="60">
        <v>1916825</v>
      </c>
      <c r="R9" s="60">
        <v>6050193</v>
      </c>
      <c r="S9" s="60">
        <v>0</v>
      </c>
      <c r="T9" s="60">
        <v>0</v>
      </c>
      <c r="U9" s="60">
        <v>0</v>
      </c>
      <c r="V9" s="60">
        <v>0</v>
      </c>
      <c r="W9" s="60">
        <v>18722697</v>
      </c>
      <c r="X9" s="60">
        <v>15621741</v>
      </c>
      <c r="Y9" s="60">
        <v>3100956</v>
      </c>
      <c r="Z9" s="140">
        <v>19.85</v>
      </c>
      <c r="AA9" s="155">
        <v>20769000</v>
      </c>
    </row>
    <row r="10" spans="1:27" ht="12.75">
      <c r="A10" s="183" t="s">
        <v>106</v>
      </c>
      <c r="B10" s="182"/>
      <c r="C10" s="155">
        <v>11493112</v>
      </c>
      <c r="D10" s="155">
        <v>0</v>
      </c>
      <c r="E10" s="156">
        <v>12784538</v>
      </c>
      <c r="F10" s="54">
        <v>12785000</v>
      </c>
      <c r="G10" s="54">
        <v>1205499</v>
      </c>
      <c r="H10" s="54">
        <v>983354</v>
      </c>
      <c r="I10" s="54">
        <v>984598</v>
      </c>
      <c r="J10" s="54">
        <v>3173451</v>
      </c>
      <c r="K10" s="54">
        <v>1247631</v>
      </c>
      <c r="L10" s="54">
        <v>1194403</v>
      </c>
      <c r="M10" s="54">
        <v>1166714</v>
      </c>
      <c r="N10" s="54">
        <v>3608748</v>
      </c>
      <c r="O10" s="54">
        <v>1144634</v>
      </c>
      <c r="P10" s="54">
        <v>1076374</v>
      </c>
      <c r="Q10" s="54">
        <v>944570</v>
      </c>
      <c r="R10" s="54">
        <v>3165578</v>
      </c>
      <c r="S10" s="54">
        <v>0</v>
      </c>
      <c r="T10" s="54">
        <v>0</v>
      </c>
      <c r="U10" s="54">
        <v>0</v>
      </c>
      <c r="V10" s="54">
        <v>0</v>
      </c>
      <c r="W10" s="54">
        <v>9947777</v>
      </c>
      <c r="X10" s="54">
        <v>6101247</v>
      </c>
      <c r="Y10" s="54">
        <v>3846530</v>
      </c>
      <c r="Z10" s="184">
        <v>63.04</v>
      </c>
      <c r="AA10" s="130">
        <v>12785000</v>
      </c>
    </row>
    <row r="11" spans="1:27" ht="12.75">
      <c r="A11" s="183" t="s">
        <v>107</v>
      </c>
      <c r="B11" s="185"/>
      <c r="C11" s="155">
        <v>-1183553</v>
      </c>
      <c r="D11" s="155">
        <v>0</v>
      </c>
      <c r="E11" s="156">
        <v>0</v>
      </c>
      <c r="F11" s="60">
        <v>0</v>
      </c>
      <c r="G11" s="60">
        <v>20235</v>
      </c>
      <c r="H11" s="60">
        <v>20235</v>
      </c>
      <c r="I11" s="60">
        <v>20235</v>
      </c>
      <c r="J11" s="60">
        <v>60705</v>
      </c>
      <c r="K11" s="60">
        <v>20235</v>
      </c>
      <c r="L11" s="60">
        <v>21019</v>
      </c>
      <c r="M11" s="60">
        <v>20235</v>
      </c>
      <c r="N11" s="60">
        <v>61489</v>
      </c>
      <c r="O11" s="60">
        <v>20235</v>
      </c>
      <c r="P11" s="60">
        <v>16950</v>
      </c>
      <c r="Q11" s="60">
        <v>25299</v>
      </c>
      <c r="R11" s="60">
        <v>62484</v>
      </c>
      <c r="S11" s="60">
        <v>0</v>
      </c>
      <c r="T11" s="60">
        <v>0</v>
      </c>
      <c r="U11" s="60">
        <v>0</v>
      </c>
      <c r="V11" s="60">
        <v>0</v>
      </c>
      <c r="W11" s="60">
        <v>184678</v>
      </c>
      <c r="X11" s="60"/>
      <c r="Y11" s="60">
        <v>184678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253261</v>
      </c>
      <c r="D12" s="155">
        <v>0</v>
      </c>
      <c r="E12" s="156">
        <v>279840</v>
      </c>
      <c r="F12" s="60">
        <v>140000</v>
      </c>
      <c r="G12" s="60">
        <v>0</v>
      </c>
      <c r="H12" s="60">
        <v>4107</v>
      </c>
      <c r="I12" s="60">
        <v>6185</v>
      </c>
      <c r="J12" s="60">
        <v>10292</v>
      </c>
      <c r="K12" s="60">
        <v>0</v>
      </c>
      <c r="L12" s="60">
        <v>5354</v>
      </c>
      <c r="M12" s="60">
        <v>3550</v>
      </c>
      <c r="N12" s="60">
        <v>8904</v>
      </c>
      <c r="O12" s="60">
        <v>2821</v>
      </c>
      <c r="P12" s="60">
        <v>4997</v>
      </c>
      <c r="Q12" s="60">
        <v>3773</v>
      </c>
      <c r="R12" s="60">
        <v>11591</v>
      </c>
      <c r="S12" s="60">
        <v>0</v>
      </c>
      <c r="T12" s="60">
        <v>0</v>
      </c>
      <c r="U12" s="60">
        <v>0</v>
      </c>
      <c r="V12" s="60">
        <v>0</v>
      </c>
      <c r="W12" s="60">
        <v>30787</v>
      </c>
      <c r="X12" s="60">
        <v>195447</v>
      </c>
      <c r="Y12" s="60">
        <v>-164660</v>
      </c>
      <c r="Z12" s="140">
        <v>-84.25</v>
      </c>
      <c r="AA12" s="155">
        <v>140000</v>
      </c>
    </row>
    <row r="13" spans="1:27" ht="12.75">
      <c r="A13" s="181" t="s">
        <v>109</v>
      </c>
      <c r="B13" s="185"/>
      <c r="C13" s="155">
        <v>495152</v>
      </c>
      <c r="D13" s="155">
        <v>0</v>
      </c>
      <c r="E13" s="156">
        <v>530000</v>
      </c>
      <c r="F13" s="60">
        <v>530000</v>
      </c>
      <c r="G13" s="60">
        <v>9</v>
      </c>
      <c r="H13" s="60">
        <v>0</v>
      </c>
      <c r="I13" s="60">
        <v>0</v>
      </c>
      <c r="J13" s="60">
        <v>9</v>
      </c>
      <c r="K13" s="60">
        <v>0</v>
      </c>
      <c r="L13" s="60">
        <v>152</v>
      </c>
      <c r="M13" s="60">
        <v>32741</v>
      </c>
      <c r="N13" s="60">
        <v>32893</v>
      </c>
      <c r="O13" s="60">
        <v>1685</v>
      </c>
      <c r="P13" s="60">
        <v>1193</v>
      </c>
      <c r="Q13" s="60">
        <v>9711</v>
      </c>
      <c r="R13" s="60">
        <v>12589</v>
      </c>
      <c r="S13" s="60">
        <v>0</v>
      </c>
      <c r="T13" s="60">
        <v>0</v>
      </c>
      <c r="U13" s="60">
        <v>0</v>
      </c>
      <c r="V13" s="60">
        <v>0</v>
      </c>
      <c r="W13" s="60">
        <v>45491</v>
      </c>
      <c r="X13" s="60">
        <v>480700</v>
      </c>
      <c r="Y13" s="60">
        <v>-435209</v>
      </c>
      <c r="Z13" s="140">
        <v>-90.54</v>
      </c>
      <c r="AA13" s="155">
        <v>530000</v>
      </c>
    </row>
    <row r="14" spans="1:27" ht="12.75">
      <c r="A14" s="181" t="s">
        <v>110</v>
      </c>
      <c r="B14" s="185"/>
      <c r="C14" s="155">
        <v>7612196</v>
      </c>
      <c r="D14" s="155">
        <v>0</v>
      </c>
      <c r="E14" s="156">
        <v>4563000</v>
      </c>
      <c r="F14" s="60">
        <v>4563000</v>
      </c>
      <c r="G14" s="60">
        <v>592413</v>
      </c>
      <c r="H14" s="60">
        <v>820028</v>
      </c>
      <c r="I14" s="60">
        <v>-12497</v>
      </c>
      <c r="J14" s="60">
        <v>1399944</v>
      </c>
      <c r="K14" s="60">
        <v>0</v>
      </c>
      <c r="L14" s="60">
        <v>-14100</v>
      </c>
      <c r="M14" s="60">
        <v>-259</v>
      </c>
      <c r="N14" s="60">
        <v>-14359</v>
      </c>
      <c r="O14" s="60">
        <v>-8080</v>
      </c>
      <c r="P14" s="60">
        <v>-14528</v>
      </c>
      <c r="Q14" s="60">
        <v>-8342</v>
      </c>
      <c r="R14" s="60">
        <v>-30950</v>
      </c>
      <c r="S14" s="60">
        <v>0</v>
      </c>
      <c r="T14" s="60">
        <v>0</v>
      </c>
      <c r="U14" s="60">
        <v>0</v>
      </c>
      <c r="V14" s="60">
        <v>0</v>
      </c>
      <c r="W14" s="60">
        <v>1354635</v>
      </c>
      <c r="X14" s="60">
        <v>3999017</v>
      </c>
      <c r="Y14" s="60">
        <v>-2644382</v>
      </c>
      <c r="Z14" s="140">
        <v>-66.13</v>
      </c>
      <c r="AA14" s="155">
        <v>4563000</v>
      </c>
    </row>
    <row r="15" spans="1:27" ht="12.75">
      <c r="A15" s="181" t="s">
        <v>111</v>
      </c>
      <c r="B15" s="185"/>
      <c r="C15" s="155">
        <v>4860</v>
      </c>
      <c r="D15" s="155">
        <v>0</v>
      </c>
      <c r="E15" s="156">
        <v>5000</v>
      </c>
      <c r="F15" s="60">
        <v>5353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5353</v>
      </c>
    </row>
    <row r="16" spans="1:27" ht="12.75">
      <c r="A16" s="181" t="s">
        <v>112</v>
      </c>
      <c r="B16" s="185"/>
      <c r="C16" s="155">
        <v>260000</v>
      </c>
      <c r="D16" s="155">
        <v>0</v>
      </c>
      <c r="E16" s="156">
        <v>875000</v>
      </c>
      <c r="F16" s="60">
        <v>1111</v>
      </c>
      <c r="G16" s="60">
        <v>29912</v>
      </c>
      <c r="H16" s="60">
        <v>27895</v>
      </c>
      <c r="I16" s="60">
        <v>9912</v>
      </c>
      <c r="J16" s="60">
        <v>67719</v>
      </c>
      <c r="K16" s="60">
        <v>18640</v>
      </c>
      <c r="L16" s="60">
        <v>7544</v>
      </c>
      <c r="M16" s="60">
        <v>54539</v>
      </c>
      <c r="N16" s="60">
        <v>80723</v>
      </c>
      <c r="O16" s="60">
        <v>8540</v>
      </c>
      <c r="P16" s="60">
        <v>2800</v>
      </c>
      <c r="Q16" s="60">
        <v>21720</v>
      </c>
      <c r="R16" s="60">
        <v>33060</v>
      </c>
      <c r="S16" s="60">
        <v>0</v>
      </c>
      <c r="T16" s="60">
        <v>0</v>
      </c>
      <c r="U16" s="60">
        <v>0</v>
      </c>
      <c r="V16" s="60">
        <v>0</v>
      </c>
      <c r="W16" s="60">
        <v>181502</v>
      </c>
      <c r="X16" s="60">
        <v>86608</v>
      </c>
      <c r="Y16" s="60">
        <v>94894</v>
      </c>
      <c r="Z16" s="140">
        <v>109.57</v>
      </c>
      <c r="AA16" s="155">
        <v>1111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93097869</v>
      </c>
      <c r="D19" s="155">
        <v>0</v>
      </c>
      <c r="E19" s="156">
        <v>92333998</v>
      </c>
      <c r="F19" s="60">
        <v>104910000</v>
      </c>
      <c r="G19" s="60">
        <v>34734000</v>
      </c>
      <c r="H19" s="60">
        <v>2112000</v>
      </c>
      <c r="I19" s="60">
        <v>0</v>
      </c>
      <c r="J19" s="60">
        <v>36846000</v>
      </c>
      <c r="K19" s="60">
        <v>1500000</v>
      </c>
      <c r="L19" s="60">
        <v>0</v>
      </c>
      <c r="M19" s="60">
        <v>20907000</v>
      </c>
      <c r="N19" s="60">
        <v>22407000</v>
      </c>
      <c r="O19" s="60">
        <v>13092091</v>
      </c>
      <c r="P19" s="60">
        <v>1500000</v>
      </c>
      <c r="Q19" s="60">
        <v>0</v>
      </c>
      <c r="R19" s="60">
        <v>14592091</v>
      </c>
      <c r="S19" s="60">
        <v>0</v>
      </c>
      <c r="T19" s="60">
        <v>0</v>
      </c>
      <c r="U19" s="60">
        <v>0</v>
      </c>
      <c r="V19" s="60">
        <v>0</v>
      </c>
      <c r="W19" s="60">
        <v>73845091</v>
      </c>
      <c r="X19" s="60">
        <v>92333665</v>
      </c>
      <c r="Y19" s="60">
        <v>-18488574</v>
      </c>
      <c r="Z19" s="140">
        <v>-20.02</v>
      </c>
      <c r="AA19" s="155">
        <v>104910000</v>
      </c>
    </row>
    <row r="20" spans="1:27" ht="12.75">
      <c r="A20" s="181" t="s">
        <v>35</v>
      </c>
      <c r="B20" s="185"/>
      <c r="C20" s="155">
        <v>332595</v>
      </c>
      <c r="D20" s="155">
        <v>0</v>
      </c>
      <c r="E20" s="156">
        <v>66000</v>
      </c>
      <c r="F20" s="54">
        <v>650000</v>
      </c>
      <c r="G20" s="54">
        <v>1892415</v>
      </c>
      <c r="H20" s="54">
        <v>1156604</v>
      </c>
      <c r="I20" s="54">
        <v>817434</v>
      </c>
      <c r="J20" s="54">
        <v>3866453</v>
      </c>
      <c r="K20" s="54">
        <v>23928746</v>
      </c>
      <c r="L20" s="54">
        <v>2080052</v>
      </c>
      <c r="M20" s="54">
        <v>1828499</v>
      </c>
      <c r="N20" s="54">
        <v>27837297</v>
      </c>
      <c r="O20" s="54">
        <v>188601</v>
      </c>
      <c r="P20" s="54">
        <v>1398930</v>
      </c>
      <c r="Q20" s="54">
        <v>-1049915</v>
      </c>
      <c r="R20" s="54">
        <v>537616</v>
      </c>
      <c r="S20" s="54">
        <v>0</v>
      </c>
      <c r="T20" s="54">
        <v>0</v>
      </c>
      <c r="U20" s="54">
        <v>0</v>
      </c>
      <c r="V20" s="54">
        <v>0</v>
      </c>
      <c r="W20" s="54">
        <v>32241366</v>
      </c>
      <c r="X20" s="54">
        <v>61980</v>
      </c>
      <c r="Y20" s="54">
        <v>32179386</v>
      </c>
      <c r="Z20" s="184">
        <v>51918.98</v>
      </c>
      <c r="AA20" s="130">
        <v>650000</v>
      </c>
    </row>
    <row r="21" spans="1:27" ht="12.75">
      <c r="A21" s="181" t="s">
        <v>115</v>
      </c>
      <c r="B21" s="185"/>
      <c r="C21" s="155">
        <v>473745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225840848</v>
      </c>
      <c r="D22" s="188">
        <f>SUM(D5:D21)</f>
        <v>0</v>
      </c>
      <c r="E22" s="189">
        <f t="shared" si="0"/>
        <v>228103217</v>
      </c>
      <c r="F22" s="190">
        <f t="shared" si="0"/>
        <v>237249004</v>
      </c>
      <c r="G22" s="190">
        <f t="shared" si="0"/>
        <v>48906033</v>
      </c>
      <c r="H22" s="190">
        <f t="shared" si="0"/>
        <v>15100875</v>
      </c>
      <c r="I22" s="190">
        <f t="shared" si="0"/>
        <v>11546321</v>
      </c>
      <c r="J22" s="190">
        <f t="shared" si="0"/>
        <v>75553229</v>
      </c>
      <c r="K22" s="190">
        <f t="shared" si="0"/>
        <v>101930278</v>
      </c>
      <c r="L22" s="190">
        <f t="shared" si="0"/>
        <v>14246042</v>
      </c>
      <c r="M22" s="190">
        <f t="shared" si="0"/>
        <v>34279769</v>
      </c>
      <c r="N22" s="190">
        <f t="shared" si="0"/>
        <v>150456089</v>
      </c>
      <c r="O22" s="190">
        <f t="shared" si="0"/>
        <v>24665083</v>
      </c>
      <c r="P22" s="190">
        <f t="shared" si="0"/>
        <v>13544945</v>
      </c>
      <c r="Q22" s="190">
        <f t="shared" si="0"/>
        <v>10245743</v>
      </c>
      <c r="R22" s="190">
        <f t="shared" si="0"/>
        <v>48455771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274465089</v>
      </c>
      <c r="X22" s="190">
        <f t="shared" si="0"/>
        <v>183642567</v>
      </c>
      <c r="Y22" s="190">
        <f t="shared" si="0"/>
        <v>90822522</v>
      </c>
      <c r="Z22" s="191">
        <f>+IF(X22&lt;&gt;0,+(Y22/X22)*100,0)</f>
        <v>49.456138347271086</v>
      </c>
      <c r="AA22" s="188">
        <f>SUM(AA5:AA21)</f>
        <v>237249004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86134253</v>
      </c>
      <c r="D25" s="155">
        <v>0</v>
      </c>
      <c r="E25" s="156">
        <v>70623000</v>
      </c>
      <c r="F25" s="60">
        <v>83134000</v>
      </c>
      <c r="G25" s="60">
        <v>7895019</v>
      </c>
      <c r="H25" s="60">
        <v>7332020</v>
      </c>
      <c r="I25" s="60">
        <v>6277905</v>
      </c>
      <c r="J25" s="60">
        <v>21504944</v>
      </c>
      <c r="K25" s="60">
        <v>5599835</v>
      </c>
      <c r="L25" s="60">
        <v>7102844</v>
      </c>
      <c r="M25" s="60">
        <v>8982310</v>
      </c>
      <c r="N25" s="60">
        <v>21684989</v>
      </c>
      <c r="O25" s="60">
        <v>7216355</v>
      </c>
      <c r="P25" s="60">
        <v>6703752</v>
      </c>
      <c r="Q25" s="60">
        <v>6991213</v>
      </c>
      <c r="R25" s="60">
        <v>20911320</v>
      </c>
      <c r="S25" s="60">
        <v>0</v>
      </c>
      <c r="T25" s="60">
        <v>0</v>
      </c>
      <c r="U25" s="60">
        <v>0</v>
      </c>
      <c r="V25" s="60">
        <v>0</v>
      </c>
      <c r="W25" s="60">
        <v>64101253</v>
      </c>
      <c r="X25" s="60">
        <v>51800874</v>
      </c>
      <c r="Y25" s="60">
        <v>12300379</v>
      </c>
      <c r="Z25" s="140">
        <v>23.75</v>
      </c>
      <c r="AA25" s="155">
        <v>83134000</v>
      </c>
    </row>
    <row r="26" spans="1:27" ht="12.75">
      <c r="A26" s="183" t="s">
        <v>38</v>
      </c>
      <c r="B26" s="182"/>
      <c r="C26" s="155">
        <v>6252891</v>
      </c>
      <c r="D26" s="155">
        <v>0</v>
      </c>
      <c r="E26" s="156">
        <v>5092000</v>
      </c>
      <c r="F26" s="60">
        <v>6628000</v>
      </c>
      <c r="G26" s="60">
        <v>532774</v>
      </c>
      <c r="H26" s="60">
        <v>438568</v>
      </c>
      <c r="I26" s="60">
        <v>362969</v>
      </c>
      <c r="J26" s="60">
        <v>1334311</v>
      </c>
      <c r="K26" s="60">
        <v>348144</v>
      </c>
      <c r="L26" s="60">
        <v>334355</v>
      </c>
      <c r="M26" s="60">
        <v>355636</v>
      </c>
      <c r="N26" s="60">
        <v>1038135</v>
      </c>
      <c r="O26" s="60">
        <v>360319</v>
      </c>
      <c r="P26" s="60">
        <v>358135</v>
      </c>
      <c r="Q26" s="60">
        <v>360883</v>
      </c>
      <c r="R26" s="60">
        <v>1079337</v>
      </c>
      <c r="S26" s="60">
        <v>0</v>
      </c>
      <c r="T26" s="60">
        <v>0</v>
      </c>
      <c r="U26" s="60">
        <v>0</v>
      </c>
      <c r="V26" s="60">
        <v>0</v>
      </c>
      <c r="W26" s="60">
        <v>3451783</v>
      </c>
      <c r="X26" s="60">
        <v>3762139</v>
      </c>
      <c r="Y26" s="60">
        <v>-310356</v>
      </c>
      <c r="Z26" s="140">
        <v>-8.25</v>
      </c>
      <c r="AA26" s="155">
        <v>6628000</v>
      </c>
    </row>
    <row r="27" spans="1:27" ht="12.75">
      <c r="A27" s="183" t="s">
        <v>118</v>
      </c>
      <c r="B27" s="182"/>
      <c r="C27" s="155">
        <v>75794046</v>
      </c>
      <c r="D27" s="155">
        <v>0</v>
      </c>
      <c r="E27" s="156">
        <v>32380000</v>
      </c>
      <c r="F27" s="60">
        <v>45000000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45000000</v>
      </c>
    </row>
    <row r="28" spans="1:27" ht="12.75">
      <c r="A28" s="183" t="s">
        <v>39</v>
      </c>
      <c r="B28" s="182"/>
      <c r="C28" s="155">
        <v>27384104</v>
      </c>
      <c r="D28" s="155">
        <v>0</v>
      </c>
      <c r="E28" s="156">
        <v>32286500</v>
      </c>
      <c r="F28" s="60">
        <v>32287409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32287409</v>
      </c>
    </row>
    <row r="29" spans="1:27" ht="12.75">
      <c r="A29" s="183" t="s">
        <v>40</v>
      </c>
      <c r="B29" s="182"/>
      <c r="C29" s="155">
        <v>8924766</v>
      </c>
      <c r="D29" s="155">
        <v>0</v>
      </c>
      <c r="E29" s="156">
        <v>1636000</v>
      </c>
      <c r="F29" s="60">
        <v>5013000</v>
      </c>
      <c r="G29" s="60">
        <v>0</v>
      </c>
      <c r="H29" s="60">
        <v>0</v>
      </c>
      <c r="I29" s="60">
        <v>0</v>
      </c>
      <c r="J29" s="60">
        <v>0</v>
      </c>
      <c r="K29" s="60">
        <v>481</v>
      </c>
      <c r="L29" s="60">
        <v>190135</v>
      </c>
      <c r="M29" s="60">
        <v>580110</v>
      </c>
      <c r="N29" s="60">
        <v>770726</v>
      </c>
      <c r="O29" s="60">
        <v>506967</v>
      </c>
      <c r="P29" s="60">
        <v>0</v>
      </c>
      <c r="Q29" s="60">
        <v>55806</v>
      </c>
      <c r="R29" s="60">
        <v>562773</v>
      </c>
      <c r="S29" s="60">
        <v>0</v>
      </c>
      <c r="T29" s="60">
        <v>0</v>
      </c>
      <c r="U29" s="60">
        <v>0</v>
      </c>
      <c r="V29" s="60">
        <v>0</v>
      </c>
      <c r="W29" s="60">
        <v>1333499</v>
      </c>
      <c r="X29" s="60">
        <v>1226997</v>
      </c>
      <c r="Y29" s="60">
        <v>106502</v>
      </c>
      <c r="Z29" s="140">
        <v>8.68</v>
      </c>
      <c r="AA29" s="155">
        <v>5013000</v>
      </c>
    </row>
    <row r="30" spans="1:27" ht="12.75">
      <c r="A30" s="183" t="s">
        <v>119</v>
      </c>
      <c r="B30" s="182"/>
      <c r="C30" s="155">
        <v>33769606</v>
      </c>
      <c r="D30" s="155">
        <v>0</v>
      </c>
      <c r="E30" s="156">
        <v>43112500</v>
      </c>
      <c r="F30" s="60">
        <v>43113003</v>
      </c>
      <c r="G30" s="60">
        <v>5591557</v>
      </c>
      <c r="H30" s="60">
        <v>0</v>
      </c>
      <c r="I30" s="60">
        <v>0</v>
      </c>
      <c r="J30" s="60">
        <v>5591557</v>
      </c>
      <c r="K30" s="60">
        <v>82946</v>
      </c>
      <c r="L30" s="60">
        <v>0</v>
      </c>
      <c r="M30" s="60">
        <v>1500000</v>
      </c>
      <c r="N30" s="60">
        <v>1582946</v>
      </c>
      <c r="O30" s="60">
        <v>13500000</v>
      </c>
      <c r="P30" s="60">
        <v>2339464</v>
      </c>
      <c r="Q30" s="60">
        <v>2762743</v>
      </c>
      <c r="R30" s="60">
        <v>18602207</v>
      </c>
      <c r="S30" s="60">
        <v>0</v>
      </c>
      <c r="T30" s="60">
        <v>0</v>
      </c>
      <c r="U30" s="60">
        <v>0</v>
      </c>
      <c r="V30" s="60">
        <v>0</v>
      </c>
      <c r="W30" s="60">
        <v>25776710</v>
      </c>
      <c r="X30" s="60">
        <v>34540479</v>
      </c>
      <c r="Y30" s="60">
        <v>-8763769</v>
      </c>
      <c r="Z30" s="140">
        <v>-25.37</v>
      </c>
      <c r="AA30" s="155">
        <v>43113003</v>
      </c>
    </row>
    <row r="31" spans="1:27" ht="12.75">
      <c r="A31" s="183" t="s">
        <v>120</v>
      </c>
      <c r="B31" s="182"/>
      <c r="C31" s="155">
        <v>11884169</v>
      </c>
      <c r="D31" s="155">
        <v>0</v>
      </c>
      <c r="E31" s="156">
        <v>10394500</v>
      </c>
      <c r="F31" s="60">
        <v>10393628</v>
      </c>
      <c r="G31" s="60">
        <v>584096</v>
      </c>
      <c r="H31" s="60">
        <v>208488</v>
      </c>
      <c r="I31" s="60">
        <v>103853</v>
      </c>
      <c r="J31" s="60">
        <v>896437</v>
      </c>
      <c r="K31" s="60">
        <v>277016</v>
      </c>
      <c r="L31" s="60">
        <v>0</v>
      </c>
      <c r="M31" s="60">
        <v>1423149</v>
      </c>
      <c r="N31" s="60">
        <v>1700165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2596602</v>
      </c>
      <c r="X31" s="60">
        <v>6655961</v>
      </c>
      <c r="Y31" s="60">
        <v>-4059359</v>
      </c>
      <c r="Z31" s="140">
        <v>-60.99</v>
      </c>
      <c r="AA31" s="155">
        <v>10393628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2000000</v>
      </c>
      <c r="F32" s="60">
        <v>5058000</v>
      </c>
      <c r="G32" s="60">
        <v>0</v>
      </c>
      <c r="H32" s="60">
        <v>0</v>
      </c>
      <c r="I32" s="60">
        <v>460270</v>
      </c>
      <c r="J32" s="60">
        <v>460270</v>
      </c>
      <c r="K32" s="60">
        <v>175163</v>
      </c>
      <c r="L32" s="60">
        <v>0</v>
      </c>
      <c r="M32" s="60">
        <v>0</v>
      </c>
      <c r="N32" s="60">
        <v>175163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635433</v>
      </c>
      <c r="X32" s="60">
        <v>550000</v>
      </c>
      <c r="Y32" s="60">
        <v>85433</v>
      </c>
      <c r="Z32" s="140">
        <v>15.53</v>
      </c>
      <c r="AA32" s="155">
        <v>5058000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45225963</v>
      </c>
      <c r="D34" s="155">
        <v>0</v>
      </c>
      <c r="E34" s="156">
        <v>30578000</v>
      </c>
      <c r="F34" s="60">
        <v>30578000</v>
      </c>
      <c r="G34" s="60">
        <v>169312</v>
      </c>
      <c r="H34" s="60">
        <v>46015</v>
      </c>
      <c r="I34" s="60">
        <v>900441</v>
      </c>
      <c r="J34" s="60">
        <v>1115768</v>
      </c>
      <c r="K34" s="60">
        <v>152912</v>
      </c>
      <c r="L34" s="60">
        <v>812326</v>
      </c>
      <c r="M34" s="60">
        <v>1119801</v>
      </c>
      <c r="N34" s="60">
        <v>2085039</v>
      </c>
      <c r="O34" s="60">
        <v>1227391</v>
      </c>
      <c r="P34" s="60">
        <v>1304826</v>
      </c>
      <c r="Q34" s="60">
        <v>921311</v>
      </c>
      <c r="R34" s="60">
        <v>3453528</v>
      </c>
      <c r="S34" s="60">
        <v>0</v>
      </c>
      <c r="T34" s="60">
        <v>0</v>
      </c>
      <c r="U34" s="60">
        <v>0</v>
      </c>
      <c r="V34" s="60">
        <v>0</v>
      </c>
      <c r="W34" s="60">
        <v>6654335</v>
      </c>
      <c r="X34" s="60">
        <v>14824229</v>
      </c>
      <c r="Y34" s="60">
        <v>-8169894</v>
      </c>
      <c r="Z34" s="140">
        <v>-55.11</v>
      </c>
      <c r="AA34" s="155">
        <v>30578000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295369798</v>
      </c>
      <c r="D36" s="188">
        <f>SUM(D25:D35)</f>
        <v>0</v>
      </c>
      <c r="E36" s="189">
        <f t="shared" si="1"/>
        <v>228102500</v>
      </c>
      <c r="F36" s="190">
        <f t="shared" si="1"/>
        <v>261205040</v>
      </c>
      <c r="G36" s="190">
        <f t="shared" si="1"/>
        <v>14772758</v>
      </c>
      <c r="H36" s="190">
        <f t="shared" si="1"/>
        <v>8025091</v>
      </c>
      <c r="I36" s="190">
        <f t="shared" si="1"/>
        <v>8105438</v>
      </c>
      <c r="J36" s="190">
        <f t="shared" si="1"/>
        <v>30903287</v>
      </c>
      <c r="K36" s="190">
        <f t="shared" si="1"/>
        <v>6636497</v>
      </c>
      <c r="L36" s="190">
        <f t="shared" si="1"/>
        <v>8439660</v>
      </c>
      <c r="M36" s="190">
        <f t="shared" si="1"/>
        <v>13961006</v>
      </c>
      <c r="N36" s="190">
        <f t="shared" si="1"/>
        <v>29037163</v>
      </c>
      <c r="O36" s="190">
        <f t="shared" si="1"/>
        <v>22811032</v>
      </c>
      <c r="P36" s="190">
        <f t="shared" si="1"/>
        <v>10706177</v>
      </c>
      <c r="Q36" s="190">
        <f t="shared" si="1"/>
        <v>11091956</v>
      </c>
      <c r="R36" s="190">
        <f t="shared" si="1"/>
        <v>44609165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104549615</v>
      </c>
      <c r="X36" s="190">
        <f t="shared" si="1"/>
        <v>113360679</v>
      </c>
      <c r="Y36" s="190">
        <f t="shared" si="1"/>
        <v>-8811064</v>
      </c>
      <c r="Z36" s="191">
        <f>+IF(X36&lt;&gt;0,+(Y36/X36)*100,0)</f>
        <v>-7.772592822948776</v>
      </c>
      <c r="AA36" s="188">
        <f>SUM(AA25:AA35)</f>
        <v>261205040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-69528950</v>
      </c>
      <c r="D38" s="199">
        <f>+D22-D36</f>
        <v>0</v>
      </c>
      <c r="E38" s="200">
        <f t="shared" si="2"/>
        <v>717</v>
      </c>
      <c r="F38" s="106">
        <f t="shared" si="2"/>
        <v>-23956036</v>
      </c>
      <c r="G38" s="106">
        <f t="shared" si="2"/>
        <v>34133275</v>
      </c>
      <c r="H38" s="106">
        <f t="shared" si="2"/>
        <v>7075784</v>
      </c>
      <c r="I38" s="106">
        <f t="shared" si="2"/>
        <v>3440883</v>
      </c>
      <c r="J38" s="106">
        <f t="shared" si="2"/>
        <v>44649942</v>
      </c>
      <c r="K38" s="106">
        <f t="shared" si="2"/>
        <v>95293781</v>
      </c>
      <c r="L38" s="106">
        <f t="shared" si="2"/>
        <v>5806382</v>
      </c>
      <c r="M38" s="106">
        <f t="shared" si="2"/>
        <v>20318763</v>
      </c>
      <c r="N38" s="106">
        <f t="shared" si="2"/>
        <v>121418926</v>
      </c>
      <c r="O38" s="106">
        <f t="shared" si="2"/>
        <v>1854051</v>
      </c>
      <c r="P38" s="106">
        <f t="shared" si="2"/>
        <v>2838768</v>
      </c>
      <c r="Q38" s="106">
        <f t="shared" si="2"/>
        <v>-846213</v>
      </c>
      <c r="R38" s="106">
        <f t="shared" si="2"/>
        <v>3846606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169915474</v>
      </c>
      <c r="X38" s="106">
        <f>IF(F22=F36,0,X22-X36)</f>
        <v>70281888</v>
      </c>
      <c r="Y38" s="106">
        <f t="shared" si="2"/>
        <v>99633586</v>
      </c>
      <c r="Z38" s="201">
        <f>+IF(X38&lt;&gt;0,+(Y38/X38)*100,0)</f>
        <v>141.76281946210665</v>
      </c>
      <c r="AA38" s="199">
        <f>+AA22-AA36</f>
        <v>-23956036</v>
      </c>
    </row>
    <row r="39" spans="1:27" ht="12.75">
      <c r="A39" s="181" t="s">
        <v>46</v>
      </c>
      <c r="B39" s="185"/>
      <c r="C39" s="155">
        <v>63509301</v>
      </c>
      <c r="D39" s="155">
        <v>0</v>
      </c>
      <c r="E39" s="156">
        <v>22499123</v>
      </c>
      <c r="F39" s="60">
        <v>10754000</v>
      </c>
      <c r="G39" s="60">
        <v>10754000</v>
      </c>
      <c r="H39" s="60">
        <v>776629</v>
      </c>
      <c r="I39" s="60">
        <v>0</v>
      </c>
      <c r="J39" s="60">
        <v>11530629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11530629</v>
      </c>
      <c r="X39" s="60">
        <v>22500000</v>
      </c>
      <c r="Y39" s="60">
        <v>-10969371</v>
      </c>
      <c r="Z39" s="140">
        <v>-48.75</v>
      </c>
      <c r="AA39" s="155">
        <v>10754000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11970290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11970290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-6019649</v>
      </c>
      <c r="D42" s="206">
        <f>SUM(D38:D41)</f>
        <v>0</v>
      </c>
      <c r="E42" s="207">
        <f t="shared" si="3"/>
        <v>22499840</v>
      </c>
      <c r="F42" s="88">
        <f t="shared" si="3"/>
        <v>-1231746</v>
      </c>
      <c r="G42" s="88">
        <f t="shared" si="3"/>
        <v>44887275</v>
      </c>
      <c r="H42" s="88">
        <f t="shared" si="3"/>
        <v>7852413</v>
      </c>
      <c r="I42" s="88">
        <f t="shared" si="3"/>
        <v>3440883</v>
      </c>
      <c r="J42" s="88">
        <f t="shared" si="3"/>
        <v>56180571</v>
      </c>
      <c r="K42" s="88">
        <f t="shared" si="3"/>
        <v>95293781</v>
      </c>
      <c r="L42" s="88">
        <f t="shared" si="3"/>
        <v>5806382</v>
      </c>
      <c r="M42" s="88">
        <f t="shared" si="3"/>
        <v>20318763</v>
      </c>
      <c r="N42" s="88">
        <f t="shared" si="3"/>
        <v>121418926</v>
      </c>
      <c r="O42" s="88">
        <f t="shared" si="3"/>
        <v>1854051</v>
      </c>
      <c r="P42" s="88">
        <f t="shared" si="3"/>
        <v>2838768</v>
      </c>
      <c r="Q42" s="88">
        <f t="shared" si="3"/>
        <v>-846213</v>
      </c>
      <c r="R42" s="88">
        <f t="shared" si="3"/>
        <v>3846606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181446103</v>
      </c>
      <c r="X42" s="88">
        <f t="shared" si="3"/>
        <v>92781888</v>
      </c>
      <c r="Y42" s="88">
        <f t="shared" si="3"/>
        <v>88664215</v>
      </c>
      <c r="Z42" s="208">
        <f>+IF(X42&lt;&gt;0,+(Y42/X42)*100,0)</f>
        <v>95.56198619282246</v>
      </c>
      <c r="AA42" s="206">
        <f>SUM(AA38:AA41)</f>
        <v>-1231746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-6019649</v>
      </c>
      <c r="D44" s="210">
        <f>+D42-D43</f>
        <v>0</v>
      </c>
      <c r="E44" s="211">
        <f t="shared" si="4"/>
        <v>22499840</v>
      </c>
      <c r="F44" s="77">
        <f t="shared" si="4"/>
        <v>-1231746</v>
      </c>
      <c r="G44" s="77">
        <f t="shared" si="4"/>
        <v>44887275</v>
      </c>
      <c r="H44" s="77">
        <f t="shared" si="4"/>
        <v>7852413</v>
      </c>
      <c r="I44" s="77">
        <f t="shared" si="4"/>
        <v>3440883</v>
      </c>
      <c r="J44" s="77">
        <f t="shared" si="4"/>
        <v>56180571</v>
      </c>
      <c r="K44" s="77">
        <f t="shared" si="4"/>
        <v>95293781</v>
      </c>
      <c r="L44" s="77">
        <f t="shared" si="4"/>
        <v>5806382</v>
      </c>
      <c r="M44" s="77">
        <f t="shared" si="4"/>
        <v>20318763</v>
      </c>
      <c r="N44" s="77">
        <f t="shared" si="4"/>
        <v>121418926</v>
      </c>
      <c r="O44" s="77">
        <f t="shared" si="4"/>
        <v>1854051</v>
      </c>
      <c r="P44" s="77">
        <f t="shared" si="4"/>
        <v>2838768</v>
      </c>
      <c r="Q44" s="77">
        <f t="shared" si="4"/>
        <v>-846213</v>
      </c>
      <c r="R44" s="77">
        <f t="shared" si="4"/>
        <v>3846606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181446103</v>
      </c>
      <c r="X44" s="77">
        <f t="shared" si="4"/>
        <v>92781888</v>
      </c>
      <c r="Y44" s="77">
        <f t="shared" si="4"/>
        <v>88664215</v>
      </c>
      <c r="Z44" s="212">
        <f>+IF(X44&lt;&gt;0,+(Y44/X44)*100,0)</f>
        <v>95.56198619282246</v>
      </c>
      <c r="AA44" s="210">
        <f>+AA42-AA43</f>
        <v>-1231746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-6019649</v>
      </c>
      <c r="D46" s="206">
        <f>SUM(D44:D45)</f>
        <v>0</v>
      </c>
      <c r="E46" s="207">
        <f t="shared" si="5"/>
        <v>22499840</v>
      </c>
      <c r="F46" s="88">
        <f t="shared" si="5"/>
        <v>-1231746</v>
      </c>
      <c r="G46" s="88">
        <f t="shared" si="5"/>
        <v>44887275</v>
      </c>
      <c r="H46" s="88">
        <f t="shared" si="5"/>
        <v>7852413</v>
      </c>
      <c r="I46" s="88">
        <f t="shared" si="5"/>
        <v>3440883</v>
      </c>
      <c r="J46" s="88">
        <f t="shared" si="5"/>
        <v>56180571</v>
      </c>
      <c r="K46" s="88">
        <f t="shared" si="5"/>
        <v>95293781</v>
      </c>
      <c r="L46" s="88">
        <f t="shared" si="5"/>
        <v>5806382</v>
      </c>
      <c r="M46" s="88">
        <f t="shared" si="5"/>
        <v>20318763</v>
      </c>
      <c r="N46" s="88">
        <f t="shared" si="5"/>
        <v>121418926</v>
      </c>
      <c r="O46" s="88">
        <f t="shared" si="5"/>
        <v>1854051</v>
      </c>
      <c r="P46" s="88">
        <f t="shared" si="5"/>
        <v>2838768</v>
      </c>
      <c r="Q46" s="88">
        <f t="shared" si="5"/>
        <v>-846213</v>
      </c>
      <c r="R46" s="88">
        <f t="shared" si="5"/>
        <v>3846606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181446103</v>
      </c>
      <c r="X46" s="88">
        <f t="shared" si="5"/>
        <v>92781888</v>
      </c>
      <c r="Y46" s="88">
        <f t="shared" si="5"/>
        <v>88664215</v>
      </c>
      <c r="Z46" s="208">
        <f>+IF(X46&lt;&gt;0,+(Y46/X46)*100,0)</f>
        <v>95.56198619282246</v>
      </c>
      <c r="AA46" s="206">
        <f>SUM(AA44:AA45)</f>
        <v>-1231746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-6019649</v>
      </c>
      <c r="D48" s="217">
        <f>SUM(D46:D47)</f>
        <v>0</v>
      </c>
      <c r="E48" s="218">
        <f t="shared" si="6"/>
        <v>22499840</v>
      </c>
      <c r="F48" s="219">
        <f t="shared" si="6"/>
        <v>-1231746</v>
      </c>
      <c r="G48" s="219">
        <f t="shared" si="6"/>
        <v>44887275</v>
      </c>
      <c r="H48" s="220">
        <f t="shared" si="6"/>
        <v>7852413</v>
      </c>
      <c r="I48" s="220">
        <f t="shared" si="6"/>
        <v>3440883</v>
      </c>
      <c r="J48" s="220">
        <f t="shared" si="6"/>
        <v>56180571</v>
      </c>
      <c r="K48" s="220">
        <f t="shared" si="6"/>
        <v>95293781</v>
      </c>
      <c r="L48" s="220">
        <f t="shared" si="6"/>
        <v>5806382</v>
      </c>
      <c r="M48" s="219">
        <f t="shared" si="6"/>
        <v>20318763</v>
      </c>
      <c r="N48" s="219">
        <f t="shared" si="6"/>
        <v>121418926</v>
      </c>
      <c r="O48" s="220">
        <f t="shared" si="6"/>
        <v>1854051</v>
      </c>
      <c r="P48" s="220">
        <f t="shared" si="6"/>
        <v>2838768</v>
      </c>
      <c r="Q48" s="220">
        <f t="shared" si="6"/>
        <v>-846213</v>
      </c>
      <c r="R48" s="220">
        <f t="shared" si="6"/>
        <v>3846606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181446103</v>
      </c>
      <c r="X48" s="220">
        <f t="shared" si="6"/>
        <v>92781888</v>
      </c>
      <c r="Y48" s="220">
        <f t="shared" si="6"/>
        <v>88664215</v>
      </c>
      <c r="Z48" s="221">
        <f>+IF(X48&lt;&gt;0,+(Y48/X48)*100,0)</f>
        <v>95.56198619282246</v>
      </c>
      <c r="AA48" s="222">
        <f>SUM(AA46:AA47)</f>
        <v>-1231746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63999933</v>
      </c>
      <c r="D5" s="153">
        <f>SUM(D6:D8)</f>
        <v>0</v>
      </c>
      <c r="E5" s="154">
        <f t="shared" si="0"/>
        <v>1125000</v>
      </c>
      <c r="F5" s="100">
        <f t="shared" si="0"/>
        <v>1125000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843750</v>
      </c>
      <c r="Y5" s="100">
        <f t="shared" si="0"/>
        <v>-843750</v>
      </c>
      <c r="Z5" s="137">
        <f>+IF(X5&lt;&gt;0,+(Y5/X5)*100,0)</f>
        <v>-100</v>
      </c>
      <c r="AA5" s="153">
        <f>SUM(AA6:AA8)</f>
        <v>1125000</v>
      </c>
    </row>
    <row r="6" spans="1:27" ht="12.75">
      <c r="A6" s="138" t="s">
        <v>75</v>
      </c>
      <c r="B6" s="136"/>
      <c r="C6" s="155">
        <v>63999933</v>
      </c>
      <c r="D6" s="155"/>
      <c r="E6" s="156">
        <v>1125000</v>
      </c>
      <c r="F6" s="60">
        <v>1125000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843750</v>
      </c>
      <c r="Y6" s="60">
        <v>-843750</v>
      </c>
      <c r="Z6" s="140">
        <v>-100</v>
      </c>
      <c r="AA6" s="62">
        <v>1125000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4026000</v>
      </c>
      <c r="F9" s="100">
        <f t="shared" si="1"/>
        <v>4026000</v>
      </c>
      <c r="G9" s="100">
        <f t="shared" si="1"/>
        <v>0</v>
      </c>
      <c r="H9" s="100">
        <f t="shared" si="1"/>
        <v>162405</v>
      </c>
      <c r="I9" s="100">
        <f t="shared" si="1"/>
        <v>396333</v>
      </c>
      <c r="J9" s="100">
        <f t="shared" si="1"/>
        <v>558738</v>
      </c>
      <c r="K9" s="100">
        <f t="shared" si="1"/>
        <v>0</v>
      </c>
      <c r="L9" s="100">
        <f t="shared" si="1"/>
        <v>47302</v>
      </c>
      <c r="M9" s="100">
        <f t="shared" si="1"/>
        <v>707918</v>
      </c>
      <c r="N9" s="100">
        <f t="shared" si="1"/>
        <v>755220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1313958</v>
      </c>
      <c r="X9" s="100">
        <f t="shared" si="1"/>
        <v>3226072</v>
      </c>
      <c r="Y9" s="100">
        <f t="shared" si="1"/>
        <v>-1912114</v>
      </c>
      <c r="Z9" s="137">
        <f>+IF(X9&lt;&gt;0,+(Y9/X9)*100,0)</f>
        <v>-59.27065483969359</v>
      </c>
      <c r="AA9" s="102">
        <f>SUM(AA10:AA14)</f>
        <v>4026000</v>
      </c>
    </row>
    <row r="10" spans="1:27" ht="12.75">
      <c r="A10" s="138" t="s">
        <v>79</v>
      </c>
      <c r="B10" s="136"/>
      <c r="C10" s="155"/>
      <c r="D10" s="155"/>
      <c r="E10" s="156">
        <v>1726000</v>
      </c>
      <c r="F10" s="60">
        <v>1726000</v>
      </c>
      <c r="G10" s="60"/>
      <c r="H10" s="60"/>
      <c r="I10" s="60">
        <v>396333</v>
      </c>
      <c r="J10" s="60">
        <v>396333</v>
      </c>
      <c r="K10" s="60"/>
      <c r="L10" s="60">
        <v>47302</v>
      </c>
      <c r="M10" s="60">
        <v>541001</v>
      </c>
      <c r="N10" s="60">
        <v>588303</v>
      </c>
      <c r="O10" s="60"/>
      <c r="P10" s="60"/>
      <c r="Q10" s="60"/>
      <c r="R10" s="60"/>
      <c r="S10" s="60"/>
      <c r="T10" s="60"/>
      <c r="U10" s="60"/>
      <c r="V10" s="60"/>
      <c r="W10" s="60">
        <v>984636</v>
      </c>
      <c r="X10" s="60">
        <v>1726072</v>
      </c>
      <c r="Y10" s="60">
        <v>-741436</v>
      </c>
      <c r="Z10" s="140">
        <v>-42.96</v>
      </c>
      <c r="AA10" s="62">
        <v>1726000</v>
      </c>
    </row>
    <row r="11" spans="1:27" ht="12.75">
      <c r="A11" s="138" t="s">
        <v>80</v>
      </c>
      <c r="B11" s="136"/>
      <c r="C11" s="155"/>
      <c r="D11" s="155"/>
      <c r="E11" s="156">
        <v>2300000</v>
      </c>
      <c r="F11" s="60">
        <v>2300000</v>
      </c>
      <c r="G11" s="60"/>
      <c r="H11" s="60">
        <v>162405</v>
      </c>
      <c r="I11" s="60"/>
      <c r="J11" s="60">
        <v>162405</v>
      </c>
      <c r="K11" s="60"/>
      <c r="L11" s="60"/>
      <c r="M11" s="60">
        <v>166917</v>
      </c>
      <c r="N11" s="60">
        <v>166917</v>
      </c>
      <c r="O11" s="60"/>
      <c r="P11" s="60"/>
      <c r="Q11" s="60"/>
      <c r="R11" s="60"/>
      <c r="S11" s="60"/>
      <c r="T11" s="60"/>
      <c r="U11" s="60"/>
      <c r="V11" s="60"/>
      <c r="W11" s="60">
        <v>329322</v>
      </c>
      <c r="X11" s="60">
        <v>1500000</v>
      </c>
      <c r="Y11" s="60">
        <v>-1170678</v>
      </c>
      <c r="Z11" s="140">
        <v>-78.05</v>
      </c>
      <c r="AA11" s="62">
        <v>2300000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15646000</v>
      </c>
      <c r="F15" s="100">
        <f t="shared" si="2"/>
        <v>15646000</v>
      </c>
      <c r="G15" s="100">
        <f t="shared" si="2"/>
        <v>4588306</v>
      </c>
      <c r="H15" s="100">
        <f t="shared" si="2"/>
        <v>581336</v>
      </c>
      <c r="I15" s="100">
        <f t="shared" si="2"/>
        <v>525034</v>
      </c>
      <c r="J15" s="100">
        <f t="shared" si="2"/>
        <v>5694676</v>
      </c>
      <c r="K15" s="100">
        <f t="shared" si="2"/>
        <v>419640</v>
      </c>
      <c r="L15" s="100">
        <f t="shared" si="2"/>
        <v>2174123</v>
      </c>
      <c r="M15" s="100">
        <f t="shared" si="2"/>
        <v>44548</v>
      </c>
      <c r="N15" s="100">
        <f t="shared" si="2"/>
        <v>2638311</v>
      </c>
      <c r="O15" s="100">
        <f t="shared" si="2"/>
        <v>200000</v>
      </c>
      <c r="P15" s="100">
        <f t="shared" si="2"/>
        <v>7042</v>
      </c>
      <c r="Q15" s="100">
        <f t="shared" si="2"/>
        <v>0</v>
      </c>
      <c r="R15" s="100">
        <f t="shared" si="2"/>
        <v>207042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8540029</v>
      </c>
      <c r="X15" s="100">
        <f t="shared" si="2"/>
        <v>11959329</v>
      </c>
      <c r="Y15" s="100">
        <f t="shared" si="2"/>
        <v>-3419300</v>
      </c>
      <c r="Z15" s="137">
        <f>+IF(X15&lt;&gt;0,+(Y15/X15)*100,0)</f>
        <v>-28.59106894709561</v>
      </c>
      <c r="AA15" s="102">
        <f>SUM(AA16:AA18)</f>
        <v>15646000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1257500</v>
      </c>
      <c r="H16" s="60"/>
      <c r="I16" s="60"/>
      <c r="J16" s="60">
        <v>1257500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1257500</v>
      </c>
      <c r="X16" s="60"/>
      <c r="Y16" s="60">
        <v>1257500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15646000</v>
      </c>
      <c r="F17" s="60">
        <v>15646000</v>
      </c>
      <c r="G17" s="60">
        <v>3330806</v>
      </c>
      <c r="H17" s="60">
        <v>581336</v>
      </c>
      <c r="I17" s="60">
        <v>525034</v>
      </c>
      <c r="J17" s="60">
        <v>4437176</v>
      </c>
      <c r="K17" s="60">
        <v>419640</v>
      </c>
      <c r="L17" s="60">
        <v>2174123</v>
      </c>
      <c r="M17" s="60">
        <v>44548</v>
      </c>
      <c r="N17" s="60">
        <v>2638311</v>
      </c>
      <c r="O17" s="60">
        <v>200000</v>
      </c>
      <c r="P17" s="60">
        <v>7042</v>
      </c>
      <c r="Q17" s="60"/>
      <c r="R17" s="60">
        <v>207042</v>
      </c>
      <c r="S17" s="60"/>
      <c r="T17" s="60"/>
      <c r="U17" s="60"/>
      <c r="V17" s="60"/>
      <c r="W17" s="60">
        <v>7282529</v>
      </c>
      <c r="X17" s="60">
        <v>11959329</v>
      </c>
      <c r="Y17" s="60">
        <v>-4676800</v>
      </c>
      <c r="Z17" s="140">
        <v>-39.11</v>
      </c>
      <c r="AA17" s="62">
        <v>15646000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1703000</v>
      </c>
      <c r="F19" s="100">
        <f t="shared" si="3"/>
        <v>1703000</v>
      </c>
      <c r="G19" s="100">
        <f t="shared" si="3"/>
        <v>490266</v>
      </c>
      <c r="H19" s="100">
        <f t="shared" si="3"/>
        <v>1596812</v>
      </c>
      <c r="I19" s="100">
        <f t="shared" si="3"/>
        <v>0</v>
      </c>
      <c r="J19" s="100">
        <f t="shared" si="3"/>
        <v>2087078</v>
      </c>
      <c r="K19" s="100">
        <f t="shared" si="3"/>
        <v>0</v>
      </c>
      <c r="L19" s="100">
        <f t="shared" si="3"/>
        <v>81186</v>
      </c>
      <c r="M19" s="100">
        <f t="shared" si="3"/>
        <v>23864</v>
      </c>
      <c r="N19" s="100">
        <f t="shared" si="3"/>
        <v>105050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2192128</v>
      </c>
      <c r="X19" s="100">
        <f t="shared" si="3"/>
        <v>5596945</v>
      </c>
      <c r="Y19" s="100">
        <f t="shared" si="3"/>
        <v>-3404817</v>
      </c>
      <c r="Z19" s="137">
        <f>+IF(X19&lt;&gt;0,+(Y19/X19)*100,0)</f>
        <v>-60.83349041307356</v>
      </c>
      <c r="AA19" s="102">
        <f>SUM(AA20:AA23)</f>
        <v>1703000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394000</v>
      </c>
      <c r="F21" s="60">
        <v>394000</v>
      </c>
      <c r="G21" s="60">
        <v>490266</v>
      </c>
      <c r="H21" s="60">
        <v>781263</v>
      </c>
      <c r="I21" s="60"/>
      <c r="J21" s="60">
        <v>1271529</v>
      </c>
      <c r="K21" s="60"/>
      <c r="L21" s="60">
        <v>81186</v>
      </c>
      <c r="M21" s="60">
        <v>23864</v>
      </c>
      <c r="N21" s="60">
        <v>105050</v>
      </c>
      <c r="O21" s="60"/>
      <c r="P21" s="60"/>
      <c r="Q21" s="60"/>
      <c r="R21" s="60"/>
      <c r="S21" s="60"/>
      <c r="T21" s="60"/>
      <c r="U21" s="60"/>
      <c r="V21" s="60"/>
      <c r="W21" s="60">
        <v>1376579</v>
      </c>
      <c r="X21" s="60">
        <v>4287695</v>
      </c>
      <c r="Y21" s="60">
        <v>-2911116</v>
      </c>
      <c r="Z21" s="140">
        <v>-67.89</v>
      </c>
      <c r="AA21" s="62">
        <v>394000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>
        <v>815549</v>
      </c>
      <c r="I22" s="159"/>
      <c r="J22" s="159">
        <v>815549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815549</v>
      </c>
      <c r="X22" s="159"/>
      <c r="Y22" s="159">
        <v>815549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1309000</v>
      </c>
      <c r="F23" s="60">
        <v>1309000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1309250</v>
      </c>
      <c r="Y23" s="60">
        <v>-1309250</v>
      </c>
      <c r="Z23" s="140">
        <v>-100</v>
      </c>
      <c r="AA23" s="62">
        <v>1309000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63999933</v>
      </c>
      <c r="D25" s="217">
        <f>+D5+D9+D15+D19+D24</f>
        <v>0</v>
      </c>
      <c r="E25" s="230">
        <f t="shared" si="4"/>
        <v>22500000</v>
      </c>
      <c r="F25" s="219">
        <f t="shared" si="4"/>
        <v>22500000</v>
      </c>
      <c r="G25" s="219">
        <f t="shared" si="4"/>
        <v>5078572</v>
      </c>
      <c r="H25" s="219">
        <f t="shared" si="4"/>
        <v>2340553</v>
      </c>
      <c r="I25" s="219">
        <f t="shared" si="4"/>
        <v>921367</v>
      </c>
      <c r="J25" s="219">
        <f t="shared" si="4"/>
        <v>8340492</v>
      </c>
      <c r="K25" s="219">
        <f t="shared" si="4"/>
        <v>419640</v>
      </c>
      <c r="L25" s="219">
        <f t="shared" si="4"/>
        <v>2302611</v>
      </c>
      <c r="M25" s="219">
        <f t="shared" si="4"/>
        <v>776330</v>
      </c>
      <c r="N25" s="219">
        <f t="shared" si="4"/>
        <v>3498581</v>
      </c>
      <c r="O25" s="219">
        <f t="shared" si="4"/>
        <v>200000</v>
      </c>
      <c r="P25" s="219">
        <f t="shared" si="4"/>
        <v>7042</v>
      </c>
      <c r="Q25" s="219">
        <f t="shared" si="4"/>
        <v>0</v>
      </c>
      <c r="R25" s="219">
        <f t="shared" si="4"/>
        <v>207042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12046115</v>
      </c>
      <c r="X25" s="219">
        <f t="shared" si="4"/>
        <v>21626096</v>
      </c>
      <c r="Y25" s="219">
        <f t="shared" si="4"/>
        <v>-9579981</v>
      </c>
      <c r="Z25" s="231">
        <f>+IF(X25&lt;&gt;0,+(Y25/X25)*100,0)</f>
        <v>-44.29824504617015</v>
      </c>
      <c r="AA25" s="232">
        <f>+AA5+AA9+AA15+AA19+AA24</f>
        <v>22500000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63999933</v>
      </c>
      <c r="D28" s="155"/>
      <c r="E28" s="156">
        <v>22500000</v>
      </c>
      <c r="F28" s="60">
        <v>22500000</v>
      </c>
      <c r="G28" s="60">
        <v>490266</v>
      </c>
      <c r="H28" s="60">
        <v>1845628</v>
      </c>
      <c r="I28" s="60">
        <v>525034</v>
      </c>
      <c r="J28" s="60">
        <v>2860928</v>
      </c>
      <c r="K28" s="60">
        <v>219640</v>
      </c>
      <c r="L28" s="60">
        <v>2152611</v>
      </c>
      <c r="M28" s="60">
        <v>235329</v>
      </c>
      <c r="N28" s="60">
        <v>2607580</v>
      </c>
      <c r="O28" s="60"/>
      <c r="P28" s="60">
        <v>7042</v>
      </c>
      <c r="Q28" s="60"/>
      <c r="R28" s="60">
        <v>7042</v>
      </c>
      <c r="S28" s="60"/>
      <c r="T28" s="60"/>
      <c r="U28" s="60"/>
      <c r="V28" s="60"/>
      <c r="W28" s="60">
        <v>5475550</v>
      </c>
      <c r="X28" s="60">
        <v>16627000</v>
      </c>
      <c r="Y28" s="60">
        <v>-11151450</v>
      </c>
      <c r="Z28" s="140">
        <v>-67.07</v>
      </c>
      <c r="AA28" s="155">
        <v>22500000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63999933</v>
      </c>
      <c r="D32" s="210">
        <f>SUM(D28:D31)</f>
        <v>0</v>
      </c>
      <c r="E32" s="211">
        <f t="shared" si="5"/>
        <v>22500000</v>
      </c>
      <c r="F32" s="77">
        <f t="shared" si="5"/>
        <v>22500000</v>
      </c>
      <c r="G32" s="77">
        <f t="shared" si="5"/>
        <v>490266</v>
      </c>
      <c r="H32" s="77">
        <f t="shared" si="5"/>
        <v>1845628</v>
      </c>
      <c r="I32" s="77">
        <f t="shared" si="5"/>
        <v>525034</v>
      </c>
      <c r="J32" s="77">
        <f t="shared" si="5"/>
        <v>2860928</v>
      </c>
      <c r="K32" s="77">
        <f t="shared" si="5"/>
        <v>219640</v>
      </c>
      <c r="L32" s="77">
        <f t="shared" si="5"/>
        <v>2152611</v>
      </c>
      <c r="M32" s="77">
        <f t="shared" si="5"/>
        <v>235329</v>
      </c>
      <c r="N32" s="77">
        <f t="shared" si="5"/>
        <v>2607580</v>
      </c>
      <c r="O32" s="77">
        <f t="shared" si="5"/>
        <v>0</v>
      </c>
      <c r="P32" s="77">
        <f t="shared" si="5"/>
        <v>7042</v>
      </c>
      <c r="Q32" s="77">
        <f t="shared" si="5"/>
        <v>0</v>
      </c>
      <c r="R32" s="77">
        <f t="shared" si="5"/>
        <v>7042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5475550</v>
      </c>
      <c r="X32" s="77">
        <f t="shared" si="5"/>
        <v>16627000</v>
      </c>
      <c r="Y32" s="77">
        <f t="shared" si="5"/>
        <v>-11151450</v>
      </c>
      <c r="Z32" s="212">
        <f>+IF(X32&lt;&gt;0,+(Y32/X32)*100,0)</f>
        <v>-67.06832260780658</v>
      </c>
      <c r="AA32" s="79">
        <f>SUM(AA28:AA31)</f>
        <v>22500000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>
        <v>4588306</v>
      </c>
      <c r="H35" s="60">
        <v>494925</v>
      </c>
      <c r="I35" s="60">
        <v>396333</v>
      </c>
      <c r="J35" s="60">
        <v>5479564</v>
      </c>
      <c r="K35" s="60">
        <v>200000</v>
      </c>
      <c r="L35" s="60">
        <v>150000</v>
      </c>
      <c r="M35" s="60">
        <v>541001</v>
      </c>
      <c r="N35" s="60">
        <v>891001</v>
      </c>
      <c r="O35" s="60">
        <v>200000</v>
      </c>
      <c r="P35" s="60"/>
      <c r="Q35" s="60"/>
      <c r="R35" s="60">
        <v>200000</v>
      </c>
      <c r="S35" s="60"/>
      <c r="T35" s="60"/>
      <c r="U35" s="60"/>
      <c r="V35" s="60"/>
      <c r="W35" s="60">
        <v>6570565</v>
      </c>
      <c r="X35" s="60"/>
      <c r="Y35" s="60">
        <v>6570565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63999933</v>
      </c>
      <c r="D36" s="222">
        <f>SUM(D32:D35)</f>
        <v>0</v>
      </c>
      <c r="E36" s="218">
        <f t="shared" si="6"/>
        <v>22500000</v>
      </c>
      <c r="F36" s="220">
        <f t="shared" si="6"/>
        <v>22500000</v>
      </c>
      <c r="G36" s="220">
        <f t="shared" si="6"/>
        <v>5078572</v>
      </c>
      <c r="H36" s="220">
        <f t="shared" si="6"/>
        <v>2340553</v>
      </c>
      <c r="I36" s="220">
        <f t="shared" si="6"/>
        <v>921367</v>
      </c>
      <c r="J36" s="220">
        <f t="shared" si="6"/>
        <v>8340492</v>
      </c>
      <c r="K36" s="220">
        <f t="shared" si="6"/>
        <v>419640</v>
      </c>
      <c r="L36" s="220">
        <f t="shared" si="6"/>
        <v>2302611</v>
      </c>
      <c r="M36" s="220">
        <f t="shared" si="6"/>
        <v>776330</v>
      </c>
      <c r="N36" s="220">
        <f t="shared" si="6"/>
        <v>3498581</v>
      </c>
      <c r="O36" s="220">
        <f t="shared" si="6"/>
        <v>200000</v>
      </c>
      <c r="P36" s="220">
        <f t="shared" si="6"/>
        <v>7042</v>
      </c>
      <c r="Q36" s="220">
        <f t="shared" si="6"/>
        <v>0</v>
      </c>
      <c r="R36" s="220">
        <f t="shared" si="6"/>
        <v>207042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12046115</v>
      </c>
      <c r="X36" s="220">
        <f t="shared" si="6"/>
        <v>16627000</v>
      </c>
      <c r="Y36" s="220">
        <f t="shared" si="6"/>
        <v>-4580885</v>
      </c>
      <c r="Z36" s="221">
        <f>+IF(X36&lt;&gt;0,+(Y36/X36)*100,0)</f>
        <v>-27.550881097010887</v>
      </c>
      <c r="AA36" s="239">
        <f>SUM(AA32:AA35)</f>
        <v>22500000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1001172</v>
      </c>
      <c r="D6" s="155"/>
      <c r="E6" s="59">
        <v>4013000</v>
      </c>
      <c r="F6" s="60">
        <v>4013000</v>
      </c>
      <c r="G6" s="60">
        <v>22344315</v>
      </c>
      <c r="H6" s="60">
        <v>24304566</v>
      </c>
      <c r="I6" s="60">
        <v>10577661</v>
      </c>
      <c r="J6" s="60">
        <v>10577661</v>
      </c>
      <c r="K6" s="60">
        <v>10577661</v>
      </c>
      <c r="L6" s="60">
        <v>-1220564</v>
      </c>
      <c r="M6" s="60">
        <v>-3380076</v>
      </c>
      <c r="N6" s="60">
        <v>-3380076</v>
      </c>
      <c r="O6" s="60">
        <v>-4136704</v>
      </c>
      <c r="P6" s="60">
        <v>-3531933</v>
      </c>
      <c r="Q6" s="60">
        <v>-23030282</v>
      </c>
      <c r="R6" s="60">
        <v>-23030282</v>
      </c>
      <c r="S6" s="60"/>
      <c r="T6" s="60"/>
      <c r="U6" s="60"/>
      <c r="V6" s="60"/>
      <c r="W6" s="60">
        <v>-23030282</v>
      </c>
      <c r="X6" s="60">
        <v>3009750</v>
      </c>
      <c r="Y6" s="60">
        <v>-26040032</v>
      </c>
      <c r="Z6" s="140">
        <v>-865.19</v>
      </c>
      <c r="AA6" s="62">
        <v>4013000</v>
      </c>
    </row>
    <row r="7" spans="1:27" ht="12.75">
      <c r="A7" s="249" t="s">
        <v>144</v>
      </c>
      <c r="B7" s="182"/>
      <c r="C7" s="155"/>
      <c r="D7" s="155"/>
      <c r="E7" s="59">
        <v>3947000</v>
      </c>
      <c r="F7" s="60">
        <v>3947000</v>
      </c>
      <c r="G7" s="60">
        <v>48831</v>
      </c>
      <c r="H7" s="60">
        <v>48830</v>
      </c>
      <c r="I7" s="60">
        <v>49060</v>
      </c>
      <c r="J7" s="60">
        <v>49060</v>
      </c>
      <c r="K7" s="60">
        <v>49060</v>
      </c>
      <c r="L7" s="60">
        <v>68693</v>
      </c>
      <c r="M7" s="60">
        <v>551434</v>
      </c>
      <c r="N7" s="60">
        <v>551434</v>
      </c>
      <c r="O7" s="60">
        <v>53118</v>
      </c>
      <c r="P7" s="60">
        <v>219312</v>
      </c>
      <c r="Q7" s="60">
        <v>2916338</v>
      </c>
      <c r="R7" s="60">
        <v>2916338</v>
      </c>
      <c r="S7" s="60"/>
      <c r="T7" s="60"/>
      <c r="U7" s="60"/>
      <c r="V7" s="60"/>
      <c r="W7" s="60">
        <v>2916338</v>
      </c>
      <c r="X7" s="60">
        <v>2960250</v>
      </c>
      <c r="Y7" s="60">
        <v>-43912</v>
      </c>
      <c r="Z7" s="140">
        <v>-1.48</v>
      </c>
      <c r="AA7" s="62">
        <v>3947000</v>
      </c>
    </row>
    <row r="8" spans="1:27" ht="12.75">
      <c r="A8" s="249" t="s">
        <v>145</v>
      </c>
      <c r="B8" s="182"/>
      <c r="C8" s="155">
        <v>29117714</v>
      </c>
      <c r="D8" s="155"/>
      <c r="E8" s="59">
        <v>22858000</v>
      </c>
      <c r="F8" s="60">
        <v>22858000</v>
      </c>
      <c r="G8" s="60">
        <v>425198977</v>
      </c>
      <c r="H8" s="60">
        <v>432672074</v>
      </c>
      <c r="I8" s="60">
        <v>437991554</v>
      </c>
      <c r="J8" s="60">
        <v>437991554</v>
      </c>
      <c r="K8" s="60">
        <v>437991554</v>
      </c>
      <c r="L8" s="60">
        <v>467607227</v>
      </c>
      <c r="M8" s="60">
        <v>475028390</v>
      </c>
      <c r="N8" s="60">
        <v>475028390</v>
      </c>
      <c r="O8" s="60">
        <v>480732715</v>
      </c>
      <c r="P8" s="60">
        <v>493963865</v>
      </c>
      <c r="Q8" s="60">
        <v>501146641</v>
      </c>
      <c r="R8" s="60">
        <v>501146641</v>
      </c>
      <c r="S8" s="60"/>
      <c r="T8" s="60"/>
      <c r="U8" s="60"/>
      <c r="V8" s="60"/>
      <c r="W8" s="60">
        <v>501146641</v>
      </c>
      <c r="X8" s="60">
        <v>17143500</v>
      </c>
      <c r="Y8" s="60">
        <v>484003141</v>
      </c>
      <c r="Z8" s="140">
        <v>2823.25</v>
      </c>
      <c r="AA8" s="62">
        <v>22858000</v>
      </c>
    </row>
    <row r="9" spans="1:27" ht="12.75">
      <c r="A9" s="249" t="s">
        <v>146</v>
      </c>
      <c r="B9" s="182"/>
      <c r="C9" s="155">
        <v>51708</v>
      </c>
      <c r="D9" s="155"/>
      <c r="E9" s="59"/>
      <c r="F9" s="60"/>
      <c r="G9" s="60">
        <v>-295210885</v>
      </c>
      <c r="H9" s="60">
        <v>-395532803</v>
      </c>
      <c r="I9" s="60">
        <v>-344176255</v>
      </c>
      <c r="J9" s="60">
        <v>-344176255</v>
      </c>
      <c r="K9" s="60">
        <v>-344176255</v>
      </c>
      <c r="L9" s="60">
        <v>-355009839</v>
      </c>
      <c r="M9" s="60">
        <v>-355009074</v>
      </c>
      <c r="N9" s="60">
        <v>-355009074</v>
      </c>
      <c r="O9" s="60">
        <v>-354963994</v>
      </c>
      <c r="P9" s="60">
        <v>-354961190</v>
      </c>
      <c r="Q9" s="60">
        <v>-354955328</v>
      </c>
      <c r="R9" s="60">
        <v>-354955328</v>
      </c>
      <c r="S9" s="60"/>
      <c r="T9" s="60"/>
      <c r="U9" s="60"/>
      <c r="V9" s="60"/>
      <c r="W9" s="60">
        <v>-354955328</v>
      </c>
      <c r="X9" s="60"/>
      <c r="Y9" s="60">
        <v>-354955328</v>
      </c>
      <c r="Z9" s="140"/>
      <c r="AA9" s="62"/>
    </row>
    <row r="10" spans="1:27" ht="12.75">
      <c r="A10" s="249" t="s">
        <v>147</v>
      </c>
      <c r="B10" s="182"/>
      <c r="C10" s="155">
        <v>11177593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218716</v>
      </c>
      <c r="D11" s="155"/>
      <c r="E11" s="59">
        <v>16000</v>
      </c>
      <c r="F11" s="60">
        <v>16000</v>
      </c>
      <c r="G11" s="60">
        <v>10961</v>
      </c>
      <c r="H11" s="60">
        <v>69669</v>
      </c>
      <c r="I11" s="60">
        <v>69669</v>
      </c>
      <c r="J11" s="60">
        <v>69669</v>
      </c>
      <c r="K11" s="60">
        <v>69669</v>
      </c>
      <c r="L11" s="60">
        <v>218716</v>
      </c>
      <c r="M11" s="60">
        <v>218718</v>
      </c>
      <c r="N11" s="60">
        <v>218718</v>
      </c>
      <c r="O11" s="60">
        <v>218716</v>
      </c>
      <c r="P11" s="60">
        <v>218716</v>
      </c>
      <c r="Q11" s="60">
        <v>218716</v>
      </c>
      <c r="R11" s="60">
        <v>218716</v>
      </c>
      <c r="S11" s="60"/>
      <c r="T11" s="60"/>
      <c r="U11" s="60"/>
      <c r="V11" s="60"/>
      <c r="W11" s="60">
        <v>218716</v>
      </c>
      <c r="X11" s="60">
        <v>12000</v>
      </c>
      <c r="Y11" s="60">
        <v>206716</v>
      </c>
      <c r="Z11" s="140">
        <v>1722.63</v>
      </c>
      <c r="AA11" s="62">
        <v>16000</v>
      </c>
    </row>
    <row r="12" spans="1:27" ht="12.75">
      <c r="A12" s="250" t="s">
        <v>56</v>
      </c>
      <c r="B12" s="251"/>
      <c r="C12" s="168">
        <f aca="true" t="shared" si="0" ref="C12:Y12">SUM(C6:C11)</f>
        <v>41566903</v>
      </c>
      <c r="D12" s="168">
        <f>SUM(D6:D11)</f>
        <v>0</v>
      </c>
      <c r="E12" s="72">
        <f t="shared" si="0"/>
        <v>30834000</v>
      </c>
      <c r="F12" s="73">
        <f t="shared" si="0"/>
        <v>30834000</v>
      </c>
      <c r="G12" s="73">
        <f t="shared" si="0"/>
        <v>152392199</v>
      </c>
      <c r="H12" s="73">
        <f t="shared" si="0"/>
        <v>61562336</v>
      </c>
      <c r="I12" s="73">
        <f t="shared" si="0"/>
        <v>104511689</v>
      </c>
      <c r="J12" s="73">
        <f t="shared" si="0"/>
        <v>104511689</v>
      </c>
      <c r="K12" s="73">
        <f t="shared" si="0"/>
        <v>104511689</v>
      </c>
      <c r="L12" s="73">
        <f t="shared" si="0"/>
        <v>111664233</v>
      </c>
      <c r="M12" s="73">
        <f t="shared" si="0"/>
        <v>117409392</v>
      </c>
      <c r="N12" s="73">
        <f t="shared" si="0"/>
        <v>117409392</v>
      </c>
      <c r="O12" s="73">
        <f t="shared" si="0"/>
        <v>121903851</v>
      </c>
      <c r="P12" s="73">
        <f t="shared" si="0"/>
        <v>135908770</v>
      </c>
      <c r="Q12" s="73">
        <f t="shared" si="0"/>
        <v>126296085</v>
      </c>
      <c r="R12" s="73">
        <f t="shared" si="0"/>
        <v>126296085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126296085</v>
      </c>
      <c r="X12" s="73">
        <f t="shared" si="0"/>
        <v>23125500</v>
      </c>
      <c r="Y12" s="73">
        <f t="shared" si="0"/>
        <v>103170585</v>
      </c>
      <c r="Z12" s="170">
        <f>+IF(X12&lt;&gt;0,+(Y12/X12)*100,0)</f>
        <v>446.1334241421807</v>
      </c>
      <c r="AA12" s="74">
        <f>SUM(AA6:AA11)</f>
        <v>30834000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102000</v>
      </c>
      <c r="F16" s="60">
        <v>102000</v>
      </c>
      <c r="G16" s="159">
        <v>95567</v>
      </c>
      <c r="H16" s="159">
        <v>93252</v>
      </c>
      <c r="I16" s="159">
        <v>93252</v>
      </c>
      <c r="J16" s="60">
        <v>93252</v>
      </c>
      <c r="K16" s="159">
        <v>93252</v>
      </c>
      <c r="L16" s="159">
        <v>93252</v>
      </c>
      <c r="M16" s="60">
        <v>93252</v>
      </c>
      <c r="N16" s="159">
        <v>93252</v>
      </c>
      <c r="O16" s="159">
        <v>93252</v>
      </c>
      <c r="P16" s="159">
        <v>93252</v>
      </c>
      <c r="Q16" s="60">
        <v>93252</v>
      </c>
      <c r="R16" s="159">
        <v>93252</v>
      </c>
      <c r="S16" s="159"/>
      <c r="T16" s="60"/>
      <c r="U16" s="159"/>
      <c r="V16" s="159"/>
      <c r="W16" s="159">
        <v>93252</v>
      </c>
      <c r="X16" s="60">
        <v>76500</v>
      </c>
      <c r="Y16" s="159">
        <v>16752</v>
      </c>
      <c r="Z16" s="141">
        <v>21.9</v>
      </c>
      <c r="AA16" s="225">
        <v>102000</v>
      </c>
    </row>
    <row r="17" spans="1:27" ht="12.75">
      <c r="A17" s="249" t="s">
        <v>152</v>
      </c>
      <c r="B17" s="182"/>
      <c r="C17" s="155">
        <v>68183789</v>
      </c>
      <c r="D17" s="155"/>
      <c r="E17" s="59">
        <v>78374000</v>
      </c>
      <c r="F17" s="60">
        <v>78374000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58780500</v>
      </c>
      <c r="Y17" s="60">
        <v>-58780500</v>
      </c>
      <c r="Z17" s="140">
        <v>-100</v>
      </c>
      <c r="AA17" s="62">
        <v>78374000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634078239</v>
      </c>
      <c r="D19" s="155"/>
      <c r="E19" s="59">
        <v>613799000</v>
      </c>
      <c r="F19" s="60">
        <v>613799000</v>
      </c>
      <c r="G19" s="60">
        <v>728559928</v>
      </c>
      <c r="H19" s="60">
        <v>720294412</v>
      </c>
      <c r="I19" s="60">
        <v>721571563</v>
      </c>
      <c r="J19" s="60">
        <v>721571563</v>
      </c>
      <c r="K19" s="60">
        <v>721571563</v>
      </c>
      <c r="L19" s="60">
        <v>704881915</v>
      </c>
      <c r="M19" s="60">
        <v>706105521</v>
      </c>
      <c r="N19" s="60">
        <v>706105521</v>
      </c>
      <c r="O19" s="60">
        <v>706105521</v>
      </c>
      <c r="P19" s="60">
        <v>706105521</v>
      </c>
      <c r="Q19" s="60">
        <v>706105521</v>
      </c>
      <c r="R19" s="60">
        <v>706105521</v>
      </c>
      <c r="S19" s="60"/>
      <c r="T19" s="60"/>
      <c r="U19" s="60"/>
      <c r="V19" s="60"/>
      <c r="W19" s="60">
        <v>706105521</v>
      </c>
      <c r="X19" s="60">
        <v>460349250</v>
      </c>
      <c r="Y19" s="60">
        <v>245756271</v>
      </c>
      <c r="Z19" s="140">
        <v>53.38</v>
      </c>
      <c r="AA19" s="62">
        <v>613799000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93252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702355280</v>
      </c>
      <c r="D24" s="168">
        <f>SUM(D15:D23)</f>
        <v>0</v>
      </c>
      <c r="E24" s="76">
        <f t="shared" si="1"/>
        <v>692275000</v>
      </c>
      <c r="F24" s="77">
        <f t="shared" si="1"/>
        <v>692275000</v>
      </c>
      <c r="G24" s="77">
        <f t="shared" si="1"/>
        <v>728655495</v>
      </c>
      <c r="H24" s="77">
        <f t="shared" si="1"/>
        <v>720387664</v>
      </c>
      <c r="I24" s="77">
        <f t="shared" si="1"/>
        <v>721664815</v>
      </c>
      <c r="J24" s="77">
        <f t="shared" si="1"/>
        <v>721664815</v>
      </c>
      <c r="K24" s="77">
        <f t="shared" si="1"/>
        <v>721664815</v>
      </c>
      <c r="L24" s="77">
        <f t="shared" si="1"/>
        <v>704975167</v>
      </c>
      <c r="M24" s="77">
        <f t="shared" si="1"/>
        <v>706198773</v>
      </c>
      <c r="N24" s="77">
        <f t="shared" si="1"/>
        <v>706198773</v>
      </c>
      <c r="O24" s="77">
        <f t="shared" si="1"/>
        <v>706198773</v>
      </c>
      <c r="P24" s="77">
        <f t="shared" si="1"/>
        <v>706198773</v>
      </c>
      <c r="Q24" s="77">
        <f t="shared" si="1"/>
        <v>706198773</v>
      </c>
      <c r="R24" s="77">
        <f t="shared" si="1"/>
        <v>706198773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706198773</v>
      </c>
      <c r="X24" s="77">
        <f t="shared" si="1"/>
        <v>519206250</v>
      </c>
      <c r="Y24" s="77">
        <f t="shared" si="1"/>
        <v>186992523</v>
      </c>
      <c r="Z24" s="212">
        <f>+IF(X24&lt;&gt;0,+(Y24/X24)*100,0)</f>
        <v>36.01507551189918</v>
      </c>
      <c r="AA24" s="79">
        <f>SUM(AA15:AA23)</f>
        <v>692275000</v>
      </c>
    </row>
    <row r="25" spans="1:27" ht="12.75">
      <c r="A25" s="250" t="s">
        <v>159</v>
      </c>
      <c r="B25" s="251"/>
      <c r="C25" s="168">
        <f aca="true" t="shared" si="2" ref="C25:Y25">+C12+C24</f>
        <v>743922183</v>
      </c>
      <c r="D25" s="168">
        <f>+D12+D24</f>
        <v>0</v>
      </c>
      <c r="E25" s="72">
        <f t="shared" si="2"/>
        <v>723109000</v>
      </c>
      <c r="F25" s="73">
        <f t="shared" si="2"/>
        <v>723109000</v>
      </c>
      <c r="G25" s="73">
        <f t="shared" si="2"/>
        <v>881047694</v>
      </c>
      <c r="H25" s="73">
        <f t="shared" si="2"/>
        <v>781950000</v>
      </c>
      <c r="I25" s="73">
        <f t="shared" si="2"/>
        <v>826176504</v>
      </c>
      <c r="J25" s="73">
        <f t="shared" si="2"/>
        <v>826176504</v>
      </c>
      <c r="K25" s="73">
        <f t="shared" si="2"/>
        <v>826176504</v>
      </c>
      <c r="L25" s="73">
        <f t="shared" si="2"/>
        <v>816639400</v>
      </c>
      <c r="M25" s="73">
        <f t="shared" si="2"/>
        <v>823608165</v>
      </c>
      <c r="N25" s="73">
        <f t="shared" si="2"/>
        <v>823608165</v>
      </c>
      <c r="O25" s="73">
        <f t="shared" si="2"/>
        <v>828102624</v>
      </c>
      <c r="P25" s="73">
        <f t="shared" si="2"/>
        <v>842107543</v>
      </c>
      <c r="Q25" s="73">
        <f t="shared" si="2"/>
        <v>832494858</v>
      </c>
      <c r="R25" s="73">
        <f t="shared" si="2"/>
        <v>832494858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832494858</v>
      </c>
      <c r="X25" s="73">
        <f t="shared" si="2"/>
        <v>542331750</v>
      </c>
      <c r="Y25" s="73">
        <f t="shared" si="2"/>
        <v>290163108</v>
      </c>
      <c r="Z25" s="170">
        <f>+IF(X25&lt;&gt;0,+(Y25/X25)*100,0)</f>
        <v>53.50288047860005</v>
      </c>
      <c r="AA25" s="74">
        <f>+AA12+AA24</f>
        <v>723109000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1001084</v>
      </c>
      <c r="D30" s="155"/>
      <c r="E30" s="59">
        <v>834000</v>
      </c>
      <c r="F30" s="60">
        <v>834000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625500</v>
      </c>
      <c r="Y30" s="60">
        <v>-625500</v>
      </c>
      <c r="Z30" s="140">
        <v>-100</v>
      </c>
      <c r="AA30" s="62">
        <v>834000</v>
      </c>
    </row>
    <row r="31" spans="1:27" ht="12.75">
      <c r="A31" s="249" t="s">
        <v>163</v>
      </c>
      <c r="B31" s="182"/>
      <c r="C31" s="155">
        <v>1428748</v>
      </c>
      <c r="D31" s="155"/>
      <c r="E31" s="59">
        <v>1282000</v>
      </c>
      <c r="F31" s="60">
        <v>1282000</v>
      </c>
      <c r="G31" s="60">
        <v>1423227</v>
      </c>
      <c r="H31" s="60">
        <v>1466608</v>
      </c>
      <c r="I31" s="60">
        <v>1501898</v>
      </c>
      <c r="J31" s="60">
        <v>1501898</v>
      </c>
      <c r="K31" s="60">
        <v>1501898</v>
      </c>
      <c r="L31" s="60">
        <v>1538108</v>
      </c>
      <c r="M31" s="60">
        <v>1564148</v>
      </c>
      <c r="N31" s="60">
        <v>1564148</v>
      </c>
      <c r="O31" s="60">
        <v>1585711</v>
      </c>
      <c r="P31" s="60">
        <v>1584483</v>
      </c>
      <c r="Q31" s="60">
        <v>1589147</v>
      </c>
      <c r="R31" s="60">
        <v>1589147</v>
      </c>
      <c r="S31" s="60"/>
      <c r="T31" s="60"/>
      <c r="U31" s="60"/>
      <c r="V31" s="60"/>
      <c r="W31" s="60">
        <v>1589147</v>
      </c>
      <c r="X31" s="60">
        <v>961500</v>
      </c>
      <c r="Y31" s="60">
        <v>627647</v>
      </c>
      <c r="Z31" s="140">
        <v>65.28</v>
      </c>
      <c r="AA31" s="62">
        <v>1282000</v>
      </c>
    </row>
    <row r="32" spans="1:27" ht="12.75">
      <c r="A32" s="249" t="s">
        <v>164</v>
      </c>
      <c r="B32" s="182"/>
      <c r="C32" s="155">
        <v>147555037</v>
      </c>
      <c r="D32" s="155"/>
      <c r="E32" s="59">
        <v>21450000</v>
      </c>
      <c r="F32" s="60">
        <v>21450000</v>
      </c>
      <c r="G32" s="60">
        <v>174443929</v>
      </c>
      <c r="H32" s="60">
        <v>147564500</v>
      </c>
      <c r="I32" s="60">
        <v>166971207</v>
      </c>
      <c r="J32" s="60">
        <v>166971207</v>
      </c>
      <c r="K32" s="60">
        <v>166971207</v>
      </c>
      <c r="L32" s="60">
        <v>194744554</v>
      </c>
      <c r="M32" s="60">
        <v>197952800</v>
      </c>
      <c r="N32" s="60">
        <v>197952800</v>
      </c>
      <c r="O32" s="60">
        <v>204123006</v>
      </c>
      <c r="P32" s="60">
        <v>210016687</v>
      </c>
      <c r="Q32" s="60">
        <v>198604113</v>
      </c>
      <c r="R32" s="60">
        <v>198604113</v>
      </c>
      <c r="S32" s="60"/>
      <c r="T32" s="60"/>
      <c r="U32" s="60"/>
      <c r="V32" s="60"/>
      <c r="W32" s="60">
        <v>198604113</v>
      </c>
      <c r="X32" s="60">
        <v>16087500</v>
      </c>
      <c r="Y32" s="60">
        <v>182516613</v>
      </c>
      <c r="Z32" s="140">
        <v>1134.52</v>
      </c>
      <c r="AA32" s="62">
        <v>21450000</v>
      </c>
    </row>
    <row r="33" spans="1:27" ht="12.75">
      <c r="A33" s="249" t="s">
        <v>165</v>
      </c>
      <c r="B33" s="182"/>
      <c r="C33" s="155">
        <v>1846401</v>
      </c>
      <c r="D33" s="155"/>
      <c r="E33" s="59"/>
      <c r="F33" s="60"/>
      <c r="G33" s="60">
        <v>41695526</v>
      </c>
      <c r="H33" s="60">
        <v>42439157</v>
      </c>
      <c r="I33" s="60">
        <v>42439157</v>
      </c>
      <c r="J33" s="60">
        <v>42439157</v>
      </c>
      <c r="K33" s="60">
        <v>42439157</v>
      </c>
      <c r="L33" s="60">
        <v>42433256</v>
      </c>
      <c r="M33" s="60">
        <v>42433255</v>
      </c>
      <c r="N33" s="60">
        <v>42433255</v>
      </c>
      <c r="O33" s="60">
        <v>42433256</v>
      </c>
      <c r="P33" s="60">
        <v>42433256</v>
      </c>
      <c r="Q33" s="60">
        <v>42433256</v>
      </c>
      <c r="R33" s="60">
        <v>42433256</v>
      </c>
      <c r="S33" s="60"/>
      <c r="T33" s="60"/>
      <c r="U33" s="60"/>
      <c r="V33" s="60"/>
      <c r="W33" s="60">
        <v>42433256</v>
      </c>
      <c r="X33" s="60"/>
      <c r="Y33" s="60">
        <v>42433256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151831270</v>
      </c>
      <c r="D34" s="168">
        <f>SUM(D29:D33)</f>
        <v>0</v>
      </c>
      <c r="E34" s="72">
        <f t="shared" si="3"/>
        <v>23566000</v>
      </c>
      <c r="F34" s="73">
        <f t="shared" si="3"/>
        <v>23566000</v>
      </c>
      <c r="G34" s="73">
        <f t="shared" si="3"/>
        <v>217562682</v>
      </c>
      <c r="H34" s="73">
        <f t="shared" si="3"/>
        <v>191470265</v>
      </c>
      <c r="I34" s="73">
        <f t="shared" si="3"/>
        <v>210912262</v>
      </c>
      <c r="J34" s="73">
        <f t="shared" si="3"/>
        <v>210912262</v>
      </c>
      <c r="K34" s="73">
        <f t="shared" si="3"/>
        <v>210912262</v>
      </c>
      <c r="L34" s="73">
        <f t="shared" si="3"/>
        <v>238715918</v>
      </c>
      <c r="M34" s="73">
        <f t="shared" si="3"/>
        <v>241950203</v>
      </c>
      <c r="N34" s="73">
        <f t="shared" si="3"/>
        <v>241950203</v>
      </c>
      <c r="O34" s="73">
        <f t="shared" si="3"/>
        <v>248141973</v>
      </c>
      <c r="P34" s="73">
        <f t="shared" si="3"/>
        <v>254034426</v>
      </c>
      <c r="Q34" s="73">
        <f t="shared" si="3"/>
        <v>242626516</v>
      </c>
      <c r="R34" s="73">
        <f t="shared" si="3"/>
        <v>242626516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242626516</v>
      </c>
      <c r="X34" s="73">
        <f t="shared" si="3"/>
        <v>17674500</v>
      </c>
      <c r="Y34" s="73">
        <f t="shared" si="3"/>
        <v>224952016</v>
      </c>
      <c r="Z34" s="170">
        <f>+IF(X34&lt;&gt;0,+(Y34/X34)*100,0)</f>
        <v>1272.7489660244987</v>
      </c>
      <c r="AA34" s="74">
        <f>SUM(AA29:AA33)</f>
        <v>23566000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2704840</v>
      </c>
      <c r="D37" s="155"/>
      <c r="E37" s="59">
        <v>3154000</v>
      </c>
      <c r="F37" s="60">
        <v>3154000</v>
      </c>
      <c r="G37" s="60">
        <v>2577529</v>
      </c>
      <c r="H37" s="60">
        <v>3705924</v>
      </c>
      <c r="I37" s="60">
        <v>3705924</v>
      </c>
      <c r="J37" s="60">
        <v>3705924</v>
      </c>
      <c r="K37" s="60">
        <v>3705924</v>
      </c>
      <c r="L37" s="60">
        <v>3705924</v>
      </c>
      <c r="M37" s="60">
        <v>3335048</v>
      </c>
      <c r="N37" s="60">
        <v>3335048</v>
      </c>
      <c r="O37" s="60">
        <v>3473500</v>
      </c>
      <c r="P37" s="60">
        <v>3473500</v>
      </c>
      <c r="Q37" s="60">
        <v>3473500</v>
      </c>
      <c r="R37" s="60">
        <v>3473500</v>
      </c>
      <c r="S37" s="60"/>
      <c r="T37" s="60"/>
      <c r="U37" s="60"/>
      <c r="V37" s="60"/>
      <c r="W37" s="60">
        <v>3473500</v>
      </c>
      <c r="X37" s="60">
        <v>2365500</v>
      </c>
      <c r="Y37" s="60">
        <v>1108000</v>
      </c>
      <c r="Z37" s="140">
        <v>46.84</v>
      </c>
      <c r="AA37" s="62">
        <v>3154000</v>
      </c>
    </row>
    <row r="38" spans="1:27" ht="12.75">
      <c r="A38" s="249" t="s">
        <v>165</v>
      </c>
      <c r="B38" s="182"/>
      <c r="C38" s="155">
        <v>35002033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37706873</v>
      </c>
      <c r="D39" s="168">
        <f>SUM(D37:D38)</f>
        <v>0</v>
      </c>
      <c r="E39" s="76">
        <f t="shared" si="4"/>
        <v>3154000</v>
      </c>
      <c r="F39" s="77">
        <f t="shared" si="4"/>
        <v>3154000</v>
      </c>
      <c r="G39" s="77">
        <f t="shared" si="4"/>
        <v>2577529</v>
      </c>
      <c r="H39" s="77">
        <f t="shared" si="4"/>
        <v>3705924</v>
      </c>
      <c r="I39" s="77">
        <f t="shared" si="4"/>
        <v>3705924</v>
      </c>
      <c r="J39" s="77">
        <f t="shared" si="4"/>
        <v>3705924</v>
      </c>
      <c r="K39" s="77">
        <f t="shared" si="4"/>
        <v>3705924</v>
      </c>
      <c r="L39" s="77">
        <f t="shared" si="4"/>
        <v>3705924</v>
      </c>
      <c r="M39" s="77">
        <f t="shared" si="4"/>
        <v>3335048</v>
      </c>
      <c r="N39" s="77">
        <f t="shared" si="4"/>
        <v>3335048</v>
      </c>
      <c r="O39" s="77">
        <f t="shared" si="4"/>
        <v>3473500</v>
      </c>
      <c r="P39" s="77">
        <f t="shared" si="4"/>
        <v>3473500</v>
      </c>
      <c r="Q39" s="77">
        <f t="shared" si="4"/>
        <v>3473500</v>
      </c>
      <c r="R39" s="77">
        <f t="shared" si="4"/>
        <v>3473500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3473500</v>
      </c>
      <c r="X39" s="77">
        <f t="shared" si="4"/>
        <v>2365500</v>
      </c>
      <c r="Y39" s="77">
        <f t="shared" si="4"/>
        <v>1108000</v>
      </c>
      <c r="Z39" s="212">
        <f>+IF(X39&lt;&gt;0,+(Y39/X39)*100,0)</f>
        <v>46.83999154512788</v>
      </c>
      <c r="AA39" s="79">
        <f>SUM(AA37:AA38)</f>
        <v>3154000</v>
      </c>
    </row>
    <row r="40" spans="1:27" ht="12.75">
      <c r="A40" s="250" t="s">
        <v>167</v>
      </c>
      <c r="B40" s="251"/>
      <c r="C40" s="168">
        <f aca="true" t="shared" si="5" ref="C40:Y40">+C34+C39</f>
        <v>189538143</v>
      </c>
      <c r="D40" s="168">
        <f>+D34+D39</f>
        <v>0</v>
      </c>
      <c r="E40" s="72">
        <f t="shared" si="5"/>
        <v>26720000</v>
      </c>
      <c r="F40" s="73">
        <f t="shared" si="5"/>
        <v>26720000</v>
      </c>
      <c r="G40" s="73">
        <f t="shared" si="5"/>
        <v>220140211</v>
      </c>
      <c r="H40" s="73">
        <f t="shared" si="5"/>
        <v>195176189</v>
      </c>
      <c r="I40" s="73">
        <f t="shared" si="5"/>
        <v>214618186</v>
      </c>
      <c r="J40" s="73">
        <f t="shared" si="5"/>
        <v>214618186</v>
      </c>
      <c r="K40" s="73">
        <f t="shared" si="5"/>
        <v>214618186</v>
      </c>
      <c r="L40" s="73">
        <f t="shared" si="5"/>
        <v>242421842</v>
      </c>
      <c r="M40" s="73">
        <f t="shared" si="5"/>
        <v>245285251</v>
      </c>
      <c r="N40" s="73">
        <f t="shared" si="5"/>
        <v>245285251</v>
      </c>
      <c r="O40" s="73">
        <f t="shared" si="5"/>
        <v>251615473</v>
      </c>
      <c r="P40" s="73">
        <f t="shared" si="5"/>
        <v>257507926</v>
      </c>
      <c r="Q40" s="73">
        <f t="shared" si="5"/>
        <v>246100016</v>
      </c>
      <c r="R40" s="73">
        <f t="shared" si="5"/>
        <v>246100016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246100016</v>
      </c>
      <c r="X40" s="73">
        <f t="shared" si="5"/>
        <v>20040000</v>
      </c>
      <c r="Y40" s="73">
        <f t="shared" si="5"/>
        <v>226060016</v>
      </c>
      <c r="Z40" s="170">
        <f>+IF(X40&lt;&gt;0,+(Y40/X40)*100,0)</f>
        <v>1128.0439920159681</v>
      </c>
      <c r="AA40" s="74">
        <f>+AA34+AA39</f>
        <v>26720000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554384040</v>
      </c>
      <c r="D42" s="257">
        <f>+D25-D40</f>
        <v>0</v>
      </c>
      <c r="E42" s="258">
        <f t="shared" si="6"/>
        <v>696389000</v>
      </c>
      <c r="F42" s="259">
        <f t="shared" si="6"/>
        <v>696389000</v>
      </c>
      <c r="G42" s="259">
        <f t="shared" si="6"/>
        <v>660907483</v>
      </c>
      <c r="H42" s="259">
        <f t="shared" si="6"/>
        <v>586773811</v>
      </c>
      <c r="I42" s="259">
        <f t="shared" si="6"/>
        <v>611558318</v>
      </c>
      <c r="J42" s="259">
        <f t="shared" si="6"/>
        <v>611558318</v>
      </c>
      <c r="K42" s="259">
        <f t="shared" si="6"/>
        <v>611558318</v>
      </c>
      <c r="L42" s="259">
        <f t="shared" si="6"/>
        <v>574217558</v>
      </c>
      <c r="M42" s="259">
        <f t="shared" si="6"/>
        <v>578322914</v>
      </c>
      <c r="N42" s="259">
        <f t="shared" si="6"/>
        <v>578322914</v>
      </c>
      <c r="O42" s="259">
        <f t="shared" si="6"/>
        <v>576487151</v>
      </c>
      <c r="P42" s="259">
        <f t="shared" si="6"/>
        <v>584599617</v>
      </c>
      <c r="Q42" s="259">
        <f t="shared" si="6"/>
        <v>586394842</v>
      </c>
      <c r="R42" s="259">
        <f t="shared" si="6"/>
        <v>586394842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586394842</v>
      </c>
      <c r="X42" s="259">
        <f t="shared" si="6"/>
        <v>522291750</v>
      </c>
      <c r="Y42" s="259">
        <f t="shared" si="6"/>
        <v>64103092</v>
      </c>
      <c r="Z42" s="260">
        <f>+IF(X42&lt;&gt;0,+(Y42/X42)*100,0)</f>
        <v>12.2734261071518</v>
      </c>
      <c r="AA42" s="261">
        <f>+AA25-AA40</f>
        <v>696389000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554384040</v>
      </c>
      <c r="D45" s="155"/>
      <c r="E45" s="59">
        <v>696389000</v>
      </c>
      <c r="F45" s="60">
        <v>696389000</v>
      </c>
      <c r="G45" s="60">
        <v>660907483</v>
      </c>
      <c r="H45" s="60">
        <v>586773811</v>
      </c>
      <c r="I45" s="60">
        <v>611558318</v>
      </c>
      <c r="J45" s="60">
        <v>611558318</v>
      </c>
      <c r="K45" s="60">
        <v>611558318</v>
      </c>
      <c r="L45" s="60">
        <v>574217557</v>
      </c>
      <c r="M45" s="60">
        <v>578322914</v>
      </c>
      <c r="N45" s="60">
        <v>578322914</v>
      </c>
      <c r="O45" s="60">
        <v>576487151</v>
      </c>
      <c r="P45" s="60">
        <v>584599617</v>
      </c>
      <c r="Q45" s="60">
        <v>586394842</v>
      </c>
      <c r="R45" s="60">
        <v>586394842</v>
      </c>
      <c r="S45" s="60"/>
      <c r="T45" s="60"/>
      <c r="U45" s="60"/>
      <c r="V45" s="60"/>
      <c r="W45" s="60">
        <v>586394842</v>
      </c>
      <c r="X45" s="60">
        <v>522291750</v>
      </c>
      <c r="Y45" s="60">
        <v>64103092</v>
      </c>
      <c r="Z45" s="139">
        <v>12.27</v>
      </c>
      <c r="AA45" s="62">
        <v>696389000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554384040</v>
      </c>
      <c r="D48" s="217">
        <f>SUM(D45:D47)</f>
        <v>0</v>
      </c>
      <c r="E48" s="264">
        <f t="shared" si="7"/>
        <v>696389000</v>
      </c>
      <c r="F48" s="219">
        <f t="shared" si="7"/>
        <v>696389000</v>
      </c>
      <c r="G48" s="219">
        <f t="shared" si="7"/>
        <v>660907483</v>
      </c>
      <c r="H48" s="219">
        <f t="shared" si="7"/>
        <v>586773811</v>
      </c>
      <c r="I48" s="219">
        <f t="shared" si="7"/>
        <v>611558318</v>
      </c>
      <c r="J48" s="219">
        <f t="shared" si="7"/>
        <v>611558318</v>
      </c>
      <c r="K48" s="219">
        <f t="shared" si="7"/>
        <v>611558318</v>
      </c>
      <c r="L48" s="219">
        <f t="shared" si="7"/>
        <v>574217557</v>
      </c>
      <c r="M48" s="219">
        <f t="shared" si="7"/>
        <v>578322914</v>
      </c>
      <c r="N48" s="219">
        <f t="shared" si="7"/>
        <v>578322914</v>
      </c>
      <c r="O48" s="219">
        <f t="shared" si="7"/>
        <v>576487151</v>
      </c>
      <c r="P48" s="219">
        <f t="shared" si="7"/>
        <v>584599617</v>
      </c>
      <c r="Q48" s="219">
        <f t="shared" si="7"/>
        <v>586394842</v>
      </c>
      <c r="R48" s="219">
        <f t="shared" si="7"/>
        <v>586394842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586394842</v>
      </c>
      <c r="X48" s="219">
        <f t="shared" si="7"/>
        <v>522291750</v>
      </c>
      <c r="Y48" s="219">
        <f t="shared" si="7"/>
        <v>64103092</v>
      </c>
      <c r="Z48" s="265">
        <f>+IF(X48&lt;&gt;0,+(Y48/X48)*100,0)</f>
        <v>12.2734261071518</v>
      </c>
      <c r="AA48" s="232">
        <f>SUM(AA45:AA47)</f>
        <v>696389000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10637010</v>
      </c>
      <c r="D6" s="155"/>
      <c r="E6" s="59">
        <v>19703000</v>
      </c>
      <c r="F6" s="60">
        <v>19703000</v>
      </c>
      <c r="G6" s="60">
        <v>2782154</v>
      </c>
      <c r="H6" s="60">
        <v>5614003</v>
      </c>
      <c r="I6" s="60">
        <v>1679975</v>
      </c>
      <c r="J6" s="60">
        <v>10076132</v>
      </c>
      <c r="K6" s="60">
        <v>1661110</v>
      </c>
      <c r="L6" s="60">
        <v>992159</v>
      </c>
      <c r="M6" s="60">
        <v>1322223</v>
      </c>
      <c r="N6" s="60">
        <v>3975492</v>
      </c>
      <c r="O6" s="60">
        <v>1914577</v>
      </c>
      <c r="P6" s="60">
        <v>1291651</v>
      </c>
      <c r="Q6" s="60">
        <v>1079015</v>
      </c>
      <c r="R6" s="60">
        <v>4285243</v>
      </c>
      <c r="S6" s="60"/>
      <c r="T6" s="60"/>
      <c r="U6" s="60"/>
      <c r="V6" s="60"/>
      <c r="W6" s="60">
        <v>18336867</v>
      </c>
      <c r="X6" s="60">
        <v>14341261</v>
      </c>
      <c r="Y6" s="60">
        <v>3995606</v>
      </c>
      <c r="Z6" s="140">
        <v>27.86</v>
      </c>
      <c r="AA6" s="62">
        <v>19703000</v>
      </c>
    </row>
    <row r="7" spans="1:27" ht="12.75">
      <c r="A7" s="249" t="s">
        <v>32</v>
      </c>
      <c r="B7" s="182"/>
      <c r="C7" s="155">
        <v>20158781</v>
      </c>
      <c r="D7" s="155"/>
      <c r="E7" s="59">
        <v>64237550</v>
      </c>
      <c r="F7" s="60">
        <v>62489050</v>
      </c>
      <c r="G7" s="60">
        <v>664483</v>
      </c>
      <c r="H7" s="60">
        <v>127943</v>
      </c>
      <c r="I7" s="60">
        <v>1560755</v>
      </c>
      <c r="J7" s="60">
        <v>2353181</v>
      </c>
      <c r="K7" s="60">
        <v>2939014</v>
      </c>
      <c r="L7" s="60">
        <v>2683610</v>
      </c>
      <c r="M7" s="60">
        <v>2569082</v>
      </c>
      <c r="N7" s="60">
        <v>8191706</v>
      </c>
      <c r="O7" s="60">
        <v>2595188</v>
      </c>
      <c r="P7" s="60">
        <v>2863273</v>
      </c>
      <c r="Q7" s="60">
        <v>2325896</v>
      </c>
      <c r="R7" s="60">
        <v>7784357</v>
      </c>
      <c r="S7" s="60"/>
      <c r="T7" s="60"/>
      <c r="U7" s="60"/>
      <c r="V7" s="60"/>
      <c r="W7" s="60">
        <v>18329244</v>
      </c>
      <c r="X7" s="60">
        <v>29788648</v>
      </c>
      <c r="Y7" s="60">
        <v>-11459404</v>
      </c>
      <c r="Z7" s="140">
        <v>-38.47</v>
      </c>
      <c r="AA7" s="62">
        <v>62489050</v>
      </c>
    </row>
    <row r="8" spans="1:27" ht="12.75">
      <c r="A8" s="249" t="s">
        <v>178</v>
      </c>
      <c r="B8" s="182"/>
      <c r="C8" s="155">
        <v>6913412</v>
      </c>
      <c r="D8" s="155"/>
      <c r="E8" s="59">
        <v>793650</v>
      </c>
      <c r="F8" s="60">
        <v>702650</v>
      </c>
      <c r="G8" s="60">
        <v>90036</v>
      </c>
      <c r="H8" s="60">
        <v>115345</v>
      </c>
      <c r="I8" s="60">
        <v>82327</v>
      </c>
      <c r="J8" s="60">
        <v>287708</v>
      </c>
      <c r="K8" s="60">
        <v>1018730</v>
      </c>
      <c r="L8" s="60">
        <v>3349100</v>
      </c>
      <c r="M8" s="60">
        <v>119971</v>
      </c>
      <c r="N8" s="60">
        <v>4487801</v>
      </c>
      <c r="O8" s="60">
        <v>1184339</v>
      </c>
      <c r="P8" s="60">
        <v>180866</v>
      </c>
      <c r="Q8" s="60">
        <v>1395719</v>
      </c>
      <c r="R8" s="60">
        <v>2760924</v>
      </c>
      <c r="S8" s="60"/>
      <c r="T8" s="60"/>
      <c r="U8" s="60"/>
      <c r="V8" s="60"/>
      <c r="W8" s="60">
        <v>7536433</v>
      </c>
      <c r="X8" s="60">
        <v>4877009</v>
      </c>
      <c r="Y8" s="60">
        <v>2659424</v>
      </c>
      <c r="Z8" s="140">
        <v>54.53</v>
      </c>
      <c r="AA8" s="62">
        <v>702650</v>
      </c>
    </row>
    <row r="9" spans="1:27" ht="12.75">
      <c r="A9" s="249" t="s">
        <v>179</v>
      </c>
      <c r="B9" s="182"/>
      <c r="C9" s="155">
        <v>92379869</v>
      </c>
      <c r="D9" s="155"/>
      <c r="E9" s="59">
        <v>92334000</v>
      </c>
      <c r="F9" s="60">
        <v>104910091</v>
      </c>
      <c r="G9" s="60">
        <v>34734000</v>
      </c>
      <c r="H9" s="60">
        <v>2112000</v>
      </c>
      <c r="I9" s="60"/>
      <c r="J9" s="60">
        <v>36846000</v>
      </c>
      <c r="K9" s="60">
        <v>1500000</v>
      </c>
      <c r="L9" s="60"/>
      <c r="M9" s="60">
        <v>20907000</v>
      </c>
      <c r="N9" s="60">
        <v>22407000</v>
      </c>
      <c r="O9" s="60">
        <v>13092091</v>
      </c>
      <c r="P9" s="60">
        <v>1500000</v>
      </c>
      <c r="Q9" s="60">
        <v>21185000</v>
      </c>
      <c r="R9" s="60">
        <v>35777091</v>
      </c>
      <c r="S9" s="60"/>
      <c r="T9" s="60"/>
      <c r="U9" s="60"/>
      <c r="V9" s="60"/>
      <c r="W9" s="60">
        <v>95030091</v>
      </c>
      <c r="X9" s="60">
        <v>104910091</v>
      </c>
      <c r="Y9" s="60">
        <v>-9880000</v>
      </c>
      <c r="Z9" s="140">
        <v>-9.42</v>
      </c>
      <c r="AA9" s="62">
        <v>104910091</v>
      </c>
    </row>
    <row r="10" spans="1:27" ht="12.75">
      <c r="A10" s="249" t="s">
        <v>180</v>
      </c>
      <c r="B10" s="182"/>
      <c r="C10" s="155">
        <v>58965093</v>
      </c>
      <c r="D10" s="155"/>
      <c r="E10" s="59">
        <v>22500000</v>
      </c>
      <c r="F10" s="60">
        <v>10754000</v>
      </c>
      <c r="G10" s="60">
        <v>10754000</v>
      </c>
      <c r="H10" s="60">
        <v>776629</v>
      </c>
      <c r="I10" s="60"/>
      <c r="J10" s="60">
        <v>11530629</v>
      </c>
      <c r="K10" s="60"/>
      <c r="L10" s="60"/>
      <c r="M10" s="60"/>
      <c r="N10" s="60"/>
      <c r="O10" s="60"/>
      <c r="P10" s="60"/>
      <c r="Q10" s="60">
        <v>2363421</v>
      </c>
      <c r="R10" s="60">
        <v>2363421</v>
      </c>
      <c r="S10" s="60"/>
      <c r="T10" s="60"/>
      <c r="U10" s="60"/>
      <c r="V10" s="60"/>
      <c r="W10" s="60">
        <v>13894050</v>
      </c>
      <c r="X10" s="60">
        <v>10754000</v>
      </c>
      <c r="Y10" s="60">
        <v>3140050</v>
      </c>
      <c r="Z10" s="140">
        <v>29.2</v>
      </c>
      <c r="AA10" s="62">
        <v>10754000</v>
      </c>
    </row>
    <row r="11" spans="1:27" ht="12.75">
      <c r="A11" s="249" t="s">
        <v>181</v>
      </c>
      <c r="B11" s="182"/>
      <c r="C11" s="155">
        <v>8107348</v>
      </c>
      <c r="D11" s="155"/>
      <c r="E11" s="59">
        <v>3511950</v>
      </c>
      <c r="F11" s="60">
        <v>3511950</v>
      </c>
      <c r="G11" s="60">
        <v>227</v>
      </c>
      <c r="H11" s="60"/>
      <c r="I11" s="60"/>
      <c r="J11" s="60">
        <v>227</v>
      </c>
      <c r="K11" s="60"/>
      <c r="L11" s="60">
        <v>152</v>
      </c>
      <c r="M11" s="60">
        <v>32482</v>
      </c>
      <c r="N11" s="60">
        <v>32634</v>
      </c>
      <c r="O11" s="60">
        <v>-6395</v>
      </c>
      <c r="P11" s="60">
        <v>-13335</v>
      </c>
      <c r="Q11" s="60"/>
      <c r="R11" s="60">
        <v>-19730</v>
      </c>
      <c r="S11" s="60"/>
      <c r="T11" s="60"/>
      <c r="U11" s="60"/>
      <c r="V11" s="60"/>
      <c r="W11" s="60">
        <v>13131</v>
      </c>
      <c r="X11" s="60">
        <v>32861</v>
      </c>
      <c r="Y11" s="60">
        <v>-19730</v>
      </c>
      <c r="Z11" s="140">
        <v>-60.04</v>
      </c>
      <c r="AA11" s="62">
        <v>3511950</v>
      </c>
    </row>
    <row r="12" spans="1:27" ht="12.75">
      <c r="A12" s="249" t="s">
        <v>182</v>
      </c>
      <c r="B12" s="182"/>
      <c r="C12" s="155">
        <v>4860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-148534715</v>
      </c>
      <c r="D14" s="155"/>
      <c r="E14" s="59">
        <v>-154843917</v>
      </c>
      <c r="F14" s="60">
        <v>-173418168</v>
      </c>
      <c r="G14" s="60">
        <v>-32652179</v>
      </c>
      <c r="H14" s="60">
        <v>-7663115</v>
      </c>
      <c r="I14" s="60">
        <v>-11967603</v>
      </c>
      <c r="J14" s="60">
        <v>-52282897</v>
      </c>
      <c r="K14" s="60">
        <v>-12297430</v>
      </c>
      <c r="L14" s="60">
        <v>-4709044</v>
      </c>
      <c r="M14" s="60">
        <v>-23492672</v>
      </c>
      <c r="N14" s="60">
        <v>-40499146</v>
      </c>
      <c r="O14" s="60">
        <v>-19169964</v>
      </c>
      <c r="P14" s="60">
        <v>-4919743</v>
      </c>
      <c r="Q14" s="60">
        <v>-19921450</v>
      </c>
      <c r="R14" s="60">
        <v>-44011157</v>
      </c>
      <c r="S14" s="60"/>
      <c r="T14" s="60"/>
      <c r="U14" s="60"/>
      <c r="V14" s="60"/>
      <c r="W14" s="60">
        <v>-136793200</v>
      </c>
      <c r="X14" s="60">
        <v>-121638585</v>
      </c>
      <c r="Y14" s="60">
        <v>-15154615</v>
      </c>
      <c r="Z14" s="140">
        <v>12.46</v>
      </c>
      <c r="AA14" s="62">
        <v>-173418168</v>
      </c>
    </row>
    <row r="15" spans="1:27" ht="12.75">
      <c r="A15" s="249" t="s">
        <v>40</v>
      </c>
      <c r="B15" s="182"/>
      <c r="C15" s="155">
        <v>-927454</v>
      </c>
      <c r="D15" s="155"/>
      <c r="E15" s="59">
        <v>-1636150</v>
      </c>
      <c r="F15" s="60">
        <v>-5013360</v>
      </c>
      <c r="G15" s="60"/>
      <c r="H15" s="60"/>
      <c r="I15" s="60"/>
      <c r="J15" s="60"/>
      <c r="K15" s="60"/>
      <c r="L15" s="60">
        <v>-6194</v>
      </c>
      <c r="M15" s="60">
        <v>-580110</v>
      </c>
      <c r="N15" s="60">
        <v>-586304</v>
      </c>
      <c r="O15" s="60">
        <v>-506967</v>
      </c>
      <c r="P15" s="60"/>
      <c r="Q15" s="60"/>
      <c r="R15" s="60">
        <v>-506967</v>
      </c>
      <c r="S15" s="60"/>
      <c r="T15" s="60"/>
      <c r="U15" s="60"/>
      <c r="V15" s="60"/>
      <c r="W15" s="60">
        <v>-1093271</v>
      </c>
      <c r="X15" s="60">
        <v>-2799803</v>
      </c>
      <c r="Y15" s="60">
        <v>1706532</v>
      </c>
      <c r="Z15" s="140">
        <v>-60.95</v>
      </c>
      <c r="AA15" s="62">
        <v>-5013360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47704204</v>
      </c>
      <c r="D17" s="168">
        <f t="shared" si="0"/>
        <v>0</v>
      </c>
      <c r="E17" s="72">
        <f t="shared" si="0"/>
        <v>46600083</v>
      </c>
      <c r="F17" s="73">
        <f t="shared" si="0"/>
        <v>23639213</v>
      </c>
      <c r="G17" s="73">
        <f t="shared" si="0"/>
        <v>16372721</v>
      </c>
      <c r="H17" s="73">
        <f t="shared" si="0"/>
        <v>1082805</v>
      </c>
      <c r="I17" s="73">
        <f t="shared" si="0"/>
        <v>-8644546</v>
      </c>
      <c r="J17" s="73">
        <f t="shared" si="0"/>
        <v>8810980</v>
      </c>
      <c r="K17" s="73">
        <f t="shared" si="0"/>
        <v>-5178576</v>
      </c>
      <c r="L17" s="73">
        <f t="shared" si="0"/>
        <v>2309783</v>
      </c>
      <c r="M17" s="73">
        <f t="shared" si="0"/>
        <v>877976</v>
      </c>
      <c r="N17" s="73">
        <f t="shared" si="0"/>
        <v>-1990817</v>
      </c>
      <c r="O17" s="73">
        <f t="shared" si="0"/>
        <v>-897131</v>
      </c>
      <c r="P17" s="73">
        <f t="shared" si="0"/>
        <v>902712</v>
      </c>
      <c r="Q17" s="73">
        <f t="shared" si="0"/>
        <v>8427601</v>
      </c>
      <c r="R17" s="73">
        <f t="shared" si="0"/>
        <v>8433182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15253345</v>
      </c>
      <c r="X17" s="73">
        <f t="shared" si="0"/>
        <v>40265482</v>
      </c>
      <c r="Y17" s="73">
        <f t="shared" si="0"/>
        <v>-25012137</v>
      </c>
      <c r="Z17" s="170">
        <f>+IF(X17&lt;&gt;0,+(Y17/X17)*100,0)</f>
        <v>-62.118061817812084</v>
      </c>
      <c r="AA17" s="74">
        <f>SUM(AA6:AA16)</f>
        <v>23639213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473745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1174269</v>
      </c>
      <c r="H24" s="60"/>
      <c r="I24" s="60">
        <v>950491</v>
      </c>
      <c r="J24" s="60">
        <v>2124760</v>
      </c>
      <c r="K24" s="60">
        <v>-3169443</v>
      </c>
      <c r="L24" s="60">
        <v>100648</v>
      </c>
      <c r="M24" s="60">
        <v>288618</v>
      </c>
      <c r="N24" s="60">
        <v>-2780177</v>
      </c>
      <c r="O24" s="60">
        <v>336198</v>
      </c>
      <c r="P24" s="60">
        <v>-261608</v>
      </c>
      <c r="Q24" s="60">
        <v>-3055930</v>
      </c>
      <c r="R24" s="60">
        <v>-2981340</v>
      </c>
      <c r="S24" s="60"/>
      <c r="T24" s="60"/>
      <c r="U24" s="60"/>
      <c r="V24" s="60"/>
      <c r="W24" s="60">
        <v>-3636757</v>
      </c>
      <c r="X24" s="60"/>
      <c r="Y24" s="60">
        <v>-3636757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-60059641</v>
      </c>
      <c r="D26" s="155"/>
      <c r="E26" s="59">
        <v>-22500000</v>
      </c>
      <c r="F26" s="60">
        <v>-22724291</v>
      </c>
      <c r="G26" s="60">
        <v>-7148207</v>
      </c>
      <c r="H26" s="60">
        <v>-3117182</v>
      </c>
      <c r="I26" s="60">
        <v>-722576</v>
      </c>
      <c r="J26" s="60">
        <v>-10987965</v>
      </c>
      <c r="K26" s="60">
        <v>-419640</v>
      </c>
      <c r="L26" s="60">
        <v>-2302611</v>
      </c>
      <c r="M26" s="60">
        <v>-776329</v>
      </c>
      <c r="N26" s="60">
        <v>-3498580</v>
      </c>
      <c r="O26" s="60">
        <v>-200000</v>
      </c>
      <c r="P26" s="60"/>
      <c r="Q26" s="60"/>
      <c r="R26" s="60">
        <v>-200000</v>
      </c>
      <c r="S26" s="60"/>
      <c r="T26" s="60"/>
      <c r="U26" s="60"/>
      <c r="V26" s="60"/>
      <c r="W26" s="60">
        <v>-14686545</v>
      </c>
      <c r="X26" s="60">
        <v>-19822735</v>
      </c>
      <c r="Y26" s="60">
        <v>5136190</v>
      </c>
      <c r="Z26" s="140">
        <v>-25.91</v>
      </c>
      <c r="AA26" s="62">
        <v>-22724291</v>
      </c>
    </row>
    <row r="27" spans="1:27" ht="12.75">
      <c r="A27" s="250" t="s">
        <v>192</v>
      </c>
      <c r="B27" s="251"/>
      <c r="C27" s="168">
        <f aca="true" t="shared" si="1" ref="C27:Y27">SUM(C21:C26)</f>
        <v>-59585896</v>
      </c>
      <c r="D27" s="168">
        <f>SUM(D21:D26)</f>
        <v>0</v>
      </c>
      <c r="E27" s="72">
        <f t="shared" si="1"/>
        <v>-22500000</v>
      </c>
      <c r="F27" s="73">
        <f t="shared" si="1"/>
        <v>-22724291</v>
      </c>
      <c r="G27" s="73">
        <f t="shared" si="1"/>
        <v>-5973938</v>
      </c>
      <c r="H27" s="73">
        <f t="shared" si="1"/>
        <v>-3117182</v>
      </c>
      <c r="I27" s="73">
        <f t="shared" si="1"/>
        <v>227915</v>
      </c>
      <c r="J27" s="73">
        <f t="shared" si="1"/>
        <v>-8863205</v>
      </c>
      <c r="K27" s="73">
        <f t="shared" si="1"/>
        <v>-3589083</v>
      </c>
      <c r="L27" s="73">
        <f t="shared" si="1"/>
        <v>-2201963</v>
      </c>
      <c r="M27" s="73">
        <f t="shared" si="1"/>
        <v>-487711</v>
      </c>
      <c r="N27" s="73">
        <f t="shared" si="1"/>
        <v>-6278757</v>
      </c>
      <c r="O27" s="73">
        <f t="shared" si="1"/>
        <v>136198</v>
      </c>
      <c r="P27" s="73">
        <f t="shared" si="1"/>
        <v>-261608</v>
      </c>
      <c r="Q27" s="73">
        <f t="shared" si="1"/>
        <v>-3055930</v>
      </c>
      <c r="R27" s="73">
        <f t="shared" si="1"/>
        <v>-3181340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-18323302</v>
      </c>
      <c r="X27" s="73">
        <f t="shared" si="1"/>
        <v>-19822735</v>
      </c>
      <c r="Y27" s="73">
        <f t="shared" si="1"/>
        <v>1499433</v>
      </c>
      <c r="Z27" s="170">
        <f>+IF(X27&lt;&gt;0,+(Y27/X27)*100,0)</f>
        <v>-7.564208470728182</v>
      </c>
      <c r="AA27" s="74">
        <f>SUM(AA21:AA26)</f>
        <v>-22724291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4200000</v>
      </c>
      <c r="L31" s="60"/>
      <c r="M31" s="60"/>
      <c r="N31" s="60">
        <v>4200000</v>
      </c>
      <c r="O31" s="60"/>
      <c r="P31" s="60"/>
      <c r="Q31" s="60"/>
      <c r="R31" s="60"/>
      <c r="S31" s="60"/>
      <c r="T31" s="60"/>
      <c r="U31" s="60"/>
      <c r="V31" s="60"/>
      <c r="W31" s="60">
        <v>4200000</v>
      </c>
      <c r="X31" s="60"/>
      <c r="Y31" s="60">
        <v>4200000</v>
      </c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-4816088</v>
      </c>
      <c r="D35" s="155"/>
      <c r="E35" s="59">
        <v>-736000</v>
      </c>
      <c r="F35" s="60">
        <v>-736000</v>
      </c>
      <c r="G35" s="60"/>
      <c r="H35" s="60"/>
      <c r="I35" s="60"/>
      <c r="J35" s="60"/>
      <c r="K35" s="60"/>
      <c r="L35" s="60">
        <v>-183941</v>
      </c>
      <c r="M35" s="60"/>
      <c r="N35" s="60">
        <v>-183941</v>
      </c>
      <c r="O35" s="60"/>
      <c r="P35" s="60"/>
      <c r="Q35" s="60"/>
      <c r="R35" s="60"/>
      <c r="S35" s="60"/>
      <c r="T35" s="60"/>
      <c r="U35" s="60"/>
      <c r="V35" s="60"/>
      <c r="W35" s="60">
        <v>-183941</v>
      </c>
      <c r="X35" s="60">
        <v>-552000</v>
      </c>
      <c r="Y35" s="60">
        <v>368059</v>
      </c>
      <c r="Z35" s="140">
        <v>-66.68</v>
      </c>
      <c r="AA35" s="62">
        <v>-736000</v>
      </c>
    </row>
    <row r="36" spans="1:27" ht="12.75">
      <c r="A36" s="250" t="s">
        <v>198</v>
      </c>
      <c r="B36" s="251"/>
      <c r="C36" s="168">
        <f aca="true" t="shared" si="2" ref="C36:Y36">SUM(C31:C35)</f>
        <v>-4816088</v>
      </c>
      <c r="D36" s="168">
        <f>SUM(D31:D35)</f>
        <v>0</v>
      </c>
      <c r="E36" s="72">
        <f t="shared" si="2"/>
        <v>-736000</v>
      </c>
      <c r="F36" s="73">
        <f t="shared" si="2"/>
        <v>-736000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4200000</v>
      </c>
      <c r="L36" s="73">
        <f t="shared" si="2"/>
        <v>-183941</v>
      </c>
      <c r="M36" s="73">
        <f t="shared" si="2"/>
        <v>0</v>
      </c>
      <c r="N36" s="73">
        <f t="shared" si="2"/>
        <v>4016059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4016059</v>
      </c>
      <c r="X36" s="73">
        <f t="shared" si="2"/>
        <v>-552000</v>
      </c>
      <c r="Y36" s="73">
        <f t="shared" si="2"/>
        <v>4568059</v>
      </c>
      <c r="Z36" s="170">
        <f>+IF(X36&lt;&gt;0,+(Y36/X36)*100,0)</f>
        <v>-827.546920289855</v>
      </c>
      <c r="AA36" s="74">
        <f>SUM(AA31:AA35)</f>
        <v>-736000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-16697780</v>
      </c>
      <c r="D38" s="153">
        <f>+D17+D27+D36</f>
        <v>0</v>
      </c>
      <c r="E38" s="99">
        <f t="shared" si="3"/>
        <v>23364083</v>
      </c>
      <c r="F38" s="100">
        <f t="shared" si="3"/>
        <v>178922</v>
      </c>
      <c r="G38" s="100">
        <f t="shared" si="3"/>
        <v>10398783</v>
      </c>
      <c r="H38" s="100">
        <f t="shared" si="3"/>
        <v>-2034377</v>
      </c>
      <c r="I38" s="100">
        <f t="shared" si="3"/>
        <v>-8416631</v>
      </c>
      <c r="J38" s="100">
        <f t="shared" si="3"/>
        <v>-52225</v>
      </c>
      <c r="K38" s="100">
        <f t="shared" si="3"/>
        <v>-4567659</v>
      </c>
      <c r="L38" s="100">
        <f t="shared" si="3"/>
        <v>-76121</v>
      </c>
      <c r="M38" s="100">
        <f t="shared" si="3"/>
        <v>390265</v>
      </c>
      <c r="N38" s="100">
        <f t="shared" si="3"/>
        <v>-4253515</v>
      </c>
      <c r="O38" s="100">
        <f t="shared" si="3"/>
        <v>-760933</v>
      </c>
      <c r="P38" s="100">
        <f t="shared" si="3"/>
        <v>641104</v>
      </c>
      <c r="Q38" s="100">
        <f t="shared" si="3"/>
        <v>5371671</v>
      </c>
      <c r="R38" s="100">
        <f t="shared" si="3"/>
        <v>5251842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946102</v>
      </c>
      <c r="X38" s="100">
        <f t="shared" si="3"/>
        <v>19890747</v>
      </c>
      <c r="Y38" s="100">
        <f t="shared" si="3"/>
        <v>-18944645</v>
      </c>
      <c r="Z38" s="137">
        <f>+IF(X38&lt;&gt;0,+(Y38/X38)*100,0)</f>
        <v>-95.2435069432033</v>
      </c>
      <c r="AA38" s="102">
        <f>+AA17+AA27+AA36</f>
        <v>178922</v>
      </c>
    </row>
    <row r="39" spans="1:27" ht="12.75">
      <c r="A39" s="249" t="s">
        <v>200</v>
      </c>
      <c r="B39" s="182"/>
      <c r="C39" s="153">
        <v>17698953</v>
      </c>
      <c r="D39" s="153"/>
      <c r="E39" s="99"/>
      <c r="F39" s="100"/>
      <c r="G39" s="100">
        <v>1001166</v>
      </c>
      <c r="H39" s="100">
        <v>11399949</v>
      </c>
      <c r="I39" s="100">
        <v>9365572</v>
      </c>
      <c r="J39" s="100">
        <v>1001166</v>
      </c>
      <c r="K39" s="100">
        <v>948941</v>
      </c>
      <c r="L39" s="100">
        <v>-3618718</v>
      </c>
      <c r="M39" s="100">
        <v>-3694839</v>
      </c>
      <c r="N39" s="100">
        <v>948941</v>
      </c>
      <c r="O39" s="100">
        <v>-3304574</v>
      </c>
      <c r="P39" s="100">
        <v>-4065507</v>
      </c>
      <c r="Q39" s="100">
        <v>-3424403</v>
      </c>
      <c r="R39" s="100">
        <v>-3304574</v>
      </c>
      <c r="S39" s="100"/>
      <c r="T39" s="100"/>
      <c r="U39" s="100"/>
      <c r="V39" s="100"/>
      <c r="W39" s="100">
        <v>1001166</v>
      </c>
      <c r="X39" s="100"/>
      <c r="Y39" s="100">
        <v>1001166</v>
      </c>
      <c r="Z39" s="137"/>
      <c r="AA39" s="102"/>
    </row>
    <row r="40" spans="1:27" ht="12.75">
      <c r="A40" s="269" t="s">
        <v>201</v>
      </c>
      <c r="B40" s="256"/>
      <c r="C40" s="257">
        <v>1001173</v>
      </c>
      <c r="D40" s="257"/>
      <c r="E40" s="258">
        <v>23364083</v>
      </c>
      <c r="F40" s="259">
        <v>178922</v>
      </c>
      <c r="G40" s="259">
        <v>11399949</v>
      </c>
      <c r="H40" s="259">
        <v>9365572</v>
      </c>
      <c r="I40" s="259">
        <v>948941</v>
      </c>
      <c r="J40" s="259">
        <v>948941</v>
      </c>
      <c r="K40" s="259">
        <v>-3618718</v>
      </c>
      <c r="L40" s="259">
        <v>-3694839</v>
      </c>
      <c r="M40" s="259">
        <v>-3304574</v>
      </c>
      <c r="N40" s="259">
        <v>-3304574</v>
      </c>
      <c r="O40" s="259">
        <v>-4065507</v>
      </c>
      <c r="P40" s="259">
        <v>-3424403</v>
      </c>
      <c r="Q40" s="259">
        <v>1947268</v>
      </c>
      <c r="R40" s="259">
        <v>1947268</v>
      </c>
      <c r="S40" s="259"/>
      <c r="T40" s="259"/>
      <c r="U40" s="259"/>
      <c r="V40" s="259"/>
      <c r="W40" s="259">
        <v>1947268</v>
      </c>
      <c r="X40" s="259">
        <v>19890747</v>
      </c>
      <c r="Y40" s="259">
        <v>-17943479</v>
      </c>
      <c r="Z40" s="260">
        <v>-90.21</v>
      </c>
      <c r="AA40" s="261">
        <v>178922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63999933</v>
      </c>
      <c r="D5" s="200">
        <f t="shared" si="0"/>
        <v>0</v>
      </c>
      <c r="E5" s="106">
        <f t="shared" si="0"/>
        <v>11545000</v>
      </c>
      <c r="F5" s="106">
        <f t="shared" si="0"/>
        <v>11545000</v>
      </c>
      <c r="G5" s="106">
        <f t="shared" si="0"/>
        <v>5078572</v>
      </c>
      <c r="H5" s="106">
        <f t="shared" si="0"/>
        <v>2340553</v>
      </c>
      <c r="I5" s="106">
        <f t="shared" si="0"/>
        <v>921367</v>
      </c>
      <c r="J5" s="106">
        <f t="shared" si="0"/>
        <v>8340492</v>
      </c>
      <c r="K5" s="106">
        <f t="shared" si="0"/>
        <v>419640</v>
      </c>
      <c r="L5" s="106">
        <f t="shared" si="0"/>
        <v>2302611</v>
      </c>
      <c r="M5" s="106">
        <f t="shared" si="0"/>
        <v>776330</v>
      </c>
      <c r="N5" s="106">
        <f t="shared" si="0"/>
        <v>3498581</v>
      </c>
      <c r="O5" s="106">
        <f t="shared" si="0"/>
        <v>200000</v>
      </c>
      <c r="P5" s="106">
        <f t="shared" si="0"/>
        <v>7042</v>
      </c>
      <c r="Q5" s="106">
        <f t="shared" si="0"/>
        <v>0</v>
      </c>
      <c r="R5" s="106">
        <f t="shared" si="0"/>
        <v>207042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12046115</v>
      </c>
      <c r="X5" s="106">
        <f t="shared" si="0"/>
        <v>8658750</v>
      </c>
      <c r="Y5" s="106">
        <f t="shared" si="0"/>
        <v>3387365</v>
      </c>
      <c r="Z5" s="201">
        <f>+IF(X5&lt;&gt;0,+(Y5/X5)*100,0)</f>
        <v>39.12071603868918</v>
      </c>
      <c r="AA5" s="199">
        <f>SUM(AA11:AA18)</f>
        <v>11545000</v>
      </c>
    </row>
    <row r="6" spans="1:27" ht="12.75">
      <c r="A6" s="291" t="s">
        <v>205</v>
      </c>
      <c r="B6" s="142"/>
      <c r="C6" s="62"/>
      <c r="D6" s="156"/>
      <c r="E6" s="60">
        <v>7231000</v>
      </c>
      <c r="F6" s="60">
        <v>7231000</v>
      </c>
      <c r="G6" s="60">
        <v>490266</v>
      </c>
      <c r="H6" s="60">
        <v>983953</v>
      </c>
      <c r="I6" s="60">
        <v>326243</v>
      </c>
      <c r="J6" s="60">
        <v>1800462</v>
      </c>
      <c r="K6" s="60">
        <v>200000</v>
      </c>
      <c r="L6" s="60">
        <v>1987153</v>
      </c>
      <c r="M6" s="60"/>
      <c r="N6" s="60">
        <v>2187153</v>
      </c>
      <c r="O6" s="60">
        <v>200000</v>
      </c>
      <c r="P6" s="60"/>
      <c r="Q6" s="60"/>
      <c r="R6" s="60">
        <v>200000</v>
      </c>
      <c r="S6" s="60"/>
      <c r="T6" s="60"/>
      <c r="U6" s="60"/>
      <c r="V6" s="60"/>
      <c r="W6" s="60">
        <v>4187615</v>
      </c>
      <c r="X6" s="60">
        <v>5423250</v>
      </c>
      <c r="Y6" s="60">
        <v>-1235635</v>
      </c>
      <c r="Z6" s="140">
        <v>-22.78</v>
      </c>
      <c r="AA6" s="155">
        <v>7231000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154000</v>
      </c>
      <c r="F8" s="60">
        <v>154000</v>
      </c>
      <c r="G8" s="60"/>
      <c r="H8" s="60">
        <v>804519</v>
      </c>
      <c r="I8" s="60"/>
      <c r="J8" s="60">
        <v>804519</v>
      </c>
      <c r="K8" s="60"/>
      <c r="L8" s="60"/>
      <c r="M8" s="60">
        <v>23864</v>
      </c>
      <c r="N8" s="60">
        <v>23864</v>
      </c>
      <c r="O8" s="60"/>
      <c r="P8" s="60"/>
      <c r="Q8" s="60"/>
      <c r="R8" s="60"/>
      <c r="S8" s="60"/>
      <c r="T8" s="60"/>
      <c r="U8" s="60"/>
      <c r="V8" s="60"/>
      <c r="W8" s="60">
        <v>828383</v>
      </c>
      <c r="X8" s="60">
        <v>115500</v>
      </c>
      <c r="Y8" s="60">
        <v>712883</v>
      </c>
      <c r="Z8" s="140">
        <v>617.21</v>
      </c>
      <c r="AA8" s="155">
        <v>154000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53748259</v>
      </c>
      <c r="D10" s="156"/>
      <c r="E10" s="60">
        <v>1309000</v>
      </c>
      <c r="F10" s="60">
        <v>1309000</v>
      </c>
      <c r="G10" s="60">
        <v>618787</v>
      </c>
      <c r="H10" s="60">
        <v>389676</v>
      </c>
      <c r="I10" s="60">
        <v>198791</v>
      </c>
      <c r="J10" s="60">
        <v>1207254</v>
      </c>
      <c r="K10" s="60"/>
      <c r="L10" s="60">
        <v>315458</v>
      </c>
      <c r="M10" s="60">
        <v>44548</v>
      </c>
      <c r="N10" s="60">
        <v>360006</v>
      </c>
      <c r="O10" s="60"/>
      <c r="P10" s="60">
        <v>7042</v>
      </c>
      <c r="Q10" s="60"/>
      <c r="R10" s="60">
        <v>7042</v>
      </c>
      <c r="S10" s="60"/>
      <c r="T10" s="60"/>
      <c r="U10" s="60"/>
      <c r="V10" s="60"/>
      <c r="W10" s="60">
        <v>1574302</v>
      </c>
      <c r="X10" s="60">
        <v>981750</v>
      </c>
      <c r="Y10" s="60">
        <v>592552</v>
      </c>
      <c r="Z10" s="140">
        <v>60.36</v>
      </c>
      <c r="AA10" s="155">
        <v>1309000</v>
      </c>
    </row>
    <row r="11" spans="1:27" ht="12.75">
      <c r="A11" s="292" t="s">
        <v>210</v>
      </c>
      <c r="B11" s="142"/>
      <c r="C11" s="293">
        <f aca="true" t="shared" si="1" ref="C11:Y11">SUM(C6:C10)</f>
        <v>53748259</v>
      </c>
      <c r="D11" s="294">
        <f t="shared" si="1"/>
        <v>0</v>
      </c>
      <c r="E11" s="295">
        <f t="shared" si="1"/>
        <v>8694000</v>
      </c>
      <c r="F11" s="295">
        <f t="shared" si="1"/>
        <v>8694000</v>
      </c>
      <c r="G11" s="295">
        <f t="shared" si="1"/>
        <v>1109053</v>
      </c>
      <c r="H11" s="295">
        <f t="shared" si="1"/>
        <v>2178148</v>
      </c>
      <c r="I11" s="295">
        <f t="shared" si="1"/>
        <v>525034</v>
      </c>
      <c r="J11" s="295">
        <f t="shared" si="1"/>
        <v>3812235</v>
      </c>
      <c r="K11" s="295">
        <f t="shared" si="1"/>
        <v>200000</v>
      </c>
      <c r="L11" s="295">
        <f t="shared" si="1"/>
        <v>2302611</v>
      </c>
      <c r="M11" s="295">
        <f t="shared" si="1"/>
        <v>68412</v>
      </c>
      <c r="N11" s="295">
        <f t="shared" si="1"/>
        <v>2571023</v>
      </c>
      <c r="O11" s="295">
        <f t="shared" si="1"/>
        <v>200000</v>
      </c>
      <c r="P11" s="295">
        <f t="shared" si="1"/>
        <v>7042</v>
      </c>
      <c r="Q11" s="295">
        <f t="shared" si="1"/>
        <v>0</v>
      </c>
      <c r="R11" s="295">
        <f t="shared" si="1"/>
        <v>207042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6590300</v>
      </c>
      <c r="X11" s="295">
        <f t="shared" si="1"/>
        <v>6520500</v>
      </c>
      <c r="Y11" s="295">
        <f t="shared" si="1"/>
        <v>69800</v>
      </c>
      <c r="Z11" s="296">
        <f>+IF(X11&lt;&gt;0,+(Y11/X11)*100,0)</f>
        <v>1.0704700559773024</v>
      </c>
      <c r="AA11" s="297">
        <f>SUM(AA6:AA10)</f>
        <v>8694000</v>
      </c>
    </row>
    <row r="12" spans="1:27" ht="12.75">
      <c r="A12" s="298" t="s">
        <v>211</v>
      </c>
      <c r="B12" s="136"/>
      <c r="C12" s="62"/>
      <c r="D12" s="156"/>
      <c r="E12" s="60">
        <v>1726000</v>
      </c>
      <c r="F12" s="60">
        <v>1726000</v>
      </c>
      <c r="G12" s="60"/>
      <c r="H12" s="60">
        <v>162405</v>
      </c>
      <c r="I12" s="60">
        <v>396333</v>
      </c>
      <c r="J12" s="60">
        <v>558738</v>
      </c>
      <c r="K12" s="60">
        <v>219640</v>
      </c>
      <c r="L12" s="60"/>
      <c r="M12" s="60">
        <v>707918</v>
      </c>
      <c r="N12" s="60">
        <v>927558</v>
      </c>
      <c r="O12" s="60"/>
      <c r="P12" s="60"/>
      <c r="Q12" s="60"/>
      <c r="R12" s="60"/>
      <c r="S12" s="60"/>
      <c r="T12" s="60"/>
      <c r="U12" s="60"/>
      <c r="V12" s="60"/>
      <c r="W12" s="60">
        <v>1486296</v>
      </c>
      <c r="X12" s="60">
        <v>1294500</v>
      </c>
      <c r="Y12" s="60">
        <v>191796</v>
      </c>
      <c r="Z12" s="140">
        <v>14.82</v>
      </c>
      <c r="AA12" s="155">
        <v>1726000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10251674</v>
      </c>
      <c r="D15" s="156"/>
      <c r="E15" s="60">
        <v>1125000</v>
      </c>
      <c r="F15" s="60">
        <v>1125000</v>
      </c>
      <c r="G15" s="60">
        <v>3969519</v>
      </c>
      <c r="H15" s="60"/>
      <c r="I15" s="60"/>
      <c r="J15" s="60">
        <v>3969519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3969519</v>
      </c>
      <c r="X15" s="60">
        <v>843750</v>
      </c>
      <c r="Y15" s="60">
        <v>3125769</v>
      </c>
      <c r="Z15" s="140">
        <v>370.46</v>
      </c>
      <c r="AA15" s="155">
        <v>1125000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10955000</v>
      </c>
      <c r="F20" s="100">
        <f t="shared" si="2"/>
        <v>10955000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8216250</v>
      </c>
      <c r="Y20" s="100">
        <f t="shared" si="2"/>
        <v>-8216250</v>
      </c>
      <c r="Z20" s="137">
        <f>+IF(X20&lt;&gt;0,+(Y20/X20)*100,0)</f>
        <v>-100</v>
      </c>
      <c r="AA20" s="153">
        <f>SUM(AA26:AA33)</f>
        <v>10955000</v>
      </c>
    </row>
    <row r="21" spans="1:27" ht="12.75">
      <c r="A21" s="291" t="s">
        <v>205</v>
      </c>
      <c r="B21" s="142"/>
      <c r="C21" s="62"/>
      <c r="D21" s="156"/>
      <c r="E21" s="60">
        <v>8415000</v>
      </c>
      <c r="F21" s="60">
        <v>8415000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6311250</v>
      </c>
      <c r="Y21" s="60">
        <v>-6311250</v>
      </c>
      <c r="Z21" s="140">
        <v>-100</v>
      </c>
      <c r="AA21" s="155">
        <v>8415000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240000</v>
      </c>
      <c r="F23" s="60">
        <v>240000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180000</v>
      </c>
      <c r="Y23" s="60">
        <v>-180000</v>
      </c>
      <c r="Z23" s="140">
        <v>-100</v>
      </c>
      <c r="AA23" s="155">
        <v>240000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8655000</v>
      </c>
      <c r="F26" s="295">
        <f t="shared" si="3"/>
        <v>8655000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6491250</v>
      </c>
      <c r="Y26" s="295">
        <f t="shared" si="3"/>
        <v>-6491250</v>
      </c>
      <c r="Z26" s="296">
        <f>+IF(X26&lt;&gt;0,+(Y26/X26)*100,0)</f>
        <v>-100</v>
      </c>
      <c r="AA26" s="297">
        <f>SUM(AA21:AA25)</f>
        <v>8655000</v>
      </c>
    </row>
    <row r="27" spans="1:27" ht="12.75">
      <c r="A27" s="298" t="s">
        <v>211</v>
      </c>
      <c r="B27" s="147"/>
      <c r="C27" s="62"/>
      <c r="D27" s="156"/>
      <c r="E27" s="60">
        <v>2300000</v>
      </c>
      <c r="F27" s="60">
        <v>2300000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1725000</v>
      </c>
      <c r="Y27" s="60">
        <v>-1725000</v>
      </c>
      <c r="Z27" s="140">
        <v>-100</v>
      </c>
      <c r="AA27" s="155">
        <v>2300000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15646000</v>
      </c>
      <c r="F36" s="60">
        <f t="shared" si="4"/>
        <v>15646000</v>
      </c>
      <c r="G36" s="60">
        <f t="shared" si="4"/>
        <v>490266</v>
      </c>
      <c r="H36" s="60">
        <f t="shared" si="4"/>
        <v>983953</v>
      </c>
      <c r="I36" s="60">
        <f t="shared" si="4"/>
        <v>326243</v>
      </c>
      <c r="J36" s="60">
        <f t="shared" si="4"/>
        <v>1800462</v>
      </c>
      <c r="K36" s="60">
        <f t="shared" si="4"/>
        <v>200000</v>
      </c>
      <c r="L36" s="60">
        <f t="shared" si="4"/>
        <v>1987153</v>
      </c>
      <c r="M36" s="60">
        <f t="shared" si="4"/>
        <v>0</v>
      </c>
      <c r="N36" s="60">
        <f t="shared" si="4"/>
        <v>2187153</v>
      </c>
      <c r="O36" s="60">
        <f t="shared" si="4"/>
        <v>200000</v>
      </c>
      <c r="P36" s="60">
        <f t="shared" si="4"/>
        <v>0</v>
      </c>
      <c r="Q36" s="60">
        <f t="shared" si="4"/>
        <v>0</v>
      </c>
      <c r="R36" s="60">
        <f t="shared" si="4"/>
        <v>200000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4187615</v>
      </c>
      <c r="X36" s="60">
        <f t="shared" si="4"/>
        <v>11734500</v>
      </c>
      <c r="Y36" s="60">
        <f t="shared" si="4"/>
        <v>-7546885</v>
      </c>
      <c r="Z36" s="140">
        <f aca="true" t="shared" si="5" ref="Z36:Z49">+IF(X36&lt;&gt;0,+(Y36/X36)*100,0)</f>
        <v>-64.31364779070263</v>
      </c>
      <c r="AA36" s="155">
        <f>AA6+AA21</f>
        <v>15646000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394000</v>
      </c>
      <c r="F38" s="60">
        <f t="shared" si="4"/>
        <v>394000</v>
      </c>
      <c r="G38" s="60">
        <f t="shared" si="4"/>
        <v>0</v>
      </c>
      <c r="H38" s="60">
        <f t="shared" si="4"/>
        <v>804519</v>
      </c>
      <c r="I38" s="60">
        <f t="shared" si="4"/>
        <v>0</v>
      </c>
      <c r="J38" s="60">
        <f t="shared" si="4"/>
        <v>804519</v>
      </c>
      <c r="K38" s="60">
        <f t="shared" si="4"/>
        <v>0</v>
      </c>
      <c r="L38" s="60">
        <f t="shared" si="4"/>
        <v>0</v>
      </c>
      <c r="M38" s="60">
        <f t="shared" si="4"/>
        <v>23864</v>
      </c>
      <c r="N38" s="60">
        <f t="shared" si="4"/>
        <v>23864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828383</v>
      </c>
      <c r="X38" s="60">
        <f t="shared" si="4"/>
        <v>295500</v>
      </c>
      <c r="Y38" s="60">
        <f t="shared" si="4"/>
        <v>532883</v>
      </c>
      <c r="Z38" s="140">
        <f t="shared" si="5"/>
        <v>180.3326565143824</v>
      </c>
      <c r="AA38" s="155">
        <f>AA8+AA23</f>
        <v>394000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53748259</v>
      </c>
      <c r="D40" s="156">
        <f t="shared" si="4"/>
        <v>0</v>
      </c>
      <c r="E40" s="60">
        <f t="shared" si="4"/>
        <v>1309000</v>
      </c>
      <c r="F40" s="60">
        <f t="shared" si="4"/>
        <v>1309000</v>
      </c>
      <c r="G40" s="60">
        <f t="shared" si="4"/>
        <v>618787</v>
      </c>
      <c r="H40" s="60">
        <f t="shared" si="4"/>
        <v>389676</v>
      </c>
      <c r="I40" s="60">
        <f t="shared" si="4"/>
        <v>198791</v>
      </c>
      <c r="J40" s="60">
        <f t="shared" si="4"/>
        <v>1207254</v>
      </c>
      <c r="K40" s="60">
        <f t="shared" si="4"/>
        <v>0</v>
      </c>
      <c r="L40" s="60">
        <f t="shared" si="4"/>
        <v>315458</v>
      </c>
      <c r="M40" s="60">
        <f t="shared" si="4"/>
        <v>44548</v>
      </c>
      <c r="N40" s="60">
        <f t="shared" si="4"/>
        <v>360006</v>
      </c>
      <c r="O40" s="60">
        <f t="shared" si="4"/>
        <v>0</v>
      </c>
      <c r="P40" s="60">
        <f t="shared" si="4"/>
        <v>7042</v>
      </c>
      <c r="Q40" s="60">
        <f t="shared" si="4"/>
        <v>0</v>
      </c>
      <c r="R40" s="60">
        <f t="shared" si="4"/>
        <v>7042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1574302</v>
      </c>
      <c r="X40" s="60">
        <f t="shared" si="4"/>
        <v>981750</v>
      </c>
      <c r="Y40" s="60">
        <f t="shared" si="4"/>
        <v>592552</v>
      </c>
      <c r="Z40" s="140">
        <f t="shared" si="5"/>
        <v>60.356709956709956</v>
      </c>
      <c r="AA40" s="155">
        <f>AA10+AA25</f>
        <v>1309000</v>
      </c>
    </row>
    <row r="41" spans="1:27" ht="12.75">
      <c r="A41" s="292" t="s">
        <v>210</v>
      </c>
      <c r="B41" s="142"/>
      <c r="C41" s="293">
        <f aca="true" t="shared" si="6" ref="C41:Y41">SUM(C36:C40)</f>
        <v>53748259</v>
      </c>
      <c r="D41" s="294">
        <f t="shared" si="6"/>
        <v>0</v>
      </c>
      <c r="E41" s="295">
        <f t="shared" si="6"/>
        <v>17349000</v>
      </c>
      <c r="F41" s="295">
        <f t="shared" si="6"/>
        <v>17349000</v>
      </c>
      <c r="G41" s="295">
        <f t="shared" si="6"/>
        <v>1109053</v>
      </c>
      <c r="H41" s="295">
        <f t="shared" si="6"/>
        <v>2178148</v>
      </c>
      <c r="I41" s="295">
        <f t="shared" si="6"/>
        <v>525034</v>
      </c>
      <c r="J41" s="295">
        <f t="shared" si="6"/>
        <v>3812235</v>
      </c>
      <c r="K41" s="295">
        <f t="shared" si="6"/>
        <v>200000</v>
      </c>
      <c r="L41" s="295">
        <f t="shared" si="6"/>
        <v>2302611</v>
      </c>
      <c r="M41" s="295">
        <f t="shared" si="6"/>
        <v>68412</v>
      </c>
      <c r="N41" s="295">
        <f t="shared" si="6"/>
        <v>2571023</v>
      </c>
      <c r="O41" s="295">
        <f t="shared" si="6"/>
        <v>200000</v>
      </c>
      <c r="P41" s="295">
        <f t="shared" si="6"/>
        <v>7042</v>
      </c>
      <c r="Q41" s="295">
        <f t="shared" si="6"/>
        <v>0</v>
      </c>
      <c r="R41" s="295">
        <f t="shared" si="6"/>
        <v>207042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6590300</v>
      </c>
      <c r="X41" s="295">
        <f t="shared" si="6"/>
        <v>13011750</v>
      </c>
      <c r="Y41" s="295">
        <f t="shared" si="6"/>
        <v>-6421450</v>
      </c>
      <c r="Z41" s="296">
        <f t="shared" si="5"/>
        <v>-49.351163371568006</v>
      </c>
      <c r="AA41" s="297">
        <f>SUM(AA36:AA40)</f>
        <v>17349000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4026000</v>
      </c>
      <c r="F42" s="54">
        <f t="shared" si="7"/>
        <v>4026000</v>
      </c>
      <c r="G42" s="54">
        <f t="shared" si="7"/>
        <v>0</v>
      </c>
      <c r="H42" s="54">
        <f t="shared" si="7"/>
        <v>162405</v>
      </c>
      <c r="I42" s="54">
        <f t="shared" si="7"/>
        <v>396333</v>
      </c>
      <c r="J42" s="54">
        <f t="shared" si="7"/>
        <v>558738</v>
      </c>
      <c r="K42" s="54">
        <f t="shared" si="7"/>
        <v>219640</v>
      </c>
      <c r="L42" s="54">
        <f t="shared" si="7"/>
        <v>0</v>
      </c>
      <c r="M42" s="54">
        <f t="shared" si="7"/>
        <v>707918</v>
      </c>
      <c r="N42" s="54">
        <f t="shared" si="7"/>
        <v>927558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1486296</v>
      </c>
      <c r="X42" s="54">
        <f t="shared" si="7"/>
        <v>3019500</v>
      </c>
      <c r="Y42" s="54">
        <f t="shared" si="7"/>
        <v>-1533204</v>
      </c>
      <c r="Z42" s="184">
        <f t="shared" si="5"/>
        <v>-50.77675111773472</v>
      </c>
      <c r="AA42" s="130">
        <f aca="true" t="shared" si="8" ref="AA42:AA48">AA12+AA27</f>
        <v>4026000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10251674</v>
      </c>
      <c r="D45" s="129">
        <f t="shared" si="7"/>
        <v>0</v>
      </c>
      <c r="E45" s="54">
        <f t="shared" si="7"/>
        <v>1125000</v>
      </c>
      <c r="F45" s="54">
        <f t="shared" si="7"/>
        <v>1125000</v>
      </c>
      <c r="G45" s="54">
        <f t="shared" si="7"/>
        <v>3969519</v>
      </c>
      <c r="H45" s="54">
        <f t="shared" si="7"/>
        <v>0</v>
      </c>
      <c r="I45" s="54">
        <f t="shared" si="7"/>
        <v>0</v>
      </c>
      <c r="J45" s="54">
        <f t="shared" si="7"/>
        <v>3969519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3969519</v>
      </c>
      <c r="X45" s="54">
        <f t="shared" si="7"/>
        <v>843750</v>
      </c>
      <c r="Y45" s="54">
        <f t="shared" si="7"/>
        <v>3125769</v>
      </c>
      <c r="Z45" s="184">
        <f t="shared" si="5"/>
        <v>370.4615111111111</v>
      </c>
      <c r="AA45" s="130">
        <f t="shared" si="8"/>
        <v>1125000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63999933</v>
      </c>
      <c r="D49" s="218">
        <f t="shared" si="9"/>
        <v>0</v>
      </c>
      <c r="E49" s="220">
        <f t="shared" si="9"/>
        <v>22500000</v>
      </c>
      <c r="F49" s="220">
        <f t="shared" si="9"/>
        <v>22500000</v>
      </c>
      <c r="G49" s="220">
        <f t="shared" si="9"/>
        <v>5078572</v>
      </c>
      <c r="H49" s="220">
        <f t="shared" si="9"/>
        <v>2340553</v>
      </c>
      <c r="I49" s="220">
        <f t="shared" si="9"/>
        <v>921367</v>
      </c>
      <c r="J49" s="220">
        <f t="shared" si="9"/>
        <v>8340492</v>
      </c>
      <c r="K49" s="220">
        <f t="shared" si="9"/>
        <v>419640</v>
      </c>
      <c r="L49" s="220">
        <f t="shared" si="9"/>
        <v>2302611</v>
      </c>
      <c r="M49" s="220">
        <f t="shared" si="9"/>
        <v>776330</v>
      </c>
      <c r="N49" s="220">
        <f t="shared" si="9"/>
        <v>3498581</v>
      </c>
      <c r="O49" s="220">
        <f t="shared" si="9"/>
        <v>200000</v>
      </c>
      <c r="P49" s="220">
        <f t="shared" si="9"/>
        <v>7042</v>
      </c>
      <c r="Q49" s="220">
        <f t="shared" si="9"/>
        <v>0</v>
      </c>
      <c r="R49" s="220">
        <f t="shared" si="9"/>
        <v>207042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12046115</v>
      </c>
      <c r="X49" s="220">
        <f t="shared" si="9"/>
        <v>16875000</v>
      </c>
      <c r="Y49" s="220">
        <f t="shared" si="9"/>
        <v>-4828885</v>
      </c>
      <c r="Z49" s="221">
        <f t="shared" si="5"/>
        <v>-28.615614814814816</v>
      </c>
      <c r="AA49" s="222">
        <f>SUM(AA41:AA48)</f>
        <v>22500000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11884169</v>
      </c>
      <c r="D51" s="129">
        <f t="shared" si="10"/>
        <v>0</v>
      </c>
      <c r="E51" s="54">
        <f t="shared" si="10"/>
        <v>10394000</v>
      </c>
      <c r="F51" s="54">
        <f t="shared" si="10"/>
        <v>10394000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7795500</v>
      </c>
      <c r="Y51" s="54">
        <f t="shared" si="10"/>
        <v>-7795500</v>
      </c>
      <c r="Z51" s="184">
        <f>+IF(X51&lt;&gt;0,+(Y51/X51)*100,0)</f>
        <v>-100</v>
      </c>
      <c r="AA51" s="130">
        <f>SUM(AA57:AA61)</f>
        <v>10394000</v>
      </c>
    </row>
    <row r="52" spans="1:27" ht="12.75">
      <c r="A52" s="310" t="s">
        <v>205</v>
      </c>
      <c r="B52" s="142"/>
      <c r="C52" s="62"/>
      <c r="D52" s="156"/>
      <c r="E52" s="60">
        <v>3332000</v>
      </c>
      <c r="F52" s="60">
        <v>3332000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2499000</v>
      </c>
      <c r="Y52" s="60">
        <v>-2499000</v>
      </c>
      <c r="Z52" s="140">
        <v>-100</v>
      </c>
      <c r="AA52" s="155">
        <v>3332000</v>
      </c>
    </row>
    <row r="53" spans="1:27" ht="12.75">
      <c r="A53" s="310" t="s">
        <v>206</v>
      </c>
      <c r="B53" s="142"/>
      <c r="C53" s="62"/>
      <c r="D53" s="156"/>
      <c r="E53" s="60">
        <v>1783000</v>
      </c>
      <c r="F53" s="60">
        <v>1783000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1337250</v>
      </c>
      <c r="Y53" s="60">
        <v>-1337250</v>
      </c>
      <c r="Z53" s="140">
        <v>-100</v>
      </c>
      <c r="AA53" s="155">
        <v>1783000</v>
      </c>
    </row>
    <row r="54" spans="1:27" ht="12.75">
      <c r="A54" s="310" t="s">
        <v>207</v>
      </c>
      <c r="B54" s="142"/>
      <c r="C54" s="62"/>
      <c r="D54" s="156"/>
      <c r="E54" s="60">
        <v>2191000</v>
      </c>
      <c r="F54" s="60">
        <v>2191000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1643250</v>
      </c>
      <c r="Y54" s="60">
        <v>-1643250</v>
      </c>
      <c r="Z54" s="140">
        <v>-100</v>
      </c>
      <c r="AA54" s="155">
        <v>2191000</v>
      </c>
    </row>
    <row r="55" spans="1:27" ht="12.75">
      <c r="A55" s="310" t="s">
        <v>208</v>
      </c>
      <c r="B55" s="142"/>
      <c r="C55" s="62"/>
      <c r="D55" s="156"/>
      <c r="E55" s="60">
        <v>2088000</v>
      </c>
      <c r="F55" s="60">
        <v>2088000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1566000</v>
      </c>
      <c r="Y55" s="60">
        <v>-1566000</v>
      </c>
      <c r="Z55" s="140">
        <v>-100</v>
      </c>
      <c r="AA55" s="155">
        <v>2088000</v>
      </c>
    </row>
    <row r="56" spans="1:27" ht="12.75">
      <c r="A56" s="310" t="s">
        <v>209</v>
      </c>
      <c r="B56" s="142"/>
      <c r="C56" s="62">
        <v>11884169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11884169</v>
      </c>
      <c r="D57" s="294">
        <f t="shared" si="11"/>
        <v>0</v>
      </c>
      <c r="E57" s="295">
        <f t="shared" si="11"/>
        <v>9394000</v>
      </c>
      <c r="F57" s="295">
        <f t="shared" si="11"/>
        <v>9394000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7045500</v>
      </c>
      <c r="Y57" s="295">
        <f t="shared" si="11"/>
        <v>-7045500</v>
      </c>
      <c r="Z57" s="296">
        <f>+IF(X57&lt;&gt;0,+(Y57/X57)*100,0)</f>
        <v>-100</v>
      </c>
      <c r="AA57" s="297">
        <f>SUM(AA52:AA56)</f>
        <v>9394000</v>
      </c>
    </row>
    <row r="58" spans="1:27" ht="12.75">
      <c r="A58" s="311" t="s">
        <v>211</v>
      </c>
      <c r="B58" s="136"/>
      <c r="C58" s="62"/>
      <c r="D58" s="156"/>
      <c r="E58" s="60">
        <v>1000000</v>
      </c>
      <c r="F58" s="60">
        <v>1000000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750000</v>
      </c>
      <c r="Y58" s="60">
        <v>-750000</v>
      </c>
      <c r="Z58" s="140">
        <v>-100</v>
      </c>
      <c r="AA58" s="155">
        <v>1000000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10394000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584096</v>
      </c>
      <c r="H68" s="60">
        <v>208488</v>
      </c>
      <c r="I68" s="60">
        <v>103853</v>
      </c>
      <c r="J68" s="60">
        <v>896437</v>
      </c>
      <c r="K68" s="60">
        <v>777017</v>
      </c>
      <c r="L68" s="60"/>
      <c r="M68" s="60">
        <v>1423149</v>
      </c>
      <c r="N68" s="60">
        <v>2200166</v>
      </c>
      <c r="O68" s="60"/>
      <c r="P68" s="60"/>
      <c r="Q68" s="60">
        <v>133951</v>
      </c>
      <c r="R68" s="60">
        <v>133951</v>
      </c>
      <c r="S68" s="60"/>
      <c r="T68" s="60"/>
      <c r="U68" s="60"/>
      <c r="V68" s="60"/>
      <c r="W68" s="60">
        <v>3230554</v>
      </c>
      <c r="X68" s="60"/>
      <c r="Y68" s="60">
        <v>3230554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10394000</v>
      </c>
      <c r="F69" s="220">
        <f t="shared" si="12"/>
        <v>0</v>
      </c>
      <c r="G69" s="220">
        <f t="shared" si="12"/>
        <v>584096</v>
      </c>
      <c r="H69" s="220">
        <f t="shared" si="12"/>
        <v>208488</v>
      </c>
      <c r="I69" s="220">
        <f t="shared" si="12"/>
        <v>103853</v>
      </c>
      <c r="J69" s="220">
        <f t="shared" si="12"/>
        <v>896437</v>
      </c>
      <c r="K69" s="220">
        <f t="shared" si="12"/>
        <v>777017</v>
      </c>
      <c r="L69" s="220">
        <f t="shared" si="12"/>
        <v>0</v>
      </c>
      <c r="M69" s="220">
        <f t="shared" si="12"/>
        <v>1423149</v>
      </c>
      <c r="N69" s="220">
        <f t="shared" si="12"/>
        <v>2200166</v>
      </c>
      <c r="O69" s="220">
        <f t="shared" si="12"/>
        <v>0</v>
      </c>
      <c r="P69" s="220">
        <f t="shared" si="12"/>
        <v>0</v>
      </c>
      <c r="Q69" s="220">
        <f t="shared" si="12"/>
        <v>133951</v>
      </c>
      <c r="R69" s="220">
        <f t="shared" si="12"/>
        <v>133951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3230554</v>
      </c>
      <c r="X69" s="220">
        <f t="shared" si="12"/>
        <v>0</v>
      </c>
      <c r="Y69" s="220">
        <f t="shared" si="12"/>
        <v>3230554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53748259</v>
      </c>
      <c r="D5" s="357">
        <f t="shared" si="0"/>
        <v>0</v>
      </c>
      <c r="E5" s="356">
        <f t="shared" si="0"/>
        <v>8694000</v>
      </c>
      <c r="F5" s="358">
        <f t="shared" si="0"/>
        <v>8694000</v>
      </c>
      <c r="G5" s="358">
        <f t="shared" si="0"/>
        <v>1109053</v>
      </c>
      <c r="H5" s="356">
        <f t="shared" si="0"/>
        <v>2178148</v>
      </c>
      <c r="I5" s="356">
        <f t="shared" si="0"/>
        <v>525034</v>
      </c>
      <c r="J5" s="358">
        <f t="shared" si="0"/>
        <v>3812235</v>
      </c>
      <c r="K5" s="358">
        <f t="shared" si="0"/>
        <v>200000</v>
      </c>
      <c r="L5" s="356">
        <f t="shared" si="0"/>
        <v>2302611</v>
      </c>
      <c r="M5" s="356">
        <f t="shared" si="0"/>
        <v>68412</v>
      </c>
      <c r="N5" s="358">
        <f t="shared" si="0"/>
        <v>2571023</v>
      </c>
      <c r="O5" s="358">
        <f t="shared" si="0"/>
        <v>200000</v>
      </c>
      <c r="P5" s="356">
        <f t="shared" si="0"/>
        <v>7042</v>
      </c>
      <c r="Q5" s="356">
        <f t="shared" si="0"/>
        <v>0</v>
      </c>
      <c r="R5" s="358">
        <f t="shared" si="0"/>
        <v>207042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6590300</v>
      </c>
      <c r="X5" s="356">
        <f t="shared" si="0"/>
        <v>6520500</v>
      </c>
      <c r="Y5" s="358">
        <f t="shared" si="0"/>
        <v>69800</v>
      </c>
      <c r="Z5" s="359">
        <f>+IF(X5&lt;&gt;0,+(Y5/X5)*100,0)</f>
        <v>1.0704700559773024</v>
      </c>
      <c r="AA5" s="360">
        <f>+AA6+AA8+AA11+AA13+AA15</f>
        <v>8694000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7231000</v>
      </c>
      <c r="F6" s="59">
        <f t="shared" si="1"/>
        <v>7231000</v>
      </c>
      <c r="G6" s="59">
        <f t="shared" si="1"/>
        <v>490266</v>
      </c>
      <c r="H6" s="60">
        <f t="shared" si="1"/>
        <v>983953</v>
      </c>
      <c r="I6" s="60">
        <f t="shared" si="1"/>
        <v>326243</v>
      </c>
      <c r="J6" s="59">
        <f t="shared" si="1"/>
        <v>1800462</v>
      </c>
      <c r="K6" s="59">
        <f t="shared" si="1"/>
        <v>200000</v>
      </c>
      <c r="L6" s="60">
        <f t="shared" si="1"/>
        <v>1987153</v>
      </c>
      <c r="M6" s="60">
        <f t="shared" si="1"/>
        <v>0</v>
      </c>
      <c r="N6" s="59">
        <f t="shared" si="1"/>
        <v>2187153</v>
      </c>
      <c r="O6" s="59">
        <f t="shared" si="1"/>
        <v>200000</v>
      </c>
      <c r="P6" s="60">
        <f t="shared" si="1"/>
        <v>0</v>
      </c>
      <c r="Q6" s="60">
        <f t="shared" si="1"/>
        <v>0</v>
      </c>
      <c r="R6" s="59">
        <f t="shared" si="1"/>
        <v>200000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4187615</v>
      </c>
      <c r="X6" s="60">
        <f t="shared" si="1"/>
        <v>5423250</v>
      </c>
      <c r="Y6" s="59">
        <f t="shared" si="1"/>
        <v>-1235635</v>
      </c>
      <c r="Z6" s="61">
        <f>+IF(X6&lt;&gt;0,+(Y6/X6)*100,0)</f>
        <v>-22.784031715299864</v>
      </c>
      <c r="AA6" s="62">
        <f t="shared" si="1"/>
        <v>7231000</v>
      </c>
    </row>
    <row r="7" spans="1:27" ht="12.75">
      <c r="A7" s="291" t="s">
        <v>229</v>
      </c>
      <c r="B7" s="142"/>
      <c r="C7" s="60"/>
      <c r="D7" s="340"/>
      <c r="E7" s="60">
        <v>7231000</v>
      </c>
      <c r="F7" s="59">
        <v>7231000</v>
      </c>
      <c r="G7" s="59">
        <v>490266</v>
      </c>
      <c r="H7" s="60">
        <v>983953</v>
      </c>
      <c r="I7" s="60">
        <v>326243</v>
      </c>
      <c r="J7" s="59">
        <v>1800462</v>
      </c>
      <c r="K7" s="59">
        <v>200000</v>
      </c>
      <c r="L7" s="60">
        <v>1987153</v>
      </c>
      <c r="M7" s="60"/>
      <c r="N7" s="59">
        <v>2187153</v>
      </c>
      <c r="O7" s="59">
        <v>200000</v>
      </c>
      <c r="P7" s="60"/>
      <c r="Q7" s="60"/>
      <c r="R7" s="59">
        <v>200000</v>
      </c>
      <c r="S7" s="59"/>
      <c r="T7" s="60"/>
      <c r="U7" s="60"/>
      <c r="V7" s="59"/>
      <c r="W7" s="59">
        <v>4187615</v>
      </c>
      <c r="X7" s="60">
        <v>5423250</v>
      </c>
      <c r="Y7" s="59">
        <v>-1235635</v>
      </c>
      <c r="Z7" s="61">
        <v>-22.78</v>
      </c>
      <c r="AA7" s="62">
        <v>7231000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154000</v>
      </c>
      <c r="F11" s="364">
        <f t="shared" si="3"/>
        <v>154000</v>
      </c>
      <c r="G11" s="364">
        <f t="shared" si="3"/>
        <v>0</v>
      </c>
      <c r="H11" s="362">
        <f t="shared" si="3"/>
        <v>804519</v>
      </c>
      <c r="I11" s="362">
        <f t="shared" si="3"/>
        <v>0</v>
      </c>
      <c r="J11" s="364">
        <f t="shared" si="3"/>
        <v>804519</v>
      </c>
      <c r="K11" s="364">
        <f t="shared" si="3"/>
        <v>0</v>
      </c>
      <c r="L11" s="362">
        <f t="shared" si="3"/>
        <v>0</v>
      </c>
      <c r="M11" s="362">
        <f t="shared" si="3"/>
        <v>23864</v>
      </c>
      <c r="N11" s="364">
        <f t="shared" si="3"/>
        <v>23864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828383</v>
      </c>
      <c r="X11" s="362">
        <f t="shared" si="3"/>
        <v>115500</v>
      </c>
      <c r="Y11" s="364">
        <f t="shared" si="3"/>
        <v>712883</v>
      </c>
      <c r="Z11" s="365">
        <f>+IF(X11&lt;&gt;0,+(Y11/X11)*100,0)</f>
        <v>617.2147186147187</v>
      </c>
      <c r="AA11" s="366">
        <f t="shared" si="3"/>
        <v>154000</v>
      </c>
    </row>
    <row r="12" spans="1:27" ht="12.75">
      <c r="A12" s="291" t="s">
        <v>232</v>
      </c>
      <c r="B12" s="136"/>
      <c r="C12" s="60"/>
      <c r="D12" s="340"/>
      <c r="E12" s="60">
        <v>154000</v>
      </c>
      <c r="F12" s="59">
        <v>154000</v>
      </c>
      <c r="G12" s="59"/>
      <c r="H12" s="60">
        <v>804519</v>
      </c>
      <c r="I12" s="60"/>
      <c r="J12" s="59">
        <v>804519</v>
      </c>
      <c r="K12" s="59"/>
      <c r="L12" s="60"/>
      <c r="M12" s="60">
        <v>23864</v>
      </c>
      <c r="N12" s="59">
        <v>23864</v>
      </c>
      <c r="O12" s="59"/>
      <c r="P12" s="60"/>
      <c r="Q12" s="60"/>
      <c r="R12" s="59"/>
      <c r="S12" s="59"/>
      <c r="T12" s="60"/>
      <c r="U12" s="60"/>
      <c r="V12" s="59"/>
      <c r="W12" s="59">
        <v>828383</v>
      </c>
      <c r="X12" s="60">
        <v>115500</v>
      </c>
      <c r="Y12" s="59">
        <v>712883</v>
      </c>
      <c r="Z12" s="61">
        <v>617.21</v>
      </c>
      <c r="AA12" s="62">
        <v>154000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53748259</v>
      </c>
      <c r="D15" s="340">
        <f t="shared" si="5"/>
        <v>0</v>
      </c>
      <c r="E15" s="60">
        <f t="shared" si="5"/>
        <v>1309000</v>
      </c>
      <c r="F15" s="59">
        <f t="shared" si="5"/>
        <v>1309000</v>
      </c>
      <c r="G15" s="59">
        <f t="shared" si="5"/>
        <v>618787</v>
      </c>
      <c r="H15" s="60">
        <f t="shared" si="5"/>
        <v>389676</v>
      </c>
      <c r="I15" s="60">
        <f t="shared" si="5"/>
        <v>198791</v>
      </c>
      <c r="J15" s="59">
        <f t="shared" si="5"/>
        <v>1207254</v>
      </c>
      <c r="K15" s="59">
        <f t="shared" si="5"/>
        <v>0</v>
      </c>
      <c r="L15" s="60">
        <f t="shared" si="5"/>
        <v>315458</v>
      </c>
      <c r="M15" s="60">
        <f t="shared" si="5"/>
        <v>44548</v>
      </c>
      <c r="N15" s="59">
        <f t="shared" si="5"/>
        <v>360006</v>
      </c>
      <c r="O15" s="59">
        <f t="shared" si="5"/>
        <v>0</v>
      </c>
      <c r="P15" s="60">
        <f t="shared" si="5"/>
        <v>7042</v>
      </c>
      <c r="Q15" s="60">
        <f t="shared" si="5"/>
        <v>0</v>
      </c>
      <c r="R15" s="59">
        <f t="shared" si="5"/>
        <v>7042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1574302</v>
      </c>
      <c r="X15" s="60">
        <f t="shared" si="5"/>
        <v>981750</v>
      </c>
      <c r="Y15" s="59">
        <f t="shared" si="5"/>
        <v>592552</v>
      </c>
      <c r="Z15" s="61">
        <f>+IF(X15&lt;&gt;0,+(Y15/X15)*100,0)</f>
        <v>60.356709956709956</v>
      </c>
      <c r="AA15" s="62">
        <f>SUM(AA16:AA20)</f>
        <v>1309000</v>
      </c>
    </row>
    <row r="16" spans="1:27" ht="12.75">
      <c r="A16" s="291" t="s">
        <v>234</v>
      </c>
      <c r="B16" s="300"/>
      <c r="C16" s="60"/>
      <c r="D16" s="340"/>
      <c r="E16" s="60">
        <v>1309000</v>
      </c>
      <c r="F16" s="59">
        <v>1309000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981750</v>
      </c>
      <c r="Y16" s="59">
        <v>-981750</v>
      </c>
      <c r="Z16" s="61">
        <v>-100</v>
      </c>
      <c r="AA16" s="62">
        <v>1309000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53748259</v>
      </c>
      <c r="D20" s="340"/>
      <c r="E20" s="60"/>
      <c r="F20" s="59"/>
      <c r="G20" s="59">
        <v>618787</v>
      </c>
      <c r="H20" s="60">
        <v>389676</v>
      </c>
      <c r="I20" s="60">
        <v>198791</v>
      </c>
      <c r="J20" s="59">
        <v>1207254</v>
      </c>
      <c r="K20" s="59"/>
      <c r="L20" s="60">
        <v>315458</v>
      </c>
      <c r="M20" s="60">
        <v>44548</v>
      </c>
      <c r="N20" s="59">
        <v>360006</v>
      </c>
      <c r="O20" s="59"/>
      <c r="P20" s="60">
        <v>7042</v>
      </c>
      <c r="Q20" s="60"/>
      <c r="R20" s="59">
        <v>7042</v>
      </c>
      <c r="S20" s="59"/>
      <c r="T20" s="60"/>
      <c r="U20" s="60"/>
      <c r="V20" s="59"/>
      <c r="W20" s="59">
        <v>1574302</v>
      </c>
      <c r="X20" s="60"/>
      <c r="Y20" s="59">
        <v>1574302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1726000</v>
      </c>
      <c r="F22" s="345">
        <f t="shared" si="6"/>
        <v>1726000</v>
      </c>
      <c r="G22" s="345">
        <f t="shared" si="6"/>
        <v>0</v>
      </c>
      <c r="H22" s="343">
        <f t="shared" si="6"/>
        <v>162405</v>
      </c>
      <c r="I22" s="343">
        <f t="shared" si="6"/>
        <v>396333</v>
      </c>
      <c r="J22" s="345">
        <f t="shared" si="6"/>
        <v>558738</v>
      </c>
      <c r="K22" s="345">
        <f t="shared" si="6"/>
        <v>219640</v>
      </c>
      <c r="L22" s="343">
        <f t="shared" si="6"/>
        <v>0</v>
      </c>
      <c r="M22" s="343">
        <f t="shared" si="6"/>
        <v>707918</v>
      </c>
      <c r="N22" s="345">
        <f t="shared" si="6"/>
        <v>927558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1486296</v>
      </c>
      <c r="X22" s="343">
        <f t="shared" si="6"/>
        <v>1294500</v>
      </c>
      <c r="Y22" s="345">
        <f t="shared" si="6"/>
        <v>191796</v>
      </c>
      <c r="Z22" s="336">
        <f>+IF(X22&lt;&gt;0,+(Y22/X22)*100,0)</f>
        <v>14.8162224797219</v>
      </c>
      <c r="AA22" s="350">
        <f>SUM(AA23:AA32)</f>
        <v>1726000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162405</v>
      </c>
      <c r="I24" s="60"/>
      <c r="J24" s="59">
        <v>162405</v>
      </c>
      <c r="K24" s="59"/>
      <c r="L24" s="60"/>
      <c r="M24" s="60">
        <v>166917</v>
      </c>
      <c r="N24" s="59">
        <v>166917</v>
      </c>
      <c r="O24" s="59"/>
      <c r="P24" s="60"/>
      <c r="Q24" s="60"/>
      <c r="R24" s="59"/>
      <c r="S24" s="59"/>
      <c r="T24" s="60"/>
      <c r="U24" s="60"/>
      <c r="V24" s="59"/>
      <c r="W24" s="59">
        <v>329322</v>
      </c>
      <c r="X24" s="60"/>
      <c r="Y24" s="59">
        <v>329322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396333</v>
      </c>
      <c r="J25" s="59">
        <v>396333</v>
      </c>
      <c r="K25" s="59"/>
      <c r="L25" s="60"/>
      <c r="M25" s="60">
        <v>541001</v>
      </c>
      <c r="N25" s="59">
        <v>541001</v>
      </c>
      <c r="O25" s="59"/>
      <c r="P25" s="60"/>
      <c r="Q25" s="60"/>
      <c r="R25" s="59"/>
      <c r="S25" s="59"/>
      <c r="T25" s="60"/>
      <c r="U25" s="60"/>
      <c r="V25" s="59"/>
      <c r="W25" s="59">
        <v>937334</v>
      </c>
      <c r="X25" s="60"/>
      <c r="Y25" s="59">
        <v>937334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1726000</v>
      </c>
      <c r="F32" s="59">
        <v>1726000</v>
      </c>
      <c r="G32" s="59"/>
      <c r="H32" s="60"/>
      <c r="I32" s="60"/>
      <c r="J32" s="59"/>
      <c r="K32" s="59">
        <v>219640</v>
      </c>
      <c r="L32" s="60"/>
      <c r="M32" s="60"/>
      <c r="N32" s="59">
        <v>219640</v>
      </c>
      <c r="O32" s="59"/>
      <c r="P32" s="60"/>
      <c r="Q32" s="60"/>
      <c r="R32" s="59"/>
      <c r="S32" s="59"/>
      <c r="T32" s="60"/>
      <c r="U32" s="60"/>
      <c r="V32" s="59"/>
      <c r="W32" s="59">
        <v>219640</v>
      </c>
      <c r="X32" s="60">
        <v>1294500</v>
      </c>
      <c r="Y32" s="59">
        <v>-1074860</v>
      </c>
      <c r="Z32" s="61">
        <v>-83.03</v>
      </c>
      <c r="AA32" s="62">
        <v>1726000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10251674</v>
      </c>
      <c r="D40" s="344">
        <f t="shared" si="9"/>
        <v>0</v>
      </c>
      <c r="E40" s="343">
        <f t="shared" si="9"/>
        <v>1125000</v>
      </c>
      <c r="F40" s="345">
        <f t="shared" si="9"/>
        <v>1125000</v>
      </c>
      <c r="G40" s="345">
        <f t="shared" si="9"/>
        <v>3969519</v>
      </c>
      <c r="H40" s="343">
        <f t="shared" si="9"/>
        <v>0</v>
      </c>
      <c r="I40" s="343">
        <f t="shared" si="9"/>
        <v>0</v>
      </c>
      <c r="J40" s="345">
        <f t="shared" si="9"/>
        <v>3969519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3969519</v>
      </c>
      <c r="X40" s="343">
        <f t="shared" si="9"/>
        <v>843750</v>
      </c>
      <c r="Y40" s="345">
        <f t="shared" si="9"/>
        <v>3125769</v>
      </c>
      <c r="Z40" s="336">
        <f>+IF(X40&lt;&gt;0,+(Y40/X40)*100,0)</f>
        <v>370.4615111111111</v>
      </c>
      <c r="AA40" s="350">
        <f>SUM(AA41:AA49)</f>
        <v>1125000</v>
      </c>
    </row>
    <row r="41" spans="1:27" ht="12.75">
      <c r="A41" s="361" t="s">
        <v>248</v>
      </c>
      <c r="B41" s="142"/>
      <c r="C41" s="362">
        <v>7740271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162766</v>
      </c>
      <c r="D43" s="369"/>
      <c r="E43" s="305"/>
      <c r="F43" s="370"/>
      <c r="G43" s="370">
        <v>2712019</v>
      </c>
      <c r="H43" s="305"/>
      <c r="I43" s="305"/>
      <c r="J43" s="370">
        <v>2712019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2712019</v>
      </c>
      <c r="X43" s="305"/>
      <c r="Y43" s="370">
        <v>2712019</v>
      </c>
      <c r="Z43" s="371"/>
      <c r="AA43" s="303"/>
    </row>
    <row r="44" spans="1:27" ht="12.75">
      <c r="A44" s="361" t="s">
        <v>251</v>
      </c>
      <c r="B44" s="136"/>
      <c r="C44" s="60">
        <v>546409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117228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1685000</v>
      </c>
      <c r="D49" s="368"/>
      <c r="E49" s="54">
        <v>1125000</v>
      </c>
      <c r="F49" s="53">
        <v>1125000</v>
      </c>
      <c r="G49" s="53">
        <v>1257500</v>
      </c>
      <c r="H49" s="54"/>
      <c r="I49" s="54"/>
      <c r="J49" s="53">
        <v>1257500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1257500</v>
      </c>
      <c r="X49" s="54">
        <v>843750</v>
      </c>
      <c r="Y49" s="53">
        <v>413750</v>
      </c>
      <c r="Z49" s="94">
        <v>49.04</v>
      </c>
      <c r="AA49" s="95">
        <v>1125000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63999933</v>
      </c>
      <c r="D60" s="346">
        <f t="shared" si="14"/>
        <v>0</v>
      </c>
      <c r="E60" s="219">
        <f t="shared" si="14"/>
        <v>11545000</v>
      </c>
      <c r="F60" s="264">
        <f t="shared" si="14"/>
        <v>11545000</v>
      </c>
      <c r="G60" s="264">
        <f t="shared" si="14"/>
        <v>5078572</v>
      </c>
      <c r="H60" s="219">
        <f t="shared" si="14"/>
        <v>2340553</v>
      </c>
      <c r="I60" s="219">
        <f t="shared" si="14"/>
        <v>921367</v>
      </c>
      <c r="J60" s="264">
        <f t="shared" si="14"/>
        <v>8340492</v>
      </c>
      <c r="K60" s="264">
        <f t="shared" si="14"/>
        <v>419640</v>
      </c>
      <c r="L60" s="219">
        <f t="shared" si="14"/>
        <v>2302611</v>
      </c>
      <c r="M60" s="219">
        <f t="shared" si="14"/>
        <v>776330</v>
      </c>
      <c r="N60" s="264">
        <f t="shared" si="14"/>
        <v>3498581</v>
      </c>
      <c r="O60" s="264">
        <f t="shared" si="14"/>
        <v>200000</v>
      </c>
      <c r="P60" s="219">
        <f t="shared" si="14"/>
        <v>7042</v>
      </c>
      <c r="Q60" s="219">
        <f t="shared" si="14"/>
        <v>0</v>
      </c>
      <c r="R60" s="264">
        <f t="shared" si="14"/>
        <v>207042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12046115</v>
      </c>
      <c r="X60" s="219">
        <f t="shared" si="14"/>
        <v>8658750</v>
      </c>
      <c r="Y60" s="264">
        <f t="shared" si="14"/>
        <v>3387365</v>
      </c>
      <c r="Z60" s="337">
        <f>+IF(X60&lt;&gt;0,+(Y60/X60)*100,0)</f>
        <v>39.12071603868918</v>
      </c>
      <c r="AA60" s="232">
        <f>+AA57+AA54+AA51+AA40+AA37+AA34+AA22+AA5</f>
        <v>11545000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8655000</v>
      </c>
      <c r="F5" s="358">
        <f t="shared" si="0"/>
        <v>8655000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6491250</v>
      </c>
      <c r="Y5" s="358">
        <f t="shared" si="0"/>
        <v>-6491250</v>
      </c>
      <c r="Z5" s="359">
        <f>+IF(X5&lt;&gt;0,+(Y5/X5)*100,0)</f>
        <v>-100</v>
      </c>
      <c r="AA5" s="360">
        <f>+AA6+AA8+AA11+AA13+AA15</f>
        <v>8655000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8415000</v>
      </c>
      <c r="F6" s="59">
        <f t="shared" si="1"/>
        <v>8415000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6311250</v>
      </c>
      <c r="Y6" s="59">
        <f t="shared" si="1"/>
        <v>-6311250</v>
      </c>
      <c r="Z6" s="61">
        <f>+IF(X6&lt;&gt;0,+(Y6/X6)*100,0)</f>
        <v>-100</v>
      </c>
      <c r="AA6" s="62">
        <f t="shared" si="1"/>
        <v>8415000</v>
      </c>
    </row>
    <row r="7" spans="1:27" ht="12.75">
      <c r="A7" s="291" t="s">
        <v>229</v>
      </c>
      <c r="B7" s="142"/>
      <c r="C7" s="60"/>
      <c r="D7" s="340"/>
      <c r="E7" s="60">
        <v>8415000</v>
      </c>
      <c r="F7" s="59">
        <v>8415000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6311250</v>
      </c>
      <c r="Y7" s="59">
        <v>-6311250</v>
      </c>
      <c r="Z7" s="61">
        <v>-100</v>
      </c>
      <c r="AA7" s="62">
        <v>8415000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240000</v>
      </c>
      <c r="F11" s="364">
        <f t="shared" si="3"/>
        <v>240000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180000</v>
      </c>
      <c r="Y11" s="364">
        <f t="shared" si="3"/>
        <v>-180000</v>
      </c>
      <c r="Z11" s="365">
        <f>+IF(X11&lt;&gt;0,+(Y11/X11)*100,0)</f>
        <v>-100</v>
      </c>
      <c r="AA11" s="366">
        <f t="shared" si="3"/>
        <v>240000</v>
      </c>
    </row>
    <row r="12" spans="1:27" ht="12.75">
      <c r="A12" s="291" t="s">
        <v>232</v>
      </c>
      <c r="B12" s="136"/>
      <c r="C12" s="60"/>
      <c r="D12" s="340"/>
      <c r="E12" s="60">
        <v>240000</v>
      </c>
      <c r="F12" s="59">
        <v>240000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180000</v>
      </c>
      <c r="Y12" s="59">
        <v>-180000</v>
      </c>
      <c r="Z12" s="61">
        <v>-100</v>
      </c>
      <c r="AA12" s="62">
        <v>240000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2300000</v>
      </c>
      <c r="F22" s="345">
        <f t="shared" si="6"/>
        <v>2300000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1725000</v>
      </c>
      <c r="Y22" s="345">
        <f t="shared" si="6"/>
        <v>-1725000</v>
      </c>
      <c r="Z22" s="336">
        <f>+IF(X22&lt;&gt;0,+(Y22/X22)*100,0)</f>
        <v>-100</v>
      </c>
      <c r="AA22" s="350">
        <f>SUM(AA23:AA32)</f>
        <v>2300000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2300000</v>
      </c>
      <c r="F24" s="59">
        <v>2300000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1725000</v>
      </c>
      <c r="Y24" s="59">
        <v>-1725000</v>
      </c>
      <c r="Z24" s="61">
        <v>-100</v>
      </c>
      <c r="AA24" s="62">
        <v>2300000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10955000</v>
      </c>
      <c r="F60" s="264">
        <f t="shared" si="14"/>
        <v>10955000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8216250</v>
      </c>
      <c r="Y60" s="264">
        <f t="shared" si="14"/>
        <v>-8216250</v>
      </c>
      <c r="Z60" s="337">
        <f>+IF(X60&lt;&gt;0,+(Y60/X60)*100,0)</f>
        <v>-100</v>
      </c>
      <c r="AA60" s="232">
        <f>+AA57+AA54+AA51+AA40+AA37+AA34+AA22+AA5</f>
        <v>10955000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2017-05-05T12:12:23Z</dcterms:created>
  <dcterms:modified xsi:type="dcterms:W3CDTF">2017-05-05T12:12:27Z</dcterms:modified>
  <cp:category/>
  <cp:version/>
  <cp:contentType/>
  <cp:contentStatus/>
</cp:coreProperties>
</file>