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<sst xmlns="http://schemas.openxmlformats.org/spreadsheetml/2006/main" count="857" uniqueCount="303">
  <si>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Tswelopele(FS183)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</si>
  <si>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</si>
  <si>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</si>
  <si>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</si>
  <si>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</si>
  <si>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</si>
  <si>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</si>
  <si>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</si>
  <si>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</si>
  <si>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</si>
  <si>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</si>
  <si>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</si>
  <si>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</si>
  <si>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</si>
  <si>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</si>
  <si>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</si>
  <si>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</si>
  <si>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</si>
  <si>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</si>
  <si>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</si>
  <si>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</si>
  <si>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</si>
  <si>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</si>
  <si>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</si>
  <si>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</si>
  <si>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</si>
  <si>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</si>
  <si>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</si>
  <si>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</si>
  <si>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</si>
  <si>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</si>
  <si>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</si>
  <si>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</si>
  <si>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</si>
  <si>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</si>
  <si>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</si>
  <si>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</si>
  <si>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</si>
  <si>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</si>
  <si>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</si>
  <si>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</si>
  <si>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</si>
  <si>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</si>
  <si>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</si>
  <si>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</si>
  <si>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</si>
  <si>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</si>
  <si>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</si>
  <si>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</si>
  <si>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</si>
  <si>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</si>
  <si>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</si>
  <si>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</si>
  <si>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</si>
  <si>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</si>
  <si>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</si>
  <si>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</si>
  <si>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</si>
  <si>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</si>
  <si>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</si>
  <si>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</si>
  <si>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</si>
  <si>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</si>
  <si>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</si>
  <si>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</si>
  <si>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</si>
  <si>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</si>
  <si>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</si>
  <si>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</si>
  <si>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</si>
  <si>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Tswelopele(FS183)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</si>
  <si>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</si>
  <si>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</si>
  <si>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</si>
  <si>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</si>
  <si>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</si>
  <si>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</si>
  <si>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</si>
  <si>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</si>
  <si>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</si>
  <si>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</si>
  <si>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</si>
  <si>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</si>
  <si>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</si>
  <si>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</si>
  <si>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</si>
  <si>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</si>
  <si>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</si>
  <si>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</si>
  <si>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</si>
  <si>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</si>
  <si>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</si>
  <si>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</si>
  <si>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</si>
  <si>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</si>
  <si>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</si>
  <si>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</si>
  <si>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</si>
  <si>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</si>
  <si>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</si>
  <si>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Tswelopele(FS183)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</si>
  <si>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</si>
  <si>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</si>
  <si>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</si>
  <si>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</si>
  <si>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</si>
  <si>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</si>
  <si>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</si>
  <si>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</si>
  <si>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</si>
  <si>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</si>
  <si>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</si>
  <si>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</si>
  <si>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</si>
  <si>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</si>
  <si>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</si>
  <si>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</si>
  <si>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</si>
  <si>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</si>
  <si>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</si>
  <si>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</si>
  <si>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</si>
  <si>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</si>
  <si>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</si>
  <si>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</si>
  <si>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</si>
  <si>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</si>
  <si>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</si>
  <si>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</si>
  <si>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Tswelopele(FS183)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</si>
  <si>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</si>
  <si>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</si>
  <si>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</si>
  <si>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</si>
  <si>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</si>
  <si>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</si>
  <si>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</si>
  <si>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</si>
  <si>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</si>
  <si>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</si>
  <si>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Tswelopele(FS183)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</si>
  <si>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</si>
  <si>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</si>
  <si>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</si>
  <si>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</si>
  <si>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</si>
  <si>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</si>
  <si>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</si>
  <si>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</si>
  <si>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</si>
  <si>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</si>
  <si>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</si>
  <si>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</si>
  <si>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</si>
  <si>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</si>
  <si>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</si>
  <si>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</si>
  <si>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</si>
  <si>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</si>
  <si>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</si>
  <si>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</si>
  <si>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</si>
  <si>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</si>
  <si>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</si>
  <si>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</si>
  <si>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</si>
  <si>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</si>
  <si>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</si>
  <si>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</si>
  <si>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</si>
  <si>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</si>
  <si>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</si>
  <si>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</si>
  <si>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</si>
  <si>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Tswelopele(FS183)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</si>
  <si>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</si>
  <si>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</si>
  <si>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</si>
  <si>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</si>
  <si>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</si>
  <si>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</si>
  <si>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</si>
  <si>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</si>
  <si>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</si>
  <si>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</si>
  <si>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</si>
  <si>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</si>
  <si>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</si>
  <si>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</si>
  <si>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</si>
  <si>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</si>
  <si>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</si>
  <si>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</si>
  <si>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</si>
  <si>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</si>
  <si>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</si>
  <si>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</si>
  <si>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</si>
  <si>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</si>
  <si>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</si>
  <si>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</si>
  <si>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</si>
  <si>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Tswelopele(FS183)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</si>
  <si>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</si>
  <si>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</si>
  <si>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</si>
  <si>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</si>
  <si>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</si>
  <si>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</si>
  <si>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</si>
  <si>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</si>
  <si>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</si>
  <si>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</si>
  <si>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</si>
  <si>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</si>
  <si>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</si>
  <si>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</si>
  <si>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</si>
  <si>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</si>
  <si>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</si>
  <si>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</si>
  <si>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</si>
  <si>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</si>
  <si>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</si>
  <si>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</si>
  <si>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</si>
  <si>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</si>
  <si>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Tswelopele(FS183)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</si>
  <si>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</si>
  <si>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</si>
  <si>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</si>
  <si>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</si>
  <si>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</si>
  <si>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</si>
  <si>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</si>
  <si>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</si>
  <si>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</si>
  <si>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</si>
  <si>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</si>
  <si>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</si>
  <si>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</si>
  <si>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</si>
  <si>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</si>
  <si>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</si>
  <si>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</si>
  <si>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</si>
  <si>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</si>
  <si>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</si>
  <si>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</si>
  <si>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</si>
  <si>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</si>
  <si>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</si>
  <si>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</si>
  <si>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</si>
  <si>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</si>
  <si>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</si>
  <si>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</si>
  <si>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</si>
  <si>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</si>
  <si>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</si>
  <si>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</si>
  <si>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</si>
  <si>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</si>
  <si>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Tswelopele(FS183)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</si>
  <si>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</si>
  <si>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</si>
  <si>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Free State: Tswelopele(FS183)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</si>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</sst>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15085482</v>
      </c>
      <c r="C5" s="19">
        <v>0</v>
      </c>
      <c r="D5" s="59">
        <v>15750000</v>
      </c>
      <c r="E5" s="60">
        <v>15750000</v>
      </c>
      <c r="F5" s="60">
        <v>10427455</v>
      </c>
      <c r="G5" s="60">
        <v>522692</v>
      </c>
      <c r="H5" s="60">
        <v>493042</v>
      </c>
      <c r="I5" s="60">
        <v>11443189</v>
      </c>
      <c r="J5" s="60">
        <v>557477</v>
      </c>
      <c r="K5" s="60">
        <v>330033</v>
      </c>
      <c r="L5" s="60">
        <v>479245</v>
      </c>
      <c r="M5" s="60">
        <v>1366755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12809944</v>
      </c>
      <c r="W5" s="60">
        <v>11250000</v>
      </c>
      <c r="X5" s="60">
        <v>1559944</v>
      </c>
      <c r="Y5" s="61">
        <v>13.87</v>
      </c>
      <c r="Z5" s="62">
        <v>15750000</v>
      </c>
    </row>
    <row r="6" spans="1:26" ht="12.75">
      <c r="A6" s="58" t="s">
        <v>32</v>
      </c>
      <c r="B6" s="19">
        <v>42172201</v>
      </c>
      <c r="C6" s="19">
        <v>0</v>
      </c>
      <c r="D6" s="59">
        <v>52145820</v>
      </c>
      <c r="E6" s="60">
        <v>52145820</v>
      </c>
      <c r="F6" s="60">
        <v>4333895</v>
      </c>
      <c r="G6" s="60">
        <v>4374406</v>
      </c>
      <c r="H6" s="60">
        <v>4717600</v>
      </c>
      <c r="I6" s="60">
        <v>13425901</v>
      </c>
      <c r="J6" s="60">
        <v>4120226</v>
      </c>
      <c r="K6" s="60">
        <v>3695313</v>
      </c>
      <c r="L6" s="60">
        <v>3923210</v>
      </c>
      <c r="M6" s="60">
        <v>11738749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25164650</v>
      </c>
      <c r="W6" s="60">
        <v>39109491</v>
      </c>
      <c r="X6" s="60">
        <v>-13944841</v>
      </c>
      <c r="Y6" s="61">
        <v>-35.66</v>
      </c>
      <c r="Z6" s="62">
        <v>52145820</v>
      </c>
    </row>
    <row r="7" spans="1:26" ht="12.75">
      <c r="A7" s="58" t="s">
        <v>33</v>
      </c>
      <c r="B7" s="19">
        <v>1133161</v>
      </c>
      <c r="C7" s="19">
        <v>0</v>
      </c>
      <c r="D7" s="59">
        <v>760000</v>
      </c>
      <c r="E7" s="60">
        <v>760000</v>
      </c>
      <c r="F7" s="60">
        <v>9296</v>
      </c>
      <c r="G7" s="60">
        <v>40784</v>
      </c>
      <c r="H7" s="60">
        <v>15820</v>
      </c>
      <c r="I7" s="60">
        <v>65900</v>
      </c>
      <c r="J7" s="60">
        <v>10461</v>
      </c>
      <c r="K7" s="60">
        <v>11106</v>
      </c>
      <c r="L7" s="60">
        <v>7295</v>
      </c>
      <c r="M7" s="60">
        <v>28862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94762</v>
      </c>
      <c r="W7" s="60">
        <v>687600</v>
      </c>
      <c r="X7" s="60">
        <v>-592838</v>
      </c>
      <c r="Y7" s="61">
        <v>-86.22</v>
      </c>
      <c r="Z7" s="62">
        <v>760000</v>
      </c>
    </row>
    <row r="8" spans="1:26" ht="12.75">
      <c r="A8" s="58" t="s">
        <v>34</v>
      </c>
      <c r="B8" s="19">
        <v>68437409</v>
      </c>
      <c r="C8" s="19">
        <v>0</v>
      </c>
      <c r="D8" s="59">
        <v>62464000</v>
      </c>
      <c r="E8" s="60">
        <v>62464000</v>
      </c>
      <c r="F8" s="60">
        <v>24828000</v>
      </c>
      <c r="G8" s="60">
        <v>1825000</v>
      </c>
      <c r="H8" s="60">
        <v>0</v>
      </c>
      <c r="I8" s="60">
        <v>26653000</v>
      </c>
      <c r="J8" s="60">
        <v>0</v>
      </c>
      <c r="K8" s="60">
        <v>0</v>
      </c>
      <c r="L8" s="60">
        <v>18353000</v>
      </c>
      <c r="M8" s="60">
        <v>18353000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45006000</v>
      </c>
      <c r="W8" s="60">
        <v>62464000</v>
      </c>
      <c r="X8" s="60">
        <v>-17458000</v>
      </c>
      <c r="Y8" s="61">
        <v>-27.95</v>
      </c>
      <c r="Z8" s="62">
        <v>62464000</v>
      </c>
    </row>
    <row r="9" spans="1:26" ht="12.75">
      <c r="A9" s="58" t="s">
        <v>35</v>
      </c>
      <c r="B9" s="19">
        <v>3818423</v>
      </c>
      <c r="C9" s="19">
        <v>0</v>
      </c>
      <c r="D9" s="59">
        <v>4950555</v>
      </c>
      <c r="E9" s="60">
        <v>4950555</v>
      </c>
      <c r="F9" s="60">
        <v>499132</v>
      </c>
      <c r="G9" s="60">
        <v>164329</v>
      </c>
      <c r="H9" s="60">
        <v>623388</v>
      </c>
      <c r="I9" s="60">
        <v>1286849</v>
      </c>
      <c r="J9" s="60">
        <v>391378</v>
      </c>
      <c r="K9" s="60">
        <v>209661</v>
      </c>
      <c r="L9" s="60">
        <v>155254</v>
      </c>
      <c r="M9" s="60">
        <v>756293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2043142</v>
      </c>
      <c r="W9" s="60">
        <v>2529040</v>
      </c>
      <c r="X9" s="60">
        <v>-485898</v>
      </c>
      <c r="Y9" s="61">
        <v>-19.21</v>
      </c>
      <c r="Z9" s="62">
        <v>4950555</v>
      </c>
    </row>
    <row r="10" spans="1:26" ht="22.5">
      <c r="A10" s="63" t="s">
        <v>278</v>
      </c>
      <c r="B10" s="64">
        <f>SUM(B5:B9)</f>
        <v>130646676</v>
      </c>
      <c r="C10" s="64">
        <f>SUM(C5:C9)</f>
        <v>0</v>
      </c>
      <c r="D10" s="65">
        <f aca="true" t="shared" si="0" ref="D10:Z10">SUM(D5:D9)</f>
        <v>136070375</v>
      </c>
      <c r="E10" s="66">
        <f t="shared" si="0"/>
        <v>136070375</v>
      </c>
      <c r="F10" s="66">
        <f t="shared" si="0"/>
        <v>40097778</v>
      </c>
      <c r="G10" s="66">
        <f t="shared" si="0"/>
        <v>6927211</v>
      </c>
      <c r="H10" s="66">
        <f t="shared" si="0"/>
        <v>5849850</v>
      </c>
      <c r="I10" s="66">
        <f t="shared" si="0"/>
        <v>52874839</v>
      </c>
      <c r="J10" s="66">
        <f t="shared" si="0"/>
        <v>5079542</v>
      </c>
      <c r="K10" s="66">
        <f t="shared" si="0"/>
        <v>4246113</v>
      </c>
      <c r="L10" s="66">
        <f t="shared" si="0"/>
        <v>22918004</v>
      </c>
      <c r="M10" s="66">
        <f t="shared" si="0"/>
        <v>32243659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85118498</v>
      </c>
      <c r="W10" s="66">
        <f t="shared" si="0"/>
        <v>116040131</v>
      </c>
      <c r="X10" s="66">
        <f t="shared" si="0"/>
        <v>-30921633</v>
      </c>
      <c r="Y10" s="67">
        <f>+IF(W10&lt;&gt;0,(X10/W10)*100,0)</f>
        <v>-26.647361333985398</v>
      </c>
      <c r="Z10" s="68">
        <f t="shared" si="0"/>
        <v>136070375</v>
      </c>
    </row>
    <row r="11" spans="1:26" ht="12.75">
      <c r="A11" s="58" t="s">
        <v>37</v>
      </c>
      <c r="B11" s="19">
        <v>57132085</v>
      </c>
      <c r="C11" s="19">
        <v>0</v>
      </c>
      <c r="D11" s="59">
        <v>54640479</v>
      </c>
      <c r="E11" s="60">
        <v>54640479</v>
      </c>
      <c r="F11" s="60">
        <v>4640152</v>
      </c>
      <c r="G11" s="60">
        <v>4862552</v>
      </c>
      <c r="H11" s="60">
        <v>5035053</v>
      </c>
      <c r="I11" s="60">
        <v>14537757</v>
      </c>
      <c r="J11" s="60">
        <v>5012753</v>
      </c>
      <c r="K11" s="60">
        <v>4421629</v>
      </c>
      <c r="L11" s="60">
        <v>4770635</v>
      </c>
      <c r="M11" s="60">
        <v>14205017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28742774</v>
      </c>
      <c r="W11" s="60">
        <v>40979997</v>
      </c>
      <c r="X11" s="60">
        <v>-12237223</v>
      </c>
      <c r="Y11" s="61">
        <v>-29.86</v>
      </c>
      <c r="Z11" s="62">
        <v>54640479</v>
      </c>
    </row>
    <row r="12" spans="1:26" ht="12.75">
      <c r="A12" s="58" t="s">
        <v>38</v>
      </c>
      <c r="B12" s="19">
        <v>4663463</v>
      </c>
      <c r="C12" s="19">
        <v>0</v>
      </c>
      <c r="D12" s="59">
        <v>5814700</v>
      </c>
      <c r="E12" s="60">
        <v>5814700</v>
      </c>
      <c r="F12" s="60">
        <v>497612</v>
      </c>
      <c r="G12" s="60">
        <v>373126</v>
      </c>
      <c r="H12" s="60">
        <v>0</v>
      </c>
      <c r="I12" s="60">
        <v>870738</v>
      </c>
      <c r="J12" s="60">
        <v>0</v>
      </c>
      <c r="K12" s="60">
        <v>416631</v>
      </c>
      <c r="L12" s="60">
        <v>454411</v>
      </c>
      <c r="M12" s="60">
        <v>871042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1741780</v>
      </c>
      <c r="W12" s="60">
        <v>4361247</v>
      </c>
      <c r="X12" s="60">
        <v>-2619467</v>
      </c>
      <c r="Y12" s="61">
        <v>-60.06</v>
      </c>
      <c r="Z12" s="62">
        <v>5814700</v>
      </c>
    </row>
    <row r="13" spans="1:26" ht="12.75">
      <c r="A13" s="58" t="s">
        <v>279</v>
      </c>
      <c r="B13" s="19">
        <v>38094180</v>
      </c>
      <c r="C13" s="19">
        <v>0</v>
      </c>
      <c r="D13" s="59">
        <v>19669000</v>
      </c>
      <c r="E13" s="60">
        <v>19669000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19669000</v>
      </c>
    </row>
    <row r="14" spans="1:26" ht="12.75">
      <c r="A14" s="58" t="s">
        <v>40</v>
      </c>
      <c r="B14" s="19">
        <v>2555502</v>
      </c>
      <c r="C14" s="19">
        <v>0</v>
      </c>
      <c r="D14" s="59">
        <v>2088000</v>
      </c>
      <c r="E14" s="60">
        <v>2088000</v>
      </c>
      <c r="F14" s="60">
        <v>1296</v>
      </c>
      <c r="G14" s="60">
        <v>125</v>
      </c>
      <c r="H14" s="60">
        <v>0</v>
      </c>
      <c r="I14" s="60">
        <v>1421</v>
      </c>
      <c r="J14" s="60">
        <v>1579</v>
      </c>
      <c r="K14" s="60">
        <v>1049</v>
      </c>
      <c r="L14" s="60">
        <v>653529</v>
      </c>
      <c r="M14" s="60">
        <v>656157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657578</v>
      </c>
      <c r="W14" s="60">
        <v>1079600</v>
      </c>
      <c r="X14" s="60">
        <v>-422022</v>
      </c>
      <c r="Y14" s="61">
        <v>-39.09</v>
      </c>
      <c r="Z14" s="62">
        <v>2088000</v>
      </c>
    </row>
    <row r="15" spans="1:26" ht="12.75">
      <c r="A15" s="58" t="s">
        <v>41</v>
      </c>
      <c r="B15" s="19">
        <v>39033949</v>
      </c>
      <c r="C15" s="19">
        <v>0</v>
      </c>
      <c r="D15" s="59">
        <v>38050500</v>
      </c>
      <c r="E15" s="60">
        <v>38050500</v>
      </c>
      <c r="F15" s="60">
        <v>3991647</v>
      </c>
      <c r="G15" s="60">
        <v>4227881</v>
      </c>
      <c r="H15" s="60">
        <v>3911902</v>
      </c>
      <c r="I15" s="60">
        <v>12131430</v>
      </c>
      <c r="J15" s="60">
        <v>187646</v>
      </c>
      <c r="K15" s="60">
        <v>3168544</v>
      </c>
      <c r="L15" s="60">
        <v>1468483</v>
      </c>
      <c r="M15" s="60">
        <v>4824673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16956103</v>
      </c>
      <c r="W15" s="60">
        <v>25257379</v>
      </c>
      <c r="X15" s="60">
        <v>-8301276</v>
      </c>
      <c r="Y15" s="61">
        <v>-32.87</v>
      </c>
      <c r="Z15" s="62">
        <v>38050500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145849</v>
      </c>
      <c r="G16" s="60">
        <v>60259</v>
      </c>
      <c r="H16" s="60">
        <v>327315</v>
      </c>
      <c r="I16" s="60">
        <v>533423</v>
      </c>
      <c r="J16" s="60">
        <v>344294</v>
      </c>
      <c r="K16" s="60">
        <v>265953</v>
      </c>
      <c r="L16" s="60">
        <v>347963</v>
      </c>
      <c r="M16" s="60">
        <v>958210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1491633</v>
      </c>
      <c r="W16" s="60"/>
      <c r="X16" s="60">
        <v>1491633</v>
      </c>
      <c r="Y16" s="61">
        <v>0</v>
      </c>
      <c r="Z16" s="62">
        <v>0</v>
      </c>
    </row>
    <row r="17" spans="1:26" ht="12.75">
      <c r="A17" s="58" t="s">
        <v>43</v>
      </c>
      <c r="B17" s="19">
        <v>28950311</v>
      </c>
      <c r="C17" s="19">
        <v>0</v>
      </c>
      <c r="D17" s="59">
        <v>37946410</v>
      </c>
      <c r="E17" s="60">
        <v>37946410</v>
      </c>
      <c r="F17" s="60">
        <v>12921045</v>
      </c>
      <c r="G17" s="60">
        <v>1356350</v>
      </c>
      <c r="H17" s="60">
        <v>1737261</v>
      </c>
      <c r="I17" s="60">
        <v>16014656</v>
      </c>
      <c r="J17" s="60">
        <v>937145</v>
      </c>
      <c r="K17" s="60">
        <v>3002406</v>
      </c>
      <c r="L17" s="60">
        <v>1459109</v>
      </c>
      <c r="M17" s="60">
        <v>5398660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21413316</v>
      </c>
      <c r="W17" s="60">
        <v>28541380</v>
      </c>
      <c r="X17" s="60">
        <v>-7128064</v>
      </c>
      <c r="Y17" s="61">
        <v>-24.97</v>
      </c>
      <c r="Z17" s="62">
        <v>37946410</v>
      </c>
    </row>
    <row r="18" spans="1:26" ht="12.75">
      <c r="A18" s="70" t="s">
        <v>44</v>
      </c>
      <c r="B18" s="71">
        <f>SUM(B11:B17)</f>
        <v>170429490</v>
      </c>
      <c r="C18" s="71">
        <f>SUM(C11:C17)</f>
        <v>0</v>
      </c>
      <c r="D18" s="72">
        <f aca="true" t="shared" si="1" ref="D18:Z18">SUM(D11:D17)</f>
        <v>158209089</v>
      </c>
      <c r="E18" s="73">
        <f t="shared" si="1"/>
        <v>158209089</v>
      </c>
      <c r="F18" s="73">
        <f t="shared" si="1"/>
        <v>22197601</v>
      </c>
      <c r="G18" s="73">
        <f t="shared" si="1"/>
        <v>10880293</v>
      </c>
      <c r="H18" s="73">
        <f t="shared" si="1"/>
        <v>11011531</v>
      </c>
      <c r="I18" s="73">
        <f t="shared" si="1"/>
        <v>44089425</v>
      </c>
      <c r="J18" s="73">
        <f t="shared" si="1"/>
        <v>6483417</v>
      </c>
      <c r="K18" s="73">
        <f t="shared" si="1"/>
        <v>11276212</v>
      </c>
      <c r="L18" s="73">
        <f t="shared" si="1"/>
        <v>9154130</v>
      </c>
      <c r="M18" s="73">
        <f t="shared" si="1"/>
        <v>26913759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71003184</v>
      </c>
      <c r="W18" s="73">
        <f t="shared" si="1"/>
        <v>100219603</v>
      </c>
      <c r="X18" s="73">
        <f t="shared" si="1"/>
        <v>-29216419</v>
      </c>
      <c r="Y18" s="67">
        <f>+IF(W18&lt;&gt;0,(X18/W18)*100,0)</f>
        <v>-29.15239945622215</v>
      </c>
      <c r="Z18" s="74">
        <f t="shared" si="1"/>
        <v>158209089</v>
      </c>
    </row>
    <row r="19" spans="1:26" ht="12.75">
      <c r="A19" s="70" t="s">
        <v>45</v>
      </c>
      <c r="B19" s="75">
        <f>+B10-B18</f>
        <v>-39782814</v>
      </c>
      <c r="C19" s="75">
        <f>+C10-C18</f>
        <v>0</v>
      </c>
      <c r="D19" s="76">
        <f aca="true" t="shared" si="2" ref="D19:Z19">+D10-D18</f>
        <v>-22138714</v>
      </c>
      <c r="E19" s="77">
        <f t="shared" si="2"/>
        <v>-22138714</v>
      </c>
      <c r="F19" s="77">
        <f t="shared" si="2"/>
        <v>17900177</v>
      </c>
      <c r="G19" s="77">
        <f t="shared" si="2"/>
        <v>-3953082</v>
      </c>
      <c r="H19" s="77">
        <f t="shared" si="2"/>
        <v>-5161681</v>
      </c>
      <c r="I19" s="77">
        <f t="shared" si="2"/>
        <v>8785414</v>
      </c>
      <c r="J19" s="77">
        <f t="shared" si="2"/>
        <v>-1403875</v>
      </c>
      <c r="K19" s="77">
        <f t="shared" si="2"/>
        <v>-7030099</v>
      </c>
      <c r="L19" s="77">
        <f t="shared" si="2"/>
        <v>13763874</v>
      </c>
      <c r="M19" s="77">
        <f t="shared" si="2"/>
        <v>5329900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14115314</v>
      </c>
      <c r="W19" s="77">
        <f>IF(E10=E18,0,W10-W18)</f>
        <v>15820528</v>
      </c>
      <c r="X19" s="77">
        <f t="shared" si="2"/>
        <v>-1705214</v>
      </c>
      <c r="Y19" s="78">
        <f>+IF(W19&lt;&gt;0,(X19/W19)*100,0)</f>
        <v>-10.778489820314467</v>
      </c>
      <c r="Z19" s="79">
        <f t="shared" si="2"/>
        <v>-22138714</v>
      </c>
    </row>
    <row r="20" spans="1:26" ht="12.75">
      <c r="A20" s="58" t="s">
        <v>46</v>
      </c>
      <c r="B20" s="19">
        <v>33350913</v>
      </c>
      <c r="C20" s="19">
        <v>0</v>
      </c>
      <c r="D20" s="59">
        <v>44906000</v>
      </c>
      <c r="E20" s="60">
        <v>44906000</v>
      </c>
      <c r="F20" s="60">
        <v>6615000</v>
      </c>
      <c r="G20" s="60">
        <v>0</v>
      </c>
      <c r="H20" s="60">
        <v>0</v>
      </c>
      <c r="I20" s="60">
        <v>6615000</v>
      </c>
      <c r="J20" s="60">
        <v>0</v>
      </c>
      <c r="K20" s="60">
        <v>0</v>
      </c>
      <c r="L20" s="60">
        <v>2575000</v>
      </c>
      <c r="M20" s="60">
        <v>2575000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9190000</v>
      </c>
      <c r="W20" s="60">
        <v>44905667</v>
      </c>
      <c r="X20" s="60">
        <v>-35715667</v>
      </c>
      <c r="Y20" s="61">
        <v>-79.53</v>
      </c>
      <c r="Z20" s="62">
        <v>44906000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-6431901</v>
      </c>
      <c r="C22" s="86">
        <f>SUM(C19:C21)</f>
        <v>0</v>
      </c>
      <c r="D22" s="87">
        <f aca="true" t="shared" si="3" ref="D22:Z22">SUM(D19:D21)</f>
        <v>22767286</v>
      </c>
      <c r="E22" s="88">
        <f t="shared" si="3"/>
        <v>22767286</v>
      </c>
      <c r="F22" s="88">
        <f t="shared" si="3"/>
        <v>24515177</v>
      </c>
      <c r="G22" s="88">
        <f t="shared" si="3"/>
        <v>-3953082</v>
      </c>
      <c r="H22" s="88">
        <f t="shared" si="3"/>
        <v>-5161681</v>
      </c>
      <c r="I22" s="88">
        <f t="shared" si="3"/>
        <v>15400414</v>
      </c>
      <c r="J22" s="88">
        <f t="shared" si="3"/>
        <v>-1403875</v>
      </c>
      <c r="K22" s="88">
        <f t="shared" si="3"/>
        <v>-7030099</v>
      </c>
      <c r="L22" s="88">
        <f t="shared" si="3"/>
        <v>16338874</v>
      </c>
      <c r="M22" s="88">
        <f t="shared" si="3"/>
        <v>7904900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23305314</v>
      </c>
      <c r="W22" s="88">
        <f t="shared" si="3"/>
        <v>60726195</v>
      </c>
      <c r="X22" s="88">
        <f t="shared" si="3"/>
        <v>-37420881</v>
      </c>
      <c r="Y22" s="89">
        <f>+IF(W22&lt;&gt;0,(X22/W22)*100,0)</f>
        <v>-61.62230483895789</v>
      </c>
      <c r="Z22" s="90">
        <f t="shared" si="3"/>
        <v>22767286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-6431901</v>
      </c>
      <c r="C24" s="75">
        <f>SUM(C22:C23)</f>
        <v>0</v>
      </c>
      <c r="D24" s="76">
        <f aca="true" t="shared" si="4" ref="D24:Z24">SUM(D22:D23)</f>
        <v>22767286</v>
      </c>
      <c r="E24" s="77">
        <f t="shared" si="4"/>
        <v>22767286</v>
      </c>
      <c r="F24" s="77">
        <f t="shared" si="4"/>
        <v>24515177</v>
      </c>
      <c r="G24" s="77">
        <f t="shared" si="4"/>
        <v>-3953082</v>
      </c>
      <c r="H24" s="77">
        <f t="shared" si="4"/>
        <v>-5161681</v>
      </c>
      <c r="I24" s="77">
        <f t="shared" si="4"/>
        <v>15400414</v>
      </c>
      <c r="J24" s="77">
        <f t="shared" si="4"/>
        <v>-1403875</v>
      </c>
      <c r="K24" s="77">
        <f t="shared" si="4"/>
        <v>-7030099</v>
      </c>
      <c r="L24" s="77">
        <f t="shared" si="4"/>
        <v>16338874</v>
      </c>
      <c r="M24" s="77">
        <f t="shared" si="4"/>
        <v>7904900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23305314</v>
      </c>
      <c r="W24" s="77">
        <f t="shared" si="4"/>
        <v>60726195</v>
      </c>
      <c r="X24" s="77">
        <f t="shared" si="4"/>
        <v>-37420881</v>
      </c>
      <c r="Y24" s="78">
        <f>+IF(W24&lt;&gt;0,(X24/W24)*100,0)</f>
        <v>-61.62230483895789</v>
      </c>
      <c r="Z24" s="79">
        <f t="shared" si="4"/>
        <v>22767286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32305535</v>
      </c>
      <c r="C27" s="22">
        <v>0</v>
      </c>
      <c r="D27" s="99">
        <v>44905999</v>
      </c>
      <c r="E27" s="100">
        <v>44905999</v>
      </c>
      <c r="F27" s="100">
        <v>258466</v>
      </c>
      <c r="G27" s="100">
        <v>1961347</v>
      </c>
      <c r="H27" s="100">
        <v>2386956</v>
      </c>
      <c r="I27" s="100">
        <v>4606769</v>
      </c>
      <c r="J27" s="100">
        <v>202379</v>
      </c>
      <c r="K27" s="100">
        <v>202379</v>
      </c>
      <c r="L27" s="100">
        <v>2132617</v>
      </c>
      <c r="M27" s="100">
        <v>2537375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7144144</v>
      </c>
      <c r="W27" s="100">
        <v>33679499</v>
      </c>
      <c r="X27" s="100">
        <v>-26535355</v>
      </c>
      <c r="Y27" s="101">
        <v>-78.79</v>
      </c>
      <c r="Z27" s="102">
        <v>44905999</v>
      </c>
    </row>
    <row r="28" spans="1:26" ht="12.75">
      <c r="A28" s="103" t="s">
        <v>46</v>
      </c>
      <c r="B28" s="19">
        <v>30404481</v>
      </c>
      <c r="C28" s="19">
        <v>0</v>
      </c>
      <c r="D28" s="59">
        <v>20735999</v>
      </c>
      <c r="E28" s="60">
        <v>20735999</v>
      </c>
      <c r="F28" s="60">
        <v>258263</v>
      </c>
      <c r="G28" s="60">
        <v>1935643</v>
      </c>
      <c r="H28" s="60">
        <v>2369702</v>
      </c>
      <c r="I28" s="60">
        <v>4563608</v>
      </c>
      <c r="J28" s="60">
        <v>185125</v>
      </c>
      <c r="K28" s="60">
        <v>185125</v>
      </c>
      <c r="L28" s="60">
        <v>2123310</v>
      </c>
      <c r="M28" s="60">
        <v>2493560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7057168</v>
      </c>
      <c r="W28" s="60">
        <v>15551999</v>
      </c>
      <c r="X28" s="60">
        <v>-8494831</v>
      </c>
      <c r="Y28" s="61">
        <v>-54.62</v>
      </c>
      <c r="Z28" s="62">
        <v>20735999</v>
      </c>
    </row>
    <row r="29" spans="1:26" ht="12.75">
      <c r="A29" s="58" t="s">
        <v>283</v>
      </c>
      <c r="B29" s="19">
        <v>0</v>
      </c>
      <c r="C29" s="19">
        <v>0</v>
      </c>
      <c r="D29" s="59">
        <v>24170000</v>
      </c>
      <c r="E29" s="60">
        <v>24170000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18127500</v>
      </c>
      <c r="X29" s="60">
        <v>-18127500</v>
      </c>
      <c r="Y29" s="61">
        <v>-100</v>
      </c>
      <c r="Z29" s="62">
        <v>24170000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1901054</v>
      </c>
      <c r="C31" s="19">
        <v>0</v>
      </c>
      <c r="D31" s="59">
        <v>0</v>
      </c>
      <c r="E31" s="60">
        <v>0</v>
      </c>
      <c r="F31" s="60">
        <v>203</v>
      </c>
      <c r="G31" s="60">
        <v>25704</v>
      </c>
      <c r="H31" s="60">
        <v>17254</v>
      </c>
      <c r="I31" s="60">
        <v>43161</v>
      </c>
      <c r="J31" s="60">
        <v>17254</v>
      </c>
      <c r="K31" s="60">
        <v>17254</v>
      </c>
      <c r="L31" s="60">
        <v>9307</v>
      </c>
      <c r="M31" s="60">
        <v>43815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86976</v>
      </c>
      <c r="W31" s="60"/>
      <c r="X31" s="60">
        <v>86976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32305535</v>
      </c>
      <c r="C32" s="22">
        <f>SUM(C28:C31)</f>
        <v>0</v>
      </c>
      <c r="D32" s="99">
        <f aca="true" t="shared" si="5" ref="D32:Z32">SUM(D28:D31)</f>
        <v>44905999</v>
      </c>
      <c r="E32" s="100">
        <f t="shared" si="5"/>
        <v>44905999</v>
      </c>
      <c r="F32" s="100">
        <f t="shared" si="5"/>
        <v>258466</v>
      </c>
      <c r="G32" s="100">
        <f t="shared" si="5"/>
        <v>1961347</v>
      </c>
      <c r="H32" s="100">
        <f t="shared" si="5"/>
        <v>2386956</v>
      </c>
      <c r="I32" s="100">
        <f t="shared" si="5"/>
        <v>4606769</v>
      </c>
      <c r="J32" s="100">
        <f t="shared" si="5"/>
        <v>202379</v>
      </c>
      <c r="K32" s="100">
        <f t="shared" si="5"/>
        <v>202379</v>
      </c>
      <c r="L32" s="100">
        <f t="shared" si="5"/>
        <v>2132617</v>
      </c>
      <c r="M32" s="100">
        <f t="shared" si="5"/>
        <v>2537375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7144144</v>
      </c>
      <c r="W32" s="100">
        <f t="shared" si="5"/>
        <v>33679499</v>
      </c>
      <c r="X32" s="100">
        <f t="shared" si="5"/>
        <v>-26535355</v>
      </c>
      <c r="Y32" s="101">
        <f>+IF(W32&lt;&gt;0,(X32/W32)*100,0)</f>
        <v>-78.78785548442985</v>
      </c>
      <c r="Z32" s="102">
        <f t="shared" si="5"/>
        <v>44905999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21678064</v>
      </c>
      <c r="C35" s="19">
        <v>0</v>
      </c>
      <c r="D35" s="59">
        <v>15719500</v>
      </c>
      <c r="E35" s="60">
        <v>15719500</v>
      </c>
      <c r="F35" s="60">
        <v>31907450</v>
      </c>
      <c r="G35" s="60">
        <v>20107321</v>
      </c>
      <c r="H35" s="60">
        <v>19006659</v>
      </c>
      <c r="I35" s="60">
        <v>19006659</v>
      </c>
      <c r="J35" s="60">
        <v>19125533</v>
      </c>
      <c r="K35" s="60">
        <v>19125533</v>
      </c>
      <c r="L35" s="60">
        <v>20235340</v>
      </c>
      <c r="M35" s="60">
        <v>20235340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11789625</v>
      </c>
      <c r="X35" s="60">
        <v>-11789625</v>
      </c>
      <c r="Y35" s="61">
        <v>-100</v>
      </c>
      <c r="Z35" s="62">
        <v>15719500</v>
      </c>
    </row>
    <row r="36" spans="1:26" ht="12.75">
      <c r="A36" s="58" t="s">
        <v>57</v>
      </c>
      <c r="B36" s="19">
        <v>463203683</v>
      </c>
      <c r="C36" s="19">
        <v>0</v>
      </c>
      <c r="D36" s="59">
        <v>455514000</v>
      </c>
      <c r="E36" s="60">
        <v>455514000</v>
      </c>
      <c r="F36" s="60">
        <v>512050042</v>
      </c>
      <c r="G36" s="60">
        <v>523047529</v>
      </c>
      <c r="H36" s="60">
        <v>522111593</v>
      </c>
      <c r="I36" s="60">
        <v>522111593</v>
      </c>
      <c r="J36" s="60">
        <v>522111593</v>
      </c>
      <c r="K36" s="60">
        <v>522111593</v>
      </c>
      <c r="L36" s="60">
        <v>524962870</v>
      </c>
      <c r="M36" s="60">
        <v>524962870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341635500</v>
      </c>
      <c r="X36" s="60">
        <v>-341635500</v>
      </c>
      <c r="Y36" s="61">
        <v>-100</v>
      </c>
      <c r="Z36" s="62">
        <v>455514000</v>
      </c>
    </row>
    <row r="37" spans="1:26" ht="12.75">
      <c r="A37" s="58" t="s">
        <v>58</v>
      </c>
      <c r="B37" s="19">
        <v>36542993</v>
      </c>
      <c r="C37" s="19">
        <v>0</v>
      </c>
      <c r="D37" s="59">
        <v>10200000</v>
      </c>
      <c r="E37" s="60">
        <v>10200000</v>
      </c>
      <c r="F37" s="60">
        <v>8771451</v>
      </c>
      <c r="G37" s="60">
        <v>8771451</v>
      </c>
      <c r="H37" s="60">
        <v>8771451</v>
      </c>
      <c r="I37" s="60">
        <v>8771451</v>
      </c>
      <c r="J37" s="60">
        <v>8771451</v>
      </c>
      <c r="K37" s="60">
        <v>8771451</v>
      </c>
      <c r="L37" s="60">
        <v>8771451</v>
      </c>
      <c r="M37" s="60">
        <v>8771451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7650000</v>
      </c>
      <c r="X37" s="60">
        <v>-7650000</v>
      </c>
      <c r="Y37" s="61">
        <v>-100</v>
      </c>
      <c r="Z37" s="62">
        <v>10200000</v>
      </c>
    </row>
    <row r="38" spans="1:26" ht="12.75">
      <c r="A38" s="58" t="s">
        <v>59</v>
      </c>
      <c r="B38" s="19">
        <v>27052274</v>
      </c>
      <c r="C38" s="19">
        <v>0</v>
      </c>
      <c r="D38" s="59">
        <v>11280000</v>
      </c>
      <c r="E38" s="60">
        <v>11280000</v>
      </c>
      <c r="F38" s="60">
        <v>24137976</v>
      </c>
      <c r="G38" s="60">
        <v>24137976</v>
      </c>
      <c r="H38" s="60">
        <v>24137976</v>
      </c>
      <c r="I38" s="60">
        <v>24137976</v>
      </c>
      <c r="J38" s="60">
        <v>24137976</v>
      </c>
      <c r="K38" s="60">
        <v>24137976</v>
      </c>
      <c r="L38" s="60">
        <v>24137976</v>
      </c>
      <c r="M38" s="60">
        <v>24137976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8460000</v>
      </c>
      <c r="X38" s="60">
        <v>-8460000</v>
      </c>
      <c r="Y38" s="61">
        <v>-100</v>
      </c>
      <c r="Z38" s="62">
        <v>11280000</v>
      </c>
    </row>
    <row r="39" spans="1:26" ht="12.75">
      <c r="A39" s="58" t="s">
        <v>60</v>
      </c>
      <c r="B39" s="19">
        <v>421286480</v>
      </c>
      <c r="C39" s="19">
        <v>0</v>
      </c>
      <c r="D39" s="59">
        <v>449753500</v>
      </c>
      <c r="E39" s="60">
        <v>449753500</v>
      </c>
      <c r="F39" s="60">
        <v>511048065</v>
      </c>
      <c r="G39" s="60">
        <v>510245423</v>
      </c>
      <c r="H39" s="60">
        <v>508208825</v>
      </c>
      <c r="I39" s="60">
        <v>508208825</v>
      </c>
      <c r="J39" s="60">
        <v>508327699</v>
      </c>
      <c r="K39" s="60">
        <v>508327699</v>
      </c>
      <c r="L39" s="60">
        <v>512288783</v>
      </c>
      <c r="M39" s="60">
        <v>512288783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337315125</v>
      </c>
      <c r="X39" s="60">
        <v>-337315125</v>
      </c>
      <c r="Y39" s="61">
        <v>-100</v>
      </c>
      <c r="Z39" s="62">
        <v>449753500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25527814</v>
      </c>
      <c r="C42" s="19">
        <v>0</v>
      </c>
      <c r="D42" s="59">
        <v>44935706</v>
      </c>
      <c r="E42" s="60">
        <v>44935706</v>
      </c>
      <c r="F42" s="60">
        <v>28635116</v>
      </c>
      <c r="G42" s="60">
        <v>-7190371</v>
      </c>
      <c r="H42" s="60">
        <v>3724047</v>
      </c>
      <c r="I42" s="60">
        <v>25168792</v>
      </c>
      <c r="J42" s="60">
        <v>-6186836</v>
      </c>
      <c r="K42" s="60">
        <v>-6765539</v>
      </c>
      <c r="L42" s="60">
        <v>18596526</v>
      </c>
      <c r="M42" s="60">
        <v>5644151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30812943</v>
      </c>
      <c r="W42" s="60">
        <v>60726195</v>
      </c>
      <c r="X42" s="60">
        <v>-29913252</v>
      </c>
      <c r="Y42" s="61">
        <v>-49.26</v>
      </c>
      <c r="Z42" s="62">
        <v>44935706</v>
      </c>
    </row>
    <row r="43" spans="1:26" ht="12.75">
      <c r="A43" s="58" t="s">
        <v>63</v>
      </c>
      <c r="B43" s="19">
        <v>-27810335</v>
      </c>
      <c r="C43" s="19">
        <v>0</v>
      </c>
      <c r="D43" s="59">
        <v>-44906000</v>
      </c>
      <c r="E43" s="60">
        <v>-44906000</v>
      </c>
      <c r="F43" s="60">
        <v>-258466</v>
      </c>
      <c r="G43" s="60">
        <v>-1961347</v>
      </c>
      <c r="H43" s="60">
        <v>-2386956</v>
      </c>
      <c r="I43" s="60">
        <v>-4606769</v>
      </c>
      <c r="J43" s="60">
        <v>0</v>
      </c>
      <c r="K43" s="60">
        <v>-4456</v>
      </c>
      <c r="L43" s="60">
        <v>-2132617</v>
      </c>
      <c r="M43" s="60">
        <v>-2137073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-6743842</v>
      </c>
      <c r="W43" s="60">
        <v>-38196370</v>
      </c>
      <c r="X43" s="60">
        <v>31452528</v>
      </c>
      <c r="Y43" s="61">
        <v>-82.34</v>
      </c>
      <c r="Z43" s="62">
        <v>-44906000</v>
      </c>
    </row>
    <row r="44" spans="1:26" ht="12.75">
      <c r="A44" s="58" t="s">
        <v>64</v>
      </c>
      <c r="B44" s="19">
        <v>149122</v>
      </c>
      <c r="C44" s="19">
        <v>0</v>
      </c>
      <c r="D44" s="59">
        <v>-1100000</v>
      </c>
      <c r="E44" s="60">
        <v>-1100000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-550000</v>
      </c>
      <c r="X44" s="60">
        <v>550000</v>
      </c>
      <c r="Y44" s="61">
        <v>-100</v>
      </c>
      <c r="Z44" s="62">
        <v>-1100000</v>
      </c>
    </row>
    <row r="45" spans="1:26" ht="12.75">
      <c r="A45" s="70" t="s">
        <v>65</v>
      </c>
      <c r="B45" s="22">
        <v>4222031</v>
      </c>
      <c r="C45" s="22">
        <v>0</v>
      </c>
      <c r="D45" s="99">
        <v>5285137</v>
      </c>
      <c r="E45" s="100">
        <v>5285137</v>
      </c>
      <c r="F45" s="100">
        <v>32598682</v>
      </c>
      <c r="G45" s="100">
        <v>23446964</v>
      </c>
      <c r="H45" s="100">
        <v>24784055</v>
      </c>
      <c r="I45" s="100">
        <v>24784055</v>
      </c>
      <c r="J45" s="100">
        <v>18597219</v>
      </c>
      <c r="K45" s="100">
        <v>11827224</v>
      </c>
      <c r="L45" s="100">
        <v>28291133</v>
      </c>
      <c r="M45" s="100">
        <v>28291133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28335256</v>
      </c>
      <c r="X45" s="100">
        <v>-28335256</v>
      </c>
      <c r="Y45" s="101">
        <v>-100</v>
      </c>
      <c r="Z45" s="102">
        <v>5285137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85.26528904265703</v>
      </c>
      <c r="C58" s="5">
        <f>IF(C67=0,0,+(C76/C67)*100)</f>
        <v>0</v>
      </c>
      <c r="D58" s="6">
        <f aca="true" t="shared" si="6" ref="D58:Z58">IF(D67=0,0,+(D76/D67)*100)</f>
        <v>99.99885770998105</v>
      </c>
      <c r="E58" s="7">
        <f t="shared" si="6"/>
        <v>99.99885770998105</v>
      </c>
      <c r="F58" s="7">
        <f t="shared" si="6"/>
        <v>113.06585208239758</v>
      </c>
      <c r="G58" s="7">
        <f t="shared" si="6"/>
        <v>69.52094923737577</v>
      </c>
      <c r="H58" s="7">
        <f t="shared" si="6"/>
        <v>120.73939776722457</v>
      </c>
      <c r="I58" s="7">
        <f t="shared" si="6"/>
        <v>105.98544185816297</v>
      </c>
      <c r="J58" s="7">
        <f t="shared" si="6"/>
        <v>93.23196875397721</v>
      </c>
      <c r="K58" s="7">
        <f t="shared" si="6"/>
        <v>106.2871565212263</v>
      </c>
      <c r="L58" s="7">
        <f t="shared" si="6"/>
        <v>150.02656918869351</v>
      </c>
      <c r="M58" s="7">
        <f t="shared" si="6"/>
        <v>116.3156636393446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109.57589790178051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99.99885770998105</v>
      </c>
    </row>
    <row r="59" spans="1:26" ht="12.75">
      <c r="A59" s="37" t="s">
        <v>31</v>
      </c>
      <c r="B59" s="9">
        <f aca="true" t="shared" si="7" ref="B59:Z66">IF(B68=0,0,+(B77/B68)*100)</f>
        <v>115.0326320365501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152.87167203630437</v>
      </c>
      <c r="H59" s="10">
        <f t="shared" si="7"/>
        <v>463.0684606990886</v>
      </c>
      <c r="I59" s="10">
        <f t="shared" si="7"/>
        <v>118.05821786217112</v>
      </c>
      <c r="J59" s="10">
        <f t="shared" si="7"/>
        <v>185.8869513899228</v>
      </c>
      <c r="K59" s="10">
        <f t="shared" si="7"/>
        <v>322.0126472201265</v>
      </c>
      <c r="L59" s="10">
        <f t="shared" si="7"/>
        <v>284.10478982566326</v>
      </c>
      <c r="M59" s="10">
        <f t="shared" si="7"/>
        <v>253.19702507033082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132.47683206109252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77.8603872252245</v>
      </c>
      <c r="C60" s="12">
        <f t="shared" si="7"/>
        <v>0</v>
      </c>
      <c r="D60" s="3">
        <f t="shared" si="7"/>
        <v>99.99852912467385</v>
      </c>
      <c r="E60" s="13">
        <f t="shared" si="7"/>
        <v>99.99852912467385</v>
      </c>
      <c r="F60" s="13">
        <f t="shared" si="7"/>
        <v>147.04458691315781</v>
      </c>
      <c r="G60" s="13">
        <f t="shared" si="7"/>
        <v>61.87683539205094</v>
      </c>
      <c r="H60" s="13">
        <f t="shared" si="7"/>
        <v>88.08237239274207</v>
      </c>
      <c r="I60" s="13">
        <f t="shared" si="7"/>
        <v>98.57719046192878</v>
      </c>
      <c r="J60" s="13">
        <f t="shared" si="7"/>
        <v>83.30285765877892</v>
      </c>
      <c r="K60" s="13">
        <f t="shared" si="7"/>
        <v>87.21079919346481</v>
      </c>
      <c r="L60" s="13">
        <f t="shared" si="7"/>
        <v>137.86567632117575</v>
      </c>
      <c r="M60" s="13">
        <f t="shared" si="7"/>
        <v>102.76851477103736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100.5323499432736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99.99852912467385</v>
      </c>
    </row>
    <row r="61" spans="1:26" ht="12.75">
      <c r="A61" s="39" t="s">
        <v>103</v>
      </c>
      <c r="B61" s="12">
        <f t="shared" si="7"/>
        <v>92.25233858751048</v>
      </c>
      <c r="C61" s="12">
        <f t="shared" si="7"/>
        <v>0</v>
      </c>
      <c r="D61" s="3">
        <f t="shared" si="7"/>
        <v>99.9989050656187</v>
      </c>
      <c r="E61" s="13">
        <f t="shared" si="7"/>
        <v>99.9989050656187</v>
      </c>
      <c r="F61" s="13">
        <f t="shared" si="7"/>
        <v>152.01407895949785</v>
      </c>
      <c r="G61" s="13">
        <f t="shared" si="7"/>
        <v>73.25021456411685</v>
      </c>
      <c r="H61" s="13">
        <f t="shared" si="7"/>
        <v>105.3639030450978</v>
      </c>
      <c r="I61" s="13">
        <f t="shared" si="7"/>
        <v>110.03165027498952</v>
      </c>
      <c r="J61" s="13">
        <f t="shared" si="7"/>
        <v>108.05588994271382</v>
      </c>
      <c r="K61" s="13">
        <f t="shared" si="7"/>
        <v>110.85346265318094</v>
      </c>
      <c r="L61" s="13">
        <f t="shared" si="7"/>
        <v>173.09610271497533</v>
      </c>
      <c r="M61" s="13">
        <f t="shared" si="7"/>
        <v>130.60145911118917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119.17672554809447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99.9989050656187</v>
      </c>
    </row>
    <row r="62" spans="1:26" ht="12.75">
      <c r="A62" s="39" t="s">
        <v>104</v>
      </c>
      <c r="B62" s="12">
        <f t="shared" si="7"/>
        <v>99.73390056249092</v>
      </c>
      <c r="C62" s="12">
        <f t="shared" si="7"/>
        <v>0</v>
      </c>
      <c r="D62" s="3">
        <f t="shared" si="7"/>
        <v>99.99986511011919</v>
      </c>
      <c r="E62" s="13">
        <f t="shared" si="7"/>
        <v>99.99986511011919</v>
      </c>
      <c r="F62" s="13">
        <f t="shared" si="7"/>
        <v>157.47971879257392</v>
      </c>
      <c r="G62" s="13">
        <f t="shared" si="7"/>
        <v>71.00258297964339</v>
      </c>
      <c r="H62" s="13">
        <f t="shared" si="7"/>
        <v>78.17079301634196</v>
      </c>
      <c r="I62" s="13">
        <f t="shared" si="7"/>
        <v>100.6878218701315</v>
      </c>
      <c r="J62" s="13">
        <f t="shared" si="7"/>
        <v>62.18713137260733</v>
      </c>
      <c r="K62" s="13">
        <f t="shared" si="7"/>
        <v>91.12813851529606</v>
      </c>
      <c r="L62" s="13">
        <f t="shared" si="7"/>
        <v>138.1249863350235</v>
      </c>
      <c r="M62" s="13">
        <f t="shared" si="7"/>
        <v>97.24306914463968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98.882888919662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99.99986511011919</v>
      </c>
    </row>
    <row r="63" spans="1:26" ht="12.75">
      <c r="A63" s="39" t="s">
        <v>105</v>
      </c>
      <c r="B63" s="12">
        <f t="shared" si="7"/>
        <v>31.814868288651045</v>
      </c>
      <c r="C63" s="12">
        <f t="shared" si="7"/>
        <v>0</v>
      </c>
      <c r="D63" s="3">
        <f t="shared" si="7"/>
        <v>99.99785860779346</v>
      </c>
      <c r="E63" s="13">
        <f t="shared" si="7"/>
        <v>99.99785860779346</v>
      </c>
      <c r="F63" s="13">
        <f t="shared" si="7"/>
        <v>125.1242268244082</v>
      </c>
      <c r="G63" s="13">
        <f t="shared" si="7"/>
        <v>21.095058369174055</v>
      </c>
      <c r="H63" s="13">
        <f t="shared" si="7"/>
        <v>32.164109154264516</v>
      </c>
      <c r="I63" s="13">
        <f t="shared" si="7"/>
        <v>59.10156210827101</v>
      </c>
      <c r="J63" s="13">
        <f t="shared" si="7"/>
        <v>18.1100819535917</v>
      </c>
      <c r="K63" s="13">
        <f t="shared" si="7"/>
        <v>27.361267012768348</v>
      </c>
      <c r="L63" s="13">
        <f t="shared" si="7"/>
        <v>44.565217391304344</v>
      </c>
      <c r="M63" s="13">
        <f t="shared" si="7"/>
        <v>30.003767028281914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44.48001047122263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99.99785860779346</v>
      </c>
    </row>
    <row r="64" spans="1:26" ht="12.75">
      <c r="A64" s="39" t="s">
        <v>106</v>
      </c>
      <c r="B64" s="12">
        <f t="shared" si="7"/>
        <v>32.34178018820098</v>
      </c>
      <c r="C64" s="12">
        <f t="shared" si="7"/>
        <v>0</v>
      </c>
      <c r="D64" s="3">
        <f t="shared" si="7"/>
        <v>99.99344087455006</v>
      </c>
      <c r="E64" s="13">
        <f t="shared" si="7"/>
        <v>99.99344087455006</v>
      </c>
      <c r="F64" s="13">
        <f t="shared" si="7"/>
        <v>128.23273999827185</v>
      </c>
      <c r="G64" s="13">
        <f t="shared" si="7"/>
        <v>22.828132070528646</v>
      </c>
      <c r="H64" s="13">
        <f t="shared" si="7"/>
        <v>34.05860068349803</v>
      </c>
      <c r="I64" s="13">
        <f t="shared" si="7"/>
        <v>61.27041516574205</v>
      </c>
      <c r="J64" s="13">
        <f t="shared" si="7"/>
        <v>35.56235581382443</v>
      </c>
      <c r="K64" s="13">
        <f t="shared" si="7"/>
        <v>30.230661912060974</v>
      </c>
      <c r="L64" s="13">
        <f t="shared" si="7"/>
        <v>47.91851336369193</v>
      </c>
      <c r="M64" s="13">
        <f t="shared" si="7"/>
        <v>37.904104020605196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49.5438932496909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99.99344087455006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0</v>
      </c>
      <c r="M66" s="16">
        <f t="shared" si="7"/>
        <v>33.16004742145821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15.927691736056046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58861779</v>
      </c>
      <c r="C67" s="24"/>
      <c r="D67" s="25">
        <v>67145820</v>
      </c>
      <c r="E67" s="26">
        <v>67145820</v>
      </c>
      <c r="F67" s="26">
        <v>14858786</v>
      </c>
      <c r="G67" s="26">
        <v>5042785</v>
      </c>
      <c r="H67" s="26">
        <v>5332556</v>
      </c>
      <c r="I67" s="26">
        <v>25234127</v>
      </c>
      <c r="J67" s="26">
        <v>4792930</v>
      </c>
      <c r="K67" s="26">
        <v>4137228</v>
      </c>
      <c r="L67" s="26">
        <v>4512746</v>
      </c>
      <c r="M67" s="26">
        <v>13442904</v>
      </c>
      <c r="N67" s="26"/>
      <c r="O67" s="26"/>
      <c r="P67" s="26"/>
      <c r="Q67" s="26"/>
      <c r="R67" s="26"/>
      <c r="S67" s="26"/>
      <c r="T67" s="26"/>
      <c r="U67" s="26"/>
      <c r="V67" s="26">
        <v>38677031</v>
      </c>
      <c r="W67" s="26">
        <v>50359491</v>
      </c>
      <c r="X67" s="26"/>
      <c r="Y67" s="25"/>
      <c r="Z67" s="27">
        <v>67145820</v>
      </c>
    </row>
    <row r="68" spans="1:26" ht="12.75" hidden="1">
      <c r="A68" s="37" t="s">
        <v>31</v>
      </c>
      <c r="B68" s="19">
        <v>15085482</v>
      </c>
      <c r="C68" s="19"/>
      <c r="D68" s="20">
        <v>15000000</v>
      </c>
      <c r="E68" s="21">
        <v>15000000</v>
      </c>
      <c r="F68" s="21">
        <v>10427455</v>
      </c>
      <c r="G68" s="21">
        <v>522692</v>
      </c>
      <c r="H68" s="21">
        <v>493042</v>
      </c>
      <c r="I68" s="21">
        <v>11443189</v>
      </c>
      <c r="J68" s="21">
        <v>557477</v>
      </c>
      <c r="K68" s="21">
        <v>330033</v>
      </c>
      <c r="L68" s="21">
        <v>479245</v>
      </c>
      <c r="M68" s="21">
        <v>1366755</v>
      </c>
      <c r="N68" s="21"/>
      <c r="O68" s="21"/>
      <c r="P68" s="21"/>
      <c r="Q68" s="21"/>
      <c r="R68" s="21"/>
      <c r="S68" s="21"/>
      <c r="T68" s="21"/>
      <c r="U68" s="21"/>
      <c r="V68" s="21">
        <v>12809944</v>
      </c>
      <c r="W68" s="21">
        <v>11250000</v>
      </c>
      <c r="X68" s="21"/>
      <c r="Y68" s="20"/>
      <c r="Z68" s="23">
        <v>15000000</v>
      </c>
    </row>
    <row r="69" spans="1:26" ht="12.75" hidden="1">
      <c r="A69" s="38" t="s">
        <v>32</v>
      </c>
      <c r="B69" s="19">
        <v>42172201</v>
      </c>
      <c r="C69" s="19"/>
      <c r="D69" s="20">
        <v>52145820</v>
      </c>
      <c r="E69" s="21">
        <v>52145820</v>
      </c>
      <c r="F69" s="21">
        <v>4333895</v>
      </c>
      <c r="G69" s="21">
        <v>4374406</v>
      </c>
      <c r="H69" s="21">
        <v>4717600</v>
      </c>
      <c r="I69" s="21">
        <v>13425901</v>
      </c>
      <c r="J69" s="21">
        <v>4120226</v>
      </c>
      <c r="K69" s="21">
        <v>3695313</v>
      </c>
      <c r="L69" s="21">
        <v>3923210</v>
      </c>
      <c r="M69" s="21">
        <v>11738749</v>
      </c>
      <c r="N69" s="21"/>
      <c r="O69" s="21"/>
      <c r="P69" s="21"/>
      <c r="Q69" s="21"/>
      <c r="R69" s="21"/>
      <c r="S69" s="21"/>
      <c r="T69" s="21"/>
      <c r="U69" s="21"/>
      <c r="V69" s="21">
        <v>25164650</v>
      </c>
      <c r="W69" s="21">
        <v>39109491</v>
      </c>
      <c r="X69" s="21"/>
      <c r="Y69" s="20"/>
      <c r="Z69" s="23">
        <v>52145820</v>
      </c>
    </row>
    <row r="70" spans="1:26" ht="12.75" hidden="1">
      <c r="A70" s="39" t="s">
        <v>103</v>
      </c>
      <c r="B70" s="19">
        <v>26360677</v>
      </c>
      <c r="C70" s="19"/>
      <c r="D70" s="20">
        <v>33609320</v>
      </c>
      <c r="E70" s="21">
        <v>33609320</v>
      </c>
      <c r="F70" s="21">
        <v>2983175</v>
      </c>
      <c r="G70" s="21">
        <v>2987452</v>
      </c>
      <c r="H70" s="21">
        <v>3290272</v>
      </c>
      <c r="I70" s="21">
        <v>9260899</v>
      </c>
      <c r="J70" s="21">
        <v>2665739</v>
      </c>
      <c r="K70" s="21">
        <v>2275495</v>
      </c>
      <c r="L70" s="21">
        <v>2471772</v>
      </c>
      <c r="M70" s="21">
        <v>7413006</v>
      </c>
      <c r="N70" s="21"/>
      <c r="O70" s="21"/>
      <c r="P70" s="21"/>
      <c r="Q70" s="21"/>
      <c r="R70" s="21"/>
      <c r="S70" s="21"/>
      <c r="T70" s="21"/>
      <c r="U70" s="21"/>
      <c r="V70" s="21">
        <v>16673905</v>
      </c>
      <c r="W70" s="21">
        <v>25206750</v>
      </c>
      <c r="X70" s="21"/>
      <c r="Y70" s="20"/>
      <c r="Z70" s="23">
        <v>33609320</v>
      </c>
    </row>
    <row r="71" spans="1:26" ht="12.75" hidden="1">
      <c r="A71" s="39" t="s">
        <v>104</v>
      </c>
      <c r="B71" s="19">
        <v>5100349</v>
      </c>
      <c r="C71" s="19"/>
      <c r="D71" s="20">
        <v>8154800</v>
      </c>
      <c r="E71" s="21">
        <v>8154800</v>
      </c>
      <c r="F71" s="21">
        <v>421326</v>
      </c>
      <c r="G71" s="21">
        <v>439415</v>
      </c>
      <c r="H71" s="21">
        <v>483357</v>
      </c>
      <c r="I71" s="21">
        <v>1344098</v>
      </c>
      <c r="J71" s="21">
        <v>504405</v>
      </c>
      <c r="K71" s="21">
        <v>471919</v>
      </c>
      <c r="L71" s="21">
        <v>503111</v>
      </c>
      <c r="M71" s="21">
        <v>1479435</v>
      </c>
      <c r="N71" s="21"/>
      <c r="O71" s="21"/>
      <c r="P71" s="21"/>
      <c r="Q71" s="21"/>
      <c r="R71" s="21"/>
      <c r="S71" s="21"/>
      <c r="T71" s="21"/>
      <c r="U71" s="21"/>
      <c r="V71" s="21">
        <v>2823533</v>
      </c>
      <c r="W71" s="21">
        <v>6116247</v>
      </c>
      <c r="X71" s="21"/>
      <c r="Y71" s="20"/>
      <c r="Z71" s="23">
        <v>8154800</v>
      </c>
    </row>
    <row r="72" spans="1:26" ht="12.75" hidden="1">
      <c r="A72" s="39" t="s">
        <v>105</v>
      </c>
      <c r="B72" s="19">
        <v>6426819</v>
      </c>
      <c r="C72" s="19"/>
      <c r="D72" s="20">
        <v>6631200</v>
      </c>
      <c r="E72" s="21">
        <v>6631200</v>
      </c>
      <c r="F72" s="21">
        <v>559058</v>
      </c>
      <c r="G72" s="21">
        <v>569650</v>
      </c>
      <c r="H72" s="21">
        <v>566501</v>
      </c>
      <c r="I72" s="21">
        <v>1695209</v>
      </c>
      <c r="J72" s="21">
        <v>571665</v>
      </c>
      <c r="K72" s="21">
        <v>570160</v>
      </c>
      <c r="L72" s="21">
        <v>570400</v>
      </c>
      <c r="M72" s="21">
        <v>1712225</v>
      </c>
      <c r="N72" s="21"/>
      <c r="O72" s="21"/>
      <c r="P72" s="21"/>
      <c r="Q72" s="21"/>
      <c r="R72" s="21"/>
      <c r="S72" s="21"/>
      <c r="T72" s="21"/>
      <c r="U72" s="21"/>
      <c r="V72" s="21">
        <v>3407434</v>
      </c>
      <c r="W72" s="21">
        <v>4973247</v>
      </c>
      <c r="X72" s="21"/>
      <c r="Y72" s="20"/>
      <c r="Z72" s="23">
        <v>6631200</v>
      </c>
    </row>
    <row r="73" spans="1:26" ht="12.75" hidden="1">
      <c r="A73" s="39" t="s">
        <v>106</v>
      </c>
      <c r="B73" s="19">
        <v>4284356</v>
      </c>
      <c r="C73" s="19"/>
      <c r="D73" s="20">
        <v>3750500</v>
      </c>
      <c r="E73" s="21">
        <v>3750500</v>
      </c>
      <c r="F73" s="21">
        <v>370336</v>
      </c>
      <c r="G73" s="21">
        <v>377889</v>
      </c>
      <c r="H73" s="21">
        <v>377470</v>
      </c>
      <c r="I73" s="21">
        <v>1125695</v>
      </c>
      <c r="J73" s="21">
        <v>378417</v>
      </c>
      <c r="K73" s="21">
        <v>377739</v>
      </c>
      <c r="L73" s="21">
        <v>377927</v>
      </c>
      <c r="M73" s="21">
        <v>1134083</v>
      </c>
      <c r="N73" s="21"/>
      <c r="O73" s="21"/>
      <c r="P73" s="21"/>
      <c r="Q73" s="21"/>
      <c r="R73" s="21"/>
      <c r="S73" s="21"/>
      <c r="T73" s="21"/>
      <c r="U73" s="21"/>
      <c r="V73" s="21">
        <v>2259778</v>
      </c>
      <c r="W73" s="21">
        <v>2813247</v>
      </c>
      <c r="X73" s="21"/>
      <c r="Y73" s="20"/>
      <c r="Z73" s="23">
        <v>3750500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1604096</v>
      </c>
      <c r="C75" s="28"/>
      <c r="D75" s="29"/>
      <c r="E75" s="30"/>
      <c r="F75" s="30">
        <v>97436</v>
      </c>
      <c r="G75" s="30">
        <v>145687</v>
      </c>
      <c r="H75" s="30">
        <v>121914</v>
      </c>
      <c r="I75" s="30">
        <v>365037</v>
      </c>
      <c r="J75" s="30">
        <v>115227</v>
      </c>
      <c r="K75" s="30">
        <v>111882</v>
      </c>
      <c r="L75" s="30">
        <v>110291</v>
      </c>
      <c r="M75" s="30">
        <v>337400</v>
      </c>
      <c r="N75" s="30"/>
      <c r="O75" s="30"/>
      <c r="P75" s="30"/>
      <c r="Q75" s="30"/>
      <c r="R75" s="30"/>
      <c r="S75" s="30"/>
      <c r="T75" s="30"/>
      <c r="U75" s="30"/>
      <c r="V75" s="30">
        <v>702437</v>
      </c>
      <c r="W75" s="30"/>
      <c r="X75" s="30"/>
      <c r="Y75" s="29"/>
      <c r="Z75" s="31"/>
    </row>
    <row r="76" spans="1:26" ht="12.75" hidden="1">
      <c r="A76" s="42" t="s">
        <v>287</v>
      </c>
      <c r="B76" s="32">
        <v>50188666</v>
      </c>
      <c r="C76" s="32"/>
      <c r="D76" s="33">
        <v>67145053</v>
      </c>
      <c r="E76" s="34">
        <v>67145053</v>
      </c>
      <c r="F76" s="34">
        <v>16800213</v>
      </c>
      <c r="G76" s="34">
        <v>3505792</v>
      </c>
      <c r="H76" s="34">
        <v>6438496</v>
      </c>
      <c r="I76" s="34">
        <v>26744501</v>
      </c>
      <c r="J76" s="34">
        <v>4468543</v>
      </c>
      <c r="K76" s="34">
        <v>4397342</v>
      </c>
      <c r="L76" s="34">
        <v>6770318</v>
      </c>
      <c r="M76" s="34">
        <v>15636203</v>
      </c>
      <c r="N76" s="34"/>
      <c r="O76" s="34"/>
      <c r="P76" s="34"/>
      <c r="Q76" s="34"/>
      <c r="R76" s="34"/>
      <c r="S76" s="34"/>
      <c r="T76" s="34"/>
      <c r="U76" s="34"/>
      <c r="V76" s="34">
        <v>42380704</v>
      </c>
      <c r="W76" s="34">
        <v>50359491</v>
      </c>
      <c r="X76" s="34"/>
      <c r="Y76" s="33"/>
      <c r="Z76" s="35">
        <v>67145053</v>
      </c>
    </row>
    <row r="77" spans="1:26" ht="12.75" hidden="1">
      <c r="A77" s="37" t="s">
        <v>31</v>
      </c>
      <c r="B77" s="19">
        <v>17353227</v>
      </c>
      <c r="C77" s="19"/>
      <c r="D77" s="20">
        <v>15000000</v>
      </c>
      <c r="E77" s="21">
        <v>15000000</v>
      </c>
      <c r="F77" s="21">
        <v>10427455</v>
      </c>
      <c r="G77" s="21">
        <v>799048</v>
      </c>
      <c r="H77" s="21">
        <v>2283122</v>
      </c>
      <c r="I77" s="21">
        <v>13509625</v>
      </c>
      <c r="J77" s="21">
        <v>1036277</v>
      </c>
      <c r="K77" s="21">
        <v>1062748</v>
      </c>
      <c r="L77" s="21">
        <v>1361558</v>
      </c>
      <c r="M77" s="21">
        <v>3460583</v>
      </c>
      <c r="N77" s="21"/>
      <c r="O77" s="21"/>
      <c r="P77" s="21"/>
      <c r="Q77" s="21"/>
      <c r="R77" s="21"/>
      <c r="S77" s="21"/>
      <c r="T77" s="21"/>
      <c r="U77" s="21"/>
      <c r="V77" s="21">
        <v>16970208</v>
      </c>
      <c r="W77" s="21">
        <v>11250000</v>
      </c>
      <c r="X77" s="21"/>
      <c r="Y77" s="20"/>
      <c r="Z77" s="23">
        <v>15000000</v>
      </c>
    </row>
    <row r="78" spans="1:26" ht="12.75" hidden="1">
      <c r="A78" s="38" t="s">
        <v>32</v>
      </c>
      <c r="B78" s="19">
        <v>32835439</v>
      </c>
      <c r="C78" s="19"/>
      <c r="D78" s="20">
        <v>52145053</v>
      </c>
      <c r="E78" s="21">
        <v>52145053</v>
      </c>
      <c r="F78" s="21">
        <v>6372758</v>
      </c>
      <c r="G78" s="21">
        <v>2706744</v>
      </c>
      <c r="H78" s="21">
        <v>4155374</v>
      </c>
      <c r="I78" s="21">
        <v>13234876</v>
      </c>
      <c r="J78" s="21">
        <v>3432266</v>
      </c>
      <c r="K78" s="21">
        <v>3222712</v>
      </c>
      <c r="L78" s="21">
        <v>5408760</v>
      </c>
      <c r="M78" s="21">
        <v>12063738</v>
      </c>
      <c r="N78" s="21"/>
      <c r="O78" s="21"/>
      <c r="P78" s="21"/>
      <c r="Q78" s="21"/>
      <c r="R78" s="21"/>
      <c r="S78" s="21"/>
      <c r="T78" s="21"/>
      <c r="U78" s="21"/>
      <c r="V78" s="21">
        <v>25298614</v>
      </c>
      <c r="W78" s="21">
        <v>39109491</v>
      </c>
      <c r="X78" s="21"/>
      <c r="Y78" s="20"/>
      <c r="Z78" s="23">
        <v>52145053</v>
      </c>
    </row>
    <row r="79" spans="1:26" ht="12.75" hidden="1">
      <c r="A79" s="39" t="s">
        <v>103</v>
      </c>
      <c r="B79" s="19">
        <v>24318341</v>
      </c>
      <c r="C79" s="19"/>
      <c r="D79" s="20">
        <v>33608952</v>
      </c>
      <c r="E79" s="21">
        <v>33608952</v>
      </c>
      <c r="F79" s="21">
        <v>4534846</v>
      </c>
      <c r="G79" s="21">
        <v>2188315</v>
      </c>
      <c r="H79" s="21">
        <v>3466759</v>
      </c>
      <c r="I79" s="21">
        <v>10189920</v>
      </c>
      <c r="J79" s="21">
        <v>2880488</v>
      </c>
      <c r="K79" s="21">
        <v>2522465</v>
      </c>
      <c r="L79" s="21">
        <v>4278541</v>
      </c>
      <c r="M79" s="21">
        <v>9681494</v>
      </c>
      <c r="N79" s="21"/>
      <c r="O79" s="21"/>
      <c r="P79" s="21"/>
      <c r="Q79" s="21"/>
      <c r="R79" s="21"/>
      <c r="S79" s="21"/>
      <c r="T79" s="21"/>
      <c r="U79" s="21"/>
      <c r="V79" s="21">
        <v>19871414</v>
      </c>
      <c r="W79" s="21">
        <v>25206750</v>
      </c>
      <c r="X79" s="21"/>
      <c r="Y79" s="20"/>
      <c r="Z79" s="23">
        <v>33608952</v>
      </c>
    </row>
    <row r="80" spans="1:26" ht="12.75" hidden="1">
      <c r="A80" s="39" t="s">
        <v>104</v>
      </c>
      <c r="B80" s="19">
        <v>5086777</v>
      </c>
      <c r="C80" s="19"/>
      <c r="D80" s="20">
        <v>8154789</v>
      </c>
      <c r="E80" s="21">
        <v>8154789</v>
      </c>
      <c r="F80" s="21">
        <v>663503</v>
      </c>
      <c r="G80" s="21">
        <v>311996</v>
      </c>
      <c r="H80" s="21">
        <v>377844</v>
      </c>
      <c r="I80" s="21">
        <v>1353343</v>
      </c>
      <c r="J80" s="21">
        <v>313675</v>
      </c>
      <c r="K80" s="21">
        <v>430051</v>
      </c>
      <c r="L80" s="21">
        <v>694922</v>
      </c>
      <c r="M80" s="21">
        <v>1438648</v>
      </c>
      <c r="N80" s="21"/>
      <c r="O80" s="21"/>
      <c r="P80" s="21"/>
      <c r="Q80" s="21"/>
      <c r="R80" s="21"/>
      <c r="S80" s="21"/>
      <c r="T80" s="21"/>
      <c r="U80" s="21"/>
      <c r="V80" s="21">
        <v>2791991</v>
      </c>
      <c r="W80" s="21">
        <v>6116247</v>
      </c>
      <c r="X80" s="21"/>
      <c r="Y80" s="20"/>
      <c r="Z80" s="23">
        <v>8154789</v>
      </c>
    </row>
    <row r="81" spans="1:26" ht="12.75" hidden="1">
      <c r="A81" s="39" t="s">
        <v>105</v>
      </c>
      <c r="B81" s="19">
        <v>2044684</v>
      </c>
      <c r="C81" s="19"/>
      <c r="D81" s="20">
        <v>6631058</v>
      </c>
      <c r="E81" s="21">
        <v>6631058</v>
      </c>
      <c r="F81" s="21">
        <v>699517</v>
      </c>
      <c r="G81" s="21">
        <v>120168</v>
      </c>
      <c r="H81" s="21">
        <v>182210</v>
      </c>
      <c r="I81" s="21">
        <v>1001895</v>
      </c>
      <c r="J81" s="21">
        <v>103529</v>
      </c>
      <c r="K81" s="21">
        <v>156003</v>
      </c>
      <c r="L81" s="21">
        <v>254200</v>
      </c>
      <c r="M81" s="21">
        <v>513732</v>
      </c>
      <c r="N81" s="21"/>
      <c r="O81" s="21"/>
      <c r="P81" s="21"/>
      <c r="Q81" s="21"/>
      <c r="R81" s="21"/>
      <c r="S81" s="21"/>
      <c r="T81" s="21"/>
      <c r="U81" s="21"/>
      <c r="V81" s="21">
        <v>1515627</v>
      </c>
      <c r="W81" s="21">
        <v>4973247</v>
      </c>
      <c r="X81" s="21"/>
      <c r="Y81" s="20"/>
      <c r="Z81" s="23">
        <v>6631058</v>
      </c>
    </row>
    <row r="82" spans="1:26" ht="12.75" hidden="1">
      <c r="A82" s="39" t="s">
        <v>106</v>
      </c>
      <c r="B82" s="19">
        <v>1385637</v>
      </c>
      <c r="C82" s="19"/>
      <c r="D82" s="20">
        <v>3750254</v>
      </c>
      <c r="E82" s="21">
        <v>3750254</v>
      </c>
      <c r="F82" s="21">
        <v>474892</v>
      </c>
      <c r="G82" s="21">
        <v>86265</v>
      </c>
      <c r="H82" s="21">
        <v>128561</v>
      </c>
      <c r="I82" s="21">
        <v>689718</v>
      </c>
      <c r="J82" s="21">
        <v>134574</v>
      </c>
      <c r="K82" s="21">
        <v>114193</v>
      </c>
      <c r="L82" s="21">
        <v>181097</v>
      </c>
      <c r="M82" s="21">
        <v>429864</v>
      </c>
      <c r="N82" s="21"/>
      <c r="O82" s="21"/>
      <c r="P82" s="21"/>
      <c r="Q82" s="21"/>
      <c r="R82" s="21"/>
      <c r="S82" s="21"/>
      <c r="T82" s="21"/>
      <c r="U82" s="21"/>
      <c r="V82" s="21">
        <v>1119582</v>
      </c>
      <c r="W82" s="21">
        <v>2813247</v>
      </c>
      <c r="X82" s="21"/>
      <c r="Y82" s="20"/>
      <c r="Z82" s="23">
        <v>3750254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>
        <v>111882</v>
      </c>
      <c r="L84" s="30"/>
      <c r="M84" s="30">
        <v>111882</v>
      </c>
      <c r="N84" s="30"/>
      <c r="O84" s="30"/>
      <c r="P84" s="30"/>
      <c r="Q84" s="30"/>
      <c r="R84" s="30"/>
      <c r="S84" s="30"/>
      <c r="T84" s="30"/>
      <c r="U84" s="30"/>
      <c r="V84" s="30">
        <v>111882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6180000</v>
      </c>
      <c r="F5" s="358">
        <f t="shared" si="0"/>
        <v>6180000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4635000</v>
      </c>
      <c r="Y5" s="358">
        <f t="shared" si="0"/>
        <v>-4635000</v>
      </c>
      <c r="Z5" s="359">
        <f>+IF(X5&lt;&gt;0,+(Y5/X5)*100,0)</f>
        <v>-100</v>
      </c>
      <c r="AA5" s="360">
        <f>+AA6+AA8+AA11+AA13+AA15</f>
        <v>6180000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2210000</v>
      </c>
      <c r="F6" s="59">
        <f t="shared" si="1"/>
        <v>2210000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1657500</v>
      </c>
      <c r="Y6" s="59">
        <f t="shared" si="1"/>
        <v>-1657500</v>
      </c>
      <c r="Z6" s="61">
        <f>+IF(X6&lt;&gt;0,+(Y6/X6)*100,0)</f>
        <v>-100</v>
      </c>
      <c r="AA6" s="62">
        <f t="shared" si="1"/>
        <v>2210000</v>
      </c>
    </row>
    <row r="7" spans="1:27" ht="12.75">
      <c r="A7" s="291" t="s">
        <v>229</v>
      </c>
      <c r="B7" s="142"/>
      <c r="C7" s="60"/>
      <c r="D7" s="340"/>
      <c r="E7" s="60">
        <v>2210000</v>
      </c>
      <c r="F7" s="59">
        <v>2210000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1657500</v>
      </c>
      <c r="Y7" s="59">
        <v>-1657500</v>
      </c>
      <c r="Z7" s="61">
        <v>-100</v>
      </c>
      <c r="AA7" s="62">
        <v>2210000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2030000</v>
      </c>
      <c r="F8" s="59">
        <f t="shared" si="2"/>
        <v>2030000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1522500</v>
      </c>
      <c r="Y8" s="59">
        <f t="shared" si="2"/>
        <v>-1522500</v>
      </c>
      <c r="Z8" s="61">
        <f>+IF(X8&lt;&gt;0,+(Y8/X8)*100,0)</f>
        <v>-100</v>
      </c>
      <c r="AA8" s="62">
        <f>SUM(AA9:AA10)</f>
        <v>2030000</v>
      </c>
    </row>
    <row r="9" spans="1:27" ht="12.75">
      <c r="A9" s="291" t="s">
        <v>230</v>
      </c>
      <c r="B9" s="142"/>
      <c r="C9" s="60"/>
      <c r="D9" s="340"/>
      <c r="E9" s="60">
        <v>2030000</v>
      </c>
      <c r="F9" s="59">
        <v>2030000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1522500</v>
      </c>
      <c r="Y9" s="59">
        <v>-1522500</v>
      </c>
      <c r="Z9" s="61">
        <v>-100</v>
      </c>
      <c r="AA9" s="62">
        <v>2030000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440000</v>
      </c>
      <c r="F11" s="364">
        <f t="shared" si="3"/>
        <v>440000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330000</v>
      </c>
      <c r="Y11" s="364">
        <f t="shared" si="3"/>
        <v>-330000</v>
      </c>
      <c r="Z11" s="365">
        <f>+IF(X11&lt;&gt;0,+(Y11/X11)*100,0)</f>
        <v>-100</v>
      </c>
      <c r="AA11" s="366">
        <f t="shared" si="3"/>
        <v>440000</v>
      </c>
    </row>
    <row r="12" spans="1:27" ht="12.75">
      <c r="A12" s="291" t="s">
        <v>232</v>
      </c>
      <c r="B12" s="136"/>
      <c r="C12" s="60"/>
      <c r="D12" s="340"/>
      <c r="E12" s="60">
        <v>440000</v>
      </c>
      <c r="F12" s="59">
        <v>440000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330000</v>
      </c>
      <c r="Y12" s="59">
        <v>-330000</v>
      </c>
      <c r="Z12" s="61">
        <v>-100</v>
      </c>
      <c r="AA12" s="62">
        <v>440000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1200000</v>
      </c>
      <c r="F13" s="342">
        <f t="shared" si="4"/>
        <v>1200000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900000</v>
      </c>
      <c r="Y13" s="342">
        <f t="shared" si="4"/>
        <v>-900000</v>
      </c>
      <c r="Z13" s="335">
        <f>+IF(X13&lt;&gt;0,+(Y13/X13)*100,0)</f>
        <v>-100</v>
      </c>
      <c r="AA13" s="273">
        <f t="shared" si="4"/>
        <v>1200000</v>
      </c>
    </row>
    <row r="14" spans="1:27" ht="12.75">
      <c r="A14" s="291" t="s">
        <v>233</v>
      </c>
      <c r="B14" s="136"/>
      <c r="C14" s="60"/>
      <c r="D14" s="340"/>
      <c r="E14" s="60">
        <v>1200000</v>
      </c>
      <c r="F14" s="59">
        <v>1200000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900000</v>
      </c>
      <c r="Y14" s="59">
        <v>-900000</v>
      </c>
      <c r="Z14" s="61">
        <v>-100</v>
      </c>
      <c r="AA14" s="62">
        <v>1200000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300000</v>
      </c>
      <c r="F15" s="59">
        <f t="shared" si="5"/>
        <v>300000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225000</v>
      </c>
      <c r="Y15" s="59">
        <f t="shared" si="5"/>
        <v>-225000</v>
      </c>
      <c r="Z15" s="61">
        <f>+IF(X15&lt;&gt;0,+(Y15/X15)*100,0)</f>
        <v>-100</v>
      </c>
      <c r="AA15" s="62">
        <f>SUM(AA16:AA20)</f>
        <v>300000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300000</v>
      </c>
      <c r="F20" s="59">
        <v>300000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225000</v>
      </c>
      <c r="Y20" s="59">
        <v>-225000</v>
      </c>
      <c r="Z20" s="61">
        <v>-100</v>
      </c>
      <c r="AA20" s="62">
        <v>300000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317000</v>
      </c>
      <c r="F22" s="345">
        <f t="shared" si="6"/>
        <v>317000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237750</v>
      </c>
      <c r="Y22" s="345">
        <f t="shared" si="6"/>
        <v>-237750</v>
      </c>
      <c r="Z22" s="336">
        <f>+IF(X22&lt;&gt;0,+(Y22/X22)*100,0)</f>
        <v>-100</v>
      </c>
      <c r="AA22" s="350">
        <f>SUM(AA23:AA32)</f>
        <v>317000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317000</v>
      </c>
      <c r="F24" s="59">
        <v>317000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237750</v>
      </c>
      <c r="Y24" s="59">
        <v>-237750</v>
      </c>
      <c r="Z24" s="61">
        <v>-100</v>
      </c>
      <c r="AA24" s="62">
        <v>317000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254000</v>
      </c>
      <c r="F40" s="345">
        <f t="shared" si="9"/>
        <v>254000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190500</v>
      </c>
      <c r="Y40" s="345">
        <f t="shared" si="9"/>
        <v>-190500</v>
      </c>
      <c r="Z40" s="336">
        <f>+IF(X40&lt;&gt;0,+(Y40/X40)*100,0)</f>
        <v>-100</v>
      </c>
      <c r="AA40" s="350">
        <f>SUM(AA41:AA49)</f>
        <v>254000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254000</v>
      </c>
      <c r="F49" s="53">
        <v>254000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190500</v>
      </c>
      <c r="Y49" s="53">
        <v>-190500</v>
      </c>
      <c r="Z49" s="94">
        <v>-100</v>
      </c>
      <c r="AA49" s="95">
        <v>254000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6751000</v>
      </c>
      <c r="F60" s="264">
        <f t="shared" si="14"/>
        <v>6751000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5063250</v>
      </c>
      <c r="Y60" s="264">
        <f t="shared" si="14"/>
        <v>-5063250</v>
      </c>
      <c r="Z60" s="337">
        <f>+IF(X60&lt;&gt;0,+(Y60/X60)*100,0)</f>
        <v>-100</v>
      </c>
      <c r="AA60" s="232">
        <f>+AA57+AA54+AA51+AA40+AA37+AA34+AA22+AA5</f>
        <v>6751000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88629966</v>
      </c>
      <c r="D5" s="153">
        <f>SUM(D6:D8)</f>
        <v>0</v>
      </c>
      <c r="E5" s="154">
        <f t="shared" si="0"/>
        <v>26113108</v>
      </c>
      <c r="F5" s="100">
        <f t="shared" si="0"/>
        <v>26113108</v>
      </c>
      <c r="G5" s="100">
        <f t="shared" si="0"/>
        <v>42308516</v>
      </c>
      <c r="H5" s="100">
        <f t="shared" si="0"/>
        <v>2552805</v>
      </c>
      <c r="I5" s="100">
        <f t="shared" si="0"/>
        <v>993860</v>
      </c>
      <c r="J5" s="100">
        <f t="shared" si="0"/>
        <v>45855181</v>
      </c>
      <c r="K5" s="100">
        <f t="shared" si="0"/>
        <v>906946</v>
      </c>
      <c r="L5" s="100">
        <f t="shared" si="0"/>
        <v>484280</v>
      </c>
      <c r="M5" s="100">
        <f t="shared" si="0"/>
        <v>18977075</v>
      </c>
      <c r="N5" s="100">
        <f t="shared" si="0"/>
        <v>20368301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66223482</v>
      </c>
      <c r="X5" s="100">
        <f t="shared" si="0"/>
        <v>25629525</v>
      </c>
      <c r="Y5" s="100">
        <f t="shared" si="0"/>
        <v>40593957</v>
      </c>
      <c r="Z5" s="137">
        <f>+IF(X5&lt;&gt;0,+(Y5/X5)*100,0)</f>
        <v>158.38747304134586</v>
      </c>
      <c r="AA5" s="153">
        <f>SUM(AA6:AA8)</f>
        <v>26113108</v>
      </c>
    </row>
    <row r="6" spans="1:27" ht="12.75">
      <c r="A6" s="138" t="s">
        <v>75</v>
      </c>
      <c r="B6" s="136"/>
      <c r="C6" s="155">
        <v>1078534</v>
      </c>
      <c r="D6" s="155"/>
      <c r="E6" s="156">
        <v>6128000</v>
      </c>
      <c r="F6" s="60">
        <v>6128000</v>
      </c>
      <c r="G6" s="60">
        <v>729</v>
      </c>
      <c r="H6" s="60"/>
      <c r="I6" s="60">
        <v>294</v>
      </c>
      <c r="J6" s="60">
        <v>1023</v>
      </c>
      <c r="K6" s="60">
        <v>142</v>
      </c>
      <c r="L6" s="60">
        <v>562</v>
      </c>
      <c r="M6" s="60"/>
      <c r="N6" s="60">
        <v>704</v>
      </c>
      <c r="O6" s="60"/>
      <c r="P6" s="60"/>
      <c r="Q6" s="60"/>
      <c r="R6" s="60"/>
      <c r="S6" s="60"/>
      <c r="T6" s="60"/>
      <c r="U6" s="60"/>
      <c r="V6" s="60"/>
      <c r="W6" s="60">
        <v>1727</v>
      </c>
      <c r="X6" s="60">
        <v>6069880</v>
      </c>
      <c r="Y6" s="60">
        <v>-6068153</v>
      </c>
      <c r="Z6" s="140">
        <v>-99.97</v>
      </c>
      <c r="AA6" s="155">
        <v>6128000</v>
      </c>
    </row>
    <row r="7" spans="1:27" ht="12.75">
      <c r="A7" s="138" t="s">
        <v>76</v>
      </c>
      <c r="B7" s="136"/>
      <c r="C7" s="157">
        <v>86725559</v>
      </c>
      <c r="D7" s="157"/>
      <c r="E7" s="158">
        <v>19528608</v>
      </c>
      <c r="F7" s="159">
        <v>19528608</v>
      </c>
      <c r="G7" s="159">
        <v>42001276</v>
      </c>
      <c r="H7" s="159">
        <v>2534163</v>
      </c>
      <c r="I7" s="159">
        <v>972088</v>
      </c>
      <c r="J7" s="159">
        <v>45507527</v>
      </c>
      <c r="K7" s="159">
        <v>696933</v>
      </c>
      <c r="L7" s="159">
        <v>461508</v>
      </c>
      <c r="M7" s="159">
        <v>18957818</v>
      </c>
      <c r="N7" s="159">
        <v>20116259</v>
      </c>
      <c r="O7" s="159"/>
      <c r="P7" s="159"/>
      <c r="Q7" s="159"/>
      <c r="R7" s="159"/>
      <c r="S7" s="159"/>
      <c r="T7" s="159"/>
      <c r="U7" s="159"/>
      <c r="V7" s="159"/>
      <c r="W7" s="159">
        <v>65623786</v>
      </c>
      <c r="X7" s="159">
        <v>19105400</v>
      </c>
      <c r="Y7" s="159">
        <v>46518386</v>
      </c>
      <c r="Z7" s="141">
        <v>243.48</v>
      </c>
      <c r="AA7" s="157">
        <v>19528608</v>
      </c>
    </row>
    <row r="8" spans="1:27" ht="12.75">
      <c r="A8" s="138" t="s">
        <v>77</v>
      </c>
      <c r="B8" s="136"/>
      <c r="C8" s="155">
        <v>825873</v>
      </c>
      <c r="D8" s="155"/>
      <c r="E8" s="156">
        <v>456500</v>
      </c>
      <c r="F8" s="60">
        <v>456500</v>
      </c>
      <c r="G8" s="60">
        <v>306511</v>
      </c>
      <c r="H8" s="60">
        <v>18642</v>
      </c>
      <c r="I8" s="60">
        <v>21478</v>
      </c>
      <c r="J8" s="60">
        <v>346631</v>
      </c>
      <c r="K8" s="60">
        <v>209871</v>
      </c>
      <c r="L8" s="60">
        <v>22210</v>
      </c>
      <c r="M8" s="60">
        <v>19257</v>
      </c>
      <c r="N8" s="60">
        <v>251338</v>
      </c>
      <c r="O8" s="60"/>
      <c r="P8" s="60"/>
      <c r="Q8" s="60"/>
      <c r="R8" s="60"/>
      <c r="S8" s="60"/>
      <c r="T8" s="60"/>
      <c r="U8" s="60"/>
      <c r="V8" s="60"/>
      <c r="W8" s="60">
        <v>597969</v>
      </c>
      <c r="X8" s="60">
        <v>454245</v>
      </c>
      <c r="Y8" s="60">
        <v>143724</v>
      </c>
      <c r="Z8" s="140">
        <v>31.64</v>
      </c>
      <c r="AA8" s="155">
        <v>456500</v>
      </c>
    </row>
    <row r="9" spans="1:27" ht="12.75">
      <c r="A9" s="135" t="s">
        <v>78</v>
      </c>
      <c r="B9" s="136"/>
      <c r="C9" s="153">
        <f aca="true" t="shared" si="1" ref="C9:Y9">SUM(C10:C14)</f>
        <v>405777</v>
      </c>
      <c r="D9" s="153">
        <f>SUM(D10:D14)</f>
        <v>0</v>
      </c>
      <c r="E9" s="154">
        <f t="shared" si="1"/>
        <v>6958030</v>
      </c>
      <c r="F9" s="100">
        <f t="shared" si="1"/>
        <v>6958030</v>
      </c>
      <c r="G9" s="100">
        <f t="shared" si="1"/>
        <v>41641</v>
      </c>
      <c r="H9" s="100">
        <f t="shared" si="1"/>
        <v>0</v>
      </c>
      <c r="I9" s="100">
        <f t="shared" si="1"/>
        <v>80875</v>
      </c>
      <c r="J9" s="100">
        <f t="shared" si="1"/>
        <v>122516</v>
      </c>
      <c r="K9" s="100">
        <f t="shared" si="1"/>
        <v>31114</v>
      </c>
      <c r="L9" s="100">
        <f t="shared" si="1"/>
        <v>46364</v>
      </c>
      <c r="M9" s="100">
        <f t="shared" si="1"/>
        <v>14580</v>
      </c>
      <c r="N9" s="100">
        <f t="shared" si="1"/>
        <v>92058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214574</v>
      </c>
      <c r="X9" s="100">
        <f t="shared" si="1"/>
        <v>4493530</v>
      </c>
      <c r="Y9" s="100">
        <f t="shared" si="1"/>
        <v>-4278956</v>
      </c>
      <c r="Z9" s="137">
        <f>+IF(X9&lt;&gt;0,+(Y9/X9)*100,0)</f>
        <v>-95.22482324586683</v>
      </c>
      <c r="AA9" s="153">
        <f>SUM(AA10:AA14)</f>
        <v>6958030</v>
      </c>
    </row>
    <row r="10" spans="1:27" ht="12.75">
      <c r="A10" s="138" t="s">
        <v>79</v>
      </c>
      <c r="B10" s="136"/>
      <c r="C10" s="155">
        <v>402464</v>
      </c>
      <c r="D10" s="155"/>
      <c r="E10" s="156">
        <v>2630618</v>
      </c>
      <c r="F10" s="60">
        <v>2630618</v>
      </c>
      <c r="G10" s="60">
        <v>41641</v>
      </c>
      <c r="H10" s="60"/>
      <c r="I10" s="60">
        <v>80875</v>
      </c>
      <c r="J10" s="60">
        <v>122516</v>
      </c>
      <c r="K10" s="60">
        <v>31114</v>
      </c>
      <c r="L10" s="60">
        <v>46364</v>
      </c>
      <c r="M10" s="60">
        <v>14580</v>
      </c>
      <c r="N10" s="60">
        <v>92058</v>
      </c>
      <c r="O10" s="60"/>
      <c r="P10" s="60"/>
      <c r="Q10" s="60"/>
      <c r="R10" s="60"/>
      <c r="S10" s="60"/>
      <c r="T10" s="60"/>
      <c r="U10" s="60"/>
      <c r="V10" s="60"/>
      <c r="W10" s="60">
        <v>214574</v>
      </c>
      <c r="X10" s="60">
        <v>2570990</v>
      </c>
      <c r="Y10" s="60">
        <v>-2356416</v>
      </c>
      <c r="Z10" s="140">
        <v>-91.65</v>
      </c>
      <c r="AA10" s="155">
        <v>2630618</v>
      </c>
    </row>
    <row r="11" spans="1:27" ht="12.75">
      <c r="A11" s="138" t="s">
        <v>80</v>
      </c>
      <c r="B11" s="136"/>
      <c r="C11" s="155">
        <v>2699</v>
      </c>
      <c r="D11" s="155"/>
      <c r="E11" s="156">
        <v>2402555</v>
      </c>
      <c r="F11" s="60">
        <v>2402555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9500</v>
      </c>
      <c r="Y11" s="60">
        <v>-9500</v>
      </c>
      <c r="Z11" s="140">
        <v>-100</v>
      </c>
      <c r="AA11" s="155">
        <v>2402555</v>
      </c>
    </row>
    <row r="12" spans="1:27" ht="12.75">
      <c r="A12" s="138" t="s">
        <v>81</v>
      </c>
      <c r="B12" s="136"/>
      <c r="C12" s="155">
        <v>614</v>
      </c>
      <c r="D12" s="155"/>
      <c r="E12" s="156">
        <v>1924857</v>
      </c>
      <c r="F12" s="60">
        <v>1924857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1913040</v>
      </c>
      <c r="Y12" s="60">
        <v>-1913040</v>
      </c>
      <c r="Z12" s="140">
        <v>-100</v>
      </c>
      <c r="AA12" s="155">
        <v>1924857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16433181</v>
      </c>
      <c r="D15" s="153">
        <f>SUM(D16:D18)</f>
        <v>0</v>
      </c>
      <c r="E15" s="154">
        <f t="shared" si="2"/>
        <v>7670300</v>
      </c>
      <c r="F15" s="100">
        <f t="shared" si="2"/>
        <v>7670300</v>
      </c>
      <c r="G15" s="100">
        <f t="shared" si="2"/>
        <v>500</v>
      </c>
      <c r="H15" s="100">
        <f t="shared" si="2"/>
        <v>0</v>
      </c>
      <c r="I15" s="100">
        <f t="shared" si="2"/>
        <v>4143</v>
      </c>
      <c r="J15" s="100">
        <f t="shared" si="2"/>
        <v>4643</v>
      </c>
      <c r="K15" s="100">
        <f t="shared" si="2"/>
        <v>1680</v>
      </c>
      <c r="L15" s="100">
        <f t="shared" si="2"/>
        <v>2520</v>
      </c>
      <c r="M15" s="100">
        <f t="shared" si="2"/>
        <v>0</v>
      </c>
      <c r="N15" s="100">
        <f t="shared" si="2"/>
        <v>4200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8843</v>
      </c>
      <c r="X15" s="100">
        <f t="shared" si="2"/>
        <v>793790</v>
      </c>
      <c r="Y15" s="100">
        <f t="shared" si="2"/>
        <v>-784947</v>
      </c>
      <c r="Z15" s="137">
        <f>+IF(X15&lt;&gt;0,+(Y15/X15)*100,0)</f>
        <v>-98.88597739956411</v>
      </c>
      <c r="AA15" s="153">
        <f>SUM(AA16:AA18)</f>
        <v>7670300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16433181</v>
      </c>
      <c r="D17" s="155"/>
      <c r="E17" s="156">
        <v>7670300</v>
      </c>
      <c r="F17" s="60">
        <v>7670300</v>
      </c>
      <c r="G17" s="60">
        <v>500</v>
      </c>
      <c r="H17" s="60"/>
      <c r="I17" s="60">
        <v>4143</v>
      </c>
      <c r="J17" s="60">
        <v>4643</v>
      </c>
      <c r="K17" s="60">
        <v>1680</v>
      </c>
      <c r="L17" s="60">
        <v>2520</v>
      </c>
      <c r="M17" s="60"/>
      <c r="N17" s="60">
        <v>4200</v>
      </c>
      <c r="O17" s="60"/>
      <c r="P17" s="60"/>
      <c r="Q17" s="60"/>
      <c r="R17" s="60"/>
      <c r="S17" s="60"/>
      <c r="T17" s="60"/>
      <c r="U17" s="60"/>
      <c r="V17" s="60"/>
      <c r="W17" s="60">
        <v>8843</v>
      </c>
      <c r="X17" s="60">
        <v>793790</v>
      </c>
      <c r="Y17" s="60">
        <v>-784947</v>
      </c>
      <c r="Z17" s="140">
        <v>-98.89</v>
      </c>
      <c r="AA17" s="155">
        <v>7670300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58528665</v>
      </c>
      <c r="D19" s="153">
        <f>SUM(D20:D23)</f>
        <v>0</v>
      </c>
      <c r="E19" s="154">
        <f t="shared" si="3"/>
        <v>140234937</v>
      </c>
      <c r="F19" s="100">
        <f t="shared" si="3"/>
        <v>140234937</v>
      </c>
      <c r="G19" s="100">
        <f t="shared" si="3"/>
        <v>4362121</v>
      </c>
      <c r="H19" s="100">
        <f t="shared" si="3"/>
        <v>4374406</v>
      </c>
      <c r="I19" s="100">
        <f t="shared" si="3"/>
        <v>4770972</v>
      </c>
      <c r="J19" s="100">
        <f t="shared" si="3"/>
        <v>13507499</v>
      </c>
      <c r="K19" s="100">
        <f t="shared" si="3"/>
        <v>4139802</v>
      </c>
      <c r="L19" s="100">
        <f t="shared" si="3"/>
        <v>3712949</v>
      </c>
      <c r="M19" s="100">
        <f t="shared" si="3"/>
        <v>6501349</v>
      </c>
      <c r="N19" s="100">
        <f t="shared" si="3"/>
        <v>14354100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27861599</v>
      </c>
      <c r="X19" s="100">
        <f t="shared" si="3"/>
        <v>75068110</v>
      </c>
      <c r="Y19" s="100">
        <f t="shared" si="3"/>
        <v>-47206511</v>
      </c>
      <c r="Z19" s="137">
        <f>+IF(X19&lt;&gt;0,+(Y19/X19)*100,0)</f>
        <v>-62.88490678665015</v>
      </c>
      <c r="AA19" s="153">
        <f>SUM(AA20:AA23)</f>
        <v>140234937</v>
      </c>
    </row>
    <row r="20" spans="1:27" ht="12.75">
      <c r="A20" s="138" t="s">
        <v>89</v>
      </c>
      <c r="B20" s="136"/>
      <c r="C20" s="155">
        <v>26779112</v>
      </c>
      <c r="D20" s="155"/>
      <c r="E20" s="156">
        <v>56743964</v>
      </c>
      <c r="F20" s="60">
        <v>56743964</v>
      </c>
      <c r="G20" s="60">
        <v>3011401</v>
      </c>
      <c r="H20" s="60">
        <v>2987452</v>
      </c>
      <c r="I20" s="60">
        <v>3320330</v>
      </c>
      <c r="J20" s="60">
        <v>9319183</v>
      </c>
      <c r="K20" s="60">
        <v>2685315</v>
      </c>
      <c r="L20" s="60">
        <v>2292984</v>
      </c>
      <c r="M20" s="60">
        <v>2474911</v>
      </c>
      <c r="N20" s="60">
        <v>7453210</v>
      </c>
      <c r="O20" s="60"/>
      <c r="P20" s="60"/>
      <c r="Q20" s="60"/>
      <c r="R20" s="60"/>
      <c r="S20" s="60"/>
      <c r="T20" s="60"/>
      <c r="U20" s="60"/>
      <c r="V20" s="60"/>
      <c r="W20" s="60">
        <v>16772393</v>
      </c>
      <c r="X20" s="60">
        <v>41913836</v>
      </c>
      <c r="Y20" s="60">
        <v>-25141443</v>
      </c>
      <c r="Z20" s="140">
        <v>-59.98</v>
      </c>
      <c r="AA20" s="155">
        <v>56743964</v>
      </c>
    </row>
    <row r="21" spans="1:27" ht="12.75">
      <c r="A21" s="138" t="s">
        <v>90</v>
      </c>
      <c r="B21" s="136"/>
      <c r="C21" s="155">
        <v>21038378</v>
      </c>
      <c r="D21" s="155"/>
      <c r="E21" s="156">
        <v>45937830</v>
      </c>
      <c r="F21" s="60">
        <v>45937830</v>
      </c>
      <c r="G21" s="60">
        <v>421326</v>
      </c>
      <c r="H21" s="60">
        <v>439415</v>
      </c>
      <c r="I21" s="60">
        <v>506671</v>
      </c>
      <c r="J21" s="60">
        <v>1367412</v>
      </c>
      <c r="K21" s="60">
        <v>504405</v>
      </c>
      <c r="L21" s="60">
        <v>472066</v>
      </c>
      <c r="M21" s="60">
        <v>503111</v>
      </c>
      <c r="N21" s="60">
        <v>1479582</v>
      </c>
      <c r="O21" s="60"/>
      <c r="P21" s="60"/>
      <c r="Q21" s="60"/>
      <c r="R21" s="60"/>
      <c r="S21" s="60"/>
      <c r="T21" s="60"/>
      <c r="U21" s="60"/>
      <c r="V21" s="60"/>
      <c r="W21" s="60">
        <v>2846994</v>
      </c>
      <c r="X21" s="60">
        <v>16248147</v>
      </c>
      <c r="Y21" s="60">
        <v>-13401153</v>
      </c>
      <c r="Z21" s="140">
        <v>-82.48</v>
      </c>
      <c r="AA21" s="155">
        <v>45937830</v>
      </c>
    </row>
    <row r="22" spans="1:27" ht="12.75">
      <c r="A22" s="138" t="s">
        <v>91</v>
      </c>
      <c r="B22" s="136"/>
      <c r="C22" s="157">
        <v>6426819</v>
      </c>
      <c r="D22" s="157"/>
      <c r="E22" s="158">
        <v>25544903</v>
      </c>
      <c r="F22" s="159">
        <v>25544903</v>
      </c>
      <c r="G22" s="159">
        <v>559058</v>
      </c>
      <c r="H22" s="159">
        <v>569650</v>
      </c>
      <c r="I22" s="159">
        <v>566501</v>
      </c>
      <c r="J22" s="159">
        <v>1695209</v>
      </c>
      <c r="K22" s="159">
        <v>571665</v>
      </c>
      <c r="L22" s="159">
        <v>570160</v>
      </c>
      <c r="M22" s="159">
        <v>3145400</v>
      </c>
      <c r="N22" s="159">
        <v>4287225</v>
      </c>
      <c r="O22" s="159"/>
      <c r="P22" s="159"/>
      <c r="Q22" s="159"/>
      <c r="R22" s="159"/>
      <c r="S22" s="159"/>
      <c r="T22" s="159"/>
      <c r="U22" s="159"/>
      <c r="V22" s="159"/>
      <c r="W22" s="159">
        <v>5982434</v>
      </c>
      <c r="X22" s="159">
        <v>16906127</v>
      </c>
      <c r="Y22" s="159">
        <v>-10923693</v>
      </c>
      <c r="Z22" s="141">
        <v>-64.61</v>
      </c>
      <c r="AA22" s="157">
        <v>25544903</v>
      </c>
    </row>
    <row r="23" spans="1:27" ht="12.75">
      <c r="A23" s="138" t="s">
        <v>92</v>
      </c>
      <c r="B23" s="136"/>
      <c r="C23" s="155">
        <v>4284356</v>
      </c>
      <c r="D23" s="155"/>
      <c r="E23" s="156">
        <v>12008240</v>
      </c>
      <c r="F23" s="60">
        <v>12008240</v>
      </c>
      <c r="G23" s="60">
        <v>370336</v>
      </c>
      <c r="H23" s="60">
        <v>377889</v>
      </c>
      <c r="I23" s="60">
        <v>377470</v>
      </c>
      <c r="J23" s="60">
        <v>1125695</v>
      </c>
      <c r="K23" s="60">
        <v>378417</v>
      </c>
      <c r="L23" s="60">
        <v>377739</v>
      </c>
      <c r="M23" s="60">
        <v>377927</v>
      </c>
      <c r="N23" s="60">
        <v>1134083</v>
      </c>
      <c r="O23" s="60"/>
      <c r="P23" s="60"/>
      <c r="Q23" s="60"/>
      <c r="R23" s="60"/>
      <c r="S23" s="60"/>
      <c r="T23" s="60"/>
      <c r="U23" s="60"/>
      <c r="V23" s="60"/>
      <c r="W23" s="60">
        <v>2259778</v>
      </c>
      <c r="X23" s="60"/>
      <c r="Y23" s="60">
        <v>2259778</v>
      </c>
      <c r="Z23" s="140">
        <v>0</v>
      </c>
      <c r="AA23" s="155">
        <v>12008240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163997589</v>
      </c>
      <c r="D25" s="168">
        <f>+D5+D9+D15+D19+D24</f>
        <v>0</v>
      </c>
      <c r="E25" s="169">
        <f t="shared" si="4"/>
        <v>180976375</v>
      </c>
      <c r="F25" s="73">
        <f t="shared" si="4"/>
        <v>180976375</v>
      </c>
      <c r="G25" s="73">
        <f t="shared" si="4"/>
        <v>46712778</v>
      </c>
      <c r="H25" s="73">
        <f t="shared" si="4"/>
        <v>6927211</v>
      </c>
      <c r="I25" s="73">
        <f t="shared" si="4"/>
        <v>5849850</v>
      </c>
      <c r="J25" s="73">
        <f t="shared" si="4"/>
        <v>59489839</v>
      </c>
      <c r="K25" s="73">
        <f t="shared" si="4"/>
        <v>5079542</v>
      </c>
      <c r="L25" s="73">
        <f t="shared" si="4"/>
        <v>4246113</v>
      </c>
      <c r="M25" s="73">
        <f t="shared" si="4"/>
        <v>25493004</v>
      </c>
      <c r="N25" s="73">
        <f t="shared" si="4"/>
        <v>34818659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94308498</v>
      </c>
      <c r="X25" s="73">
        <f t="shared" si="4"/>
        <v>105984955</v>
      </c>
      <c r="Y25" s="73">
        <f t="shared" si="4"/>
        <v>-11676457</v>
      </c>
      <c r="Z25" s="170">
        <f>+IF(X25&lt;&gt;0,+(Y25/X25)*100,0)</f>
        <v>-11.017089170816744</v>
      </c>
      <c r="AA25" s="168">
        <f>+AA5+AA9+AA15+AA19+AA24</f>
        <v>180976375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44480968</v>
      </c>
      <c r="D28" s="153">
        <f>SUM(D29:D31)</f>
        <v>0</v>
      </c>
      <c r="E28" s="154">
        <f t="shared" si="5"/>
        <v>65424503</v>
      </c>
      <c r="F28" s="100">
        <f t="shared" si="5"/>
        <v>65424503</v>
      </c>
      <c r="G28" s="100">
        <f t="shared" si="5"/>
        <v>8492783</v>
      </c>
      <c r="H28" s="100">
        <f t="shared" si="5"/>
        <v>2721304</v>
      </c>
      <c r="I28" s="100">
        <f t="shared" si="5"/>
        <v>2889508</v>
      </c>
      <c r="J28" s="100">
        <f t="shared" si="5"/>
        <v>14103595</v>
      </c>
      <c r="K28" s="100">
        <f t="shared" si="5"/>
        <v>2411832</v>
      </c>
      <c r="L28" s="100">
        <f t="shared" si="5"/>
        <v>4410697</v>
      </c>
      <c r="M28" s="100">
        <f t="shared" si="5"/>
        <v>3135495</v>
      </c>
      <c r="N28" s="100">
        <f t="shared" si="5"/>
        <v>9958024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24061619</v>
      </c>
      <c r="X28" s="100">
        <f t="shared" si="5"/>
        <v>33233390</v>
      </c>
      <c r="Y28" s="100">
        <f t="shared" si="5"/>
        <v>-9171771</v>
      </c>
      <c r="Z28" s="137">
        <f>+IF(X28&lt;&gt;0,+(Y28/X28)*100,0)</f>
        <v>-27.598060264089817</v>
      </c>
      <c r="AA28" s="153">
        <f>SUM(AA29:AA31)</f>
        <v>65424503</v>
      </c>
    </row>
    <row r="29" spans="1:27" ht="12.75">
      <c r="A29" s="138" t="s">
        <v>75</v>
      </c>
      <c r="B29" s="136"/>
      <c r="C29" s="155">
        <v>12365768</v>
      </c>
      <c r="D29" s="155"/>
      <c r="E29" s="156">
        <v>34424280</v>
      </c>
      <c r="F29" s="60">
        <v>34424280</v>
      </c>
      <c r="G29" s="60">
        <v>1787346</v>
      </c>
      <c r="H29" s="60">
        <v>817512</v>
      </c>
      <c r="I29" s="60">
        <v>1023592</v>
      </c>
      <c r="J29" s="60">
        <v>3628450</v>
      </c>
      <c r="K29" s="60">
        <v>1033763</v>
      </c>
      <c r="L29" s="60">
        <v>1158521</v>
      </c>
      <c r="M29" s="60">
        <v>1274010</v>
      </c>
      <c r="N29" s="60">
        <v>3466294</v>
      </c>
      <c r="O29" s="60"/>
      <c r="P29" s="60"/>
      <c r="Q29" s="60"/>
      <c r="R29" s="60"/>
      <c r="S29" s="60"/>
      <c r="T29" s="60"/>
      <c r="U29" s="60"/>
      <c r="V29" s="60"/>
      <c r="W29" s="60">
        <v>7094744</v>
      </c>
      <c r="X29" s="60">
        <v>11135963</v>
      </c>
      <c r="Y29" s="60">
        <v>-4041219</v>
      </c>
      <c r="Z29" s="140">
        <v>-36.29</v>
      </c>
      <c r="AA29" s="155">
        <v>34424280</v>
      </c>
    </row>
    <row r="30" spans="1:27" ht="12.75">
      <c r="A30" s="138" t="s">
        <v>76</v>
      </c>
      <c r="B30" s="136"/>
      <c r="C30" s="157">
        <v>23153065</v>
      </c>
      <c r="D30" s="157"/>
      <c r="E30" s="158">
        <v>23142625</v>
      </c>
      <c r="F30" s="159">
        <v>23142625</v>
      </c>
      <c r="G30" s="159">
        <v>5941130</v>
      </c>
      <c r="H30" s="159">
        <v>1025063</v>
      </c>
      <c r="I30" s="159">
        <v>1187483</v>
      </c>
      <c r="J30" s="159">
        <v>8153676</v>
      </c>
      <c r="K30" s="159">
        <v>810702</v>
      </c>
      <c r="L30" s="159">
        <v>2610408</v>
      </c>
      <c r="M30" s="159">
        <v>965126</v>
      </c>
      <c r="N30" s="159">
        <v>4386236</v>
      </c>
      <c r="O30" s="159"/>
      <c r="P30" s="159"/>
      <c r="Q30" s="159"/>
      <c r="R30" s="159"/>
      <c r="S30" s="159"/>
      <c r="T30" s="159"/>
      <c r="U30" s="159"/>
      <c r="V30" s="159"/>
      <c r="W30" s="159">
        <v>12539912</v>
      </c>
      <c r="X30" s="159">
        <v>16086352</v>
      </c>
      <c r="Y30" s="159">
        <v>-3546440</v>
      </c>
      <c r="Z30" s="141">
        <v>-22.05</v>
      </c>
      <c r="AA30" s="157">
        <v>23142625</v>
      </c>
    </row>
    <row r="31" spans="1:27" ht="12.75">
      <c r="A31" s="138" t="s">
        <v>77</v>
      </c>
      <c r="B31" s="136"/>
      <c r="C31" s="155">
        <v>8962135</v>
      </c>
      <c r="D31" s="155"/>
      <c r="E31" s="156">
        <v>7857598</v>
      </c>
      <c r="F31" s="60">
        <v>7857598</v>
      </c>
      <c r="G31" s="60">
        <v>764307</v>
      </c>
      <c r="H31" s="60">
        <v>878729</v>
      </c>
      <c r="I31" s="60">
        <v>678433</v>
      </c>
      <c r="J31" s="60">
        <v>2321469</v>
      </c>
      <c r="K31" s="60">
        <v>567367</v>
      </c>
      <c r="L31" s="60">
        <v>641768</v>
      </c>
      <c r="M31" s="60">
        <v>896359</v>
      </c>
      <c r="N31" s="60">
        <v>2105494</v>
      </c>
      <c r="O31" s="60"/>
      <c r="P31" s="60"/>
      <c r="Q31" s="60"/>
      <c r="R31" s="60"/>
      <c r="S31" s="60"/>
      <c r="T31" s="60"/>
      <c r="U31" s="60"/>
      <c r="V31" s="60"/>
      <c r="W31" s="60">
        <v>4426963</v>
      </c>
      <c r="X31" s="60">
        <v>6011075</v>
      </c>
      <c r="Y31" s="60">
        <v>-1584112</v>
      </c>
      <c r="Z31" s="140">
        <v>-26.35</v>
      </c>
      <c r="AA31" s="155">
        <v>7857598</v>
      </c>
    </row>
    <row r="32" spans="1:27" ht="12.75">
      <c r="A32" s="135" t="s">
        <v>78</v>
      </c>
      <c r="B32" s="136"/>
      <c r="C32" s="153">
        <f aca="true" t="shared" si="6" ref="C32:Y32">SUM(C33:C37)</f>
        <v>15288337</v>
      </c>
      <c r="D32" s="153">
        <f>SUM(D33:D37)</f>
        <v>0</v>
      </c>
      <c r="E32" s="154">
        <f t="shared" si="6"/>
        <v>14602937</v>
      </c>
      <c r="F32" s="100">
        <f t="shared" si="6"/>
        <v>14602937</v>
      </c>
      <c r="G32" s="100">
        <f t="shared" si="6"/>
        <v>1343057</v>
      </c>
      <c r="H32" s="100">
        <f t="shared" si="6"/>
        <v>1186763</v>
      </c>
      <c r="I32" s="100">
        <f t="shared" si="6"/>
        <v>1265911</v>
      </c>
      <c r="J32" s="100">
        <f t="shared" si="6"/>
        <v>3795731</v>
      </c>
      <c r="K32" s="100">
        <f t="shared" si="6"/>
        <v>1219424</v>
      </c>
      <c r="L32" s="100">
        <f t="shared" si="6"/>
        <v>1157729</v>
      </c>
      <c r="M32" s="100">
        <f t="shared" si="6"/>
        <v>1182341</v>
      </c>
      <c r="N32" s="100">
        <f t="shared" si="6"/>
        <v>3559494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7355225</v>
      </c>
      <c r="X32" s="100">
        <f t="shared" si="6"/>
        <v>10881594</v>
      </c>
      <c r="Y32" s="100">
        <f t="shared" si="6"/>
        <v>-3526369</v>
      </c>
      <c r="Z32" s="137">
        <f>+IF(X32&lt;&gt;0,+(Y32/X32)*100,0)</f>
        <v>-32.40673195489558</v>
      </c>
      <c r="AA32" s="153">
        <f>SUM(AA33:AA37)</f>
        <v>14602937</v>
      </c>
    </row>
    <row r="33" spans="1:27" ht="12.75">
      <c r="A33" s="138" t="s">
        <v>79</v>
      </c>
      <c r="B33" s="136"/>
      <c r="C33" s="155">
        <v>13170028</v>
      </c>
      <c r="D33" s="155"/>
      <c r="E33" s="156">
        <v>12431918</v>
      </c>
      <c r="F33" s="60">
        <v>12431918</v>
      </c>
      <c r="G33" s="60">
        <v>1207323</v>
      </c>
      <c r="H33" s="60">
        <v>1068683</v>
      </c>
      <c r="I33" s="60">
        <v>1101551</v>
      </c>
      <c r="J33" s="60">
        <v>3377557</v>
      </c>
      <c r="K33" s="60">
        <v>1067891</v>
      </c>
      <c r="L33" s="60">
        <v>1023609</v>
      </c>
      <c r="M33" s="60">
        <v>1049406</v>
      </c>
      <c r="N33" s="60">
        <v>3140906</v>
      </c>
      <c r="O33" s="60"/>
      <c r="P33" s="60"/>
      <c r="Q33" s="60"/>
      <c r="R33" s="60"/>
      <c r="S33" s="60"/>
      <c r="T33" s="60"/>
      <c r="U33" s="60"/>
      <c r="V33" s="60"/>
      <c r="W33" s="60">
        <v>6518463</v>
      </c>
      <c r="X33" s="60">
        <v>9324000</v>
      </c>
      <c r="Y33" s="60">
        <v>-2805537</v>
      </c>
      <c r="Z33" s="140">
        <v>-30.09</v>
      </c>
      <c r="AA33" s="155">
        <v>12431918</v>
      </c>
    </row>
    <row r="34" spans="1:27" ht="12.75">
      <c r="A34" s="138" t="s">
        <v>80</v>
      </c>
      <c r="B34" s="136"/>
      <c r="C34" s="155">
        <v>159133</v>
      </c>
      <c r="D34" s="155"/>
      <c r="E34" s="156">
        <v>126500</v>
      </c>
      <c r="F34" s="60">
        <v>126500</v>
      </c>
      <c r="G34" s="60">
        <v>1328</v>
      </c>
      <c r="H34" s="60">
        <v>2382</v>
      </c>
      <c r="I34" s="60">
        <v>953</v>
      </c>
      <c r="J34" s="60">
        <v>4663</v>
      </c>
      <c r="K34" s="60">
        <v>1573</v>
      </c>
      <c r="L34" s="60"/>
      <c r="M34" s="60"/>
      <c r="N34" s="60">
        <v>1573</v>
      </c>
      <c r="O34" s="60"/>
      <c r="P34" s="60"/>
      <c r="Q34" s="60"/>
      <c r="R34" s="60"/>
      <c r="S34" s="60"/>
      <c r="T34" s="60"/>
      <c r="U34" s="60"/>
      <c r="V34" s="60"/>
      <c r="W34" s="60">
        <v>6236</v>
      </c>
      <c r="X34" s="60">
        <v>95247</v>
      </c>
      <c r="Y34" s="60">
        <v>-89011</v>
      </c>
      <c r="Z34" s="140">
        <v>-93.45</v>
      </c>
      <c r="AA34" s="155">
        <v>126500</v>
      </c>
    </row>
    <row r="35" spans="1:27" ht="12.75">
      <c r="A35" s="138" t="s">
        <v>81</v>
      </c>
      <c r="B35" s="136"/>
      <c r="C35" s="155">
        <v>1959176</v>
      </c>
      <c r="D35" s="155"/>
      <c r="E35" s="156">
        <v>2044519</v>
      </c>
      <c r="F35" s="60">
        <v>2044519</v>
      </c>
      <c r="G35" s="60">
        <v>134406</v>
      </c>
      <c r="H35" s="60">
        <v>115698</v>
      </c>
      <c r="I35" s="60">
        <v>163407</v>
      </c>
      <c r="J35" s="60">
        <v>413511</v>
      </c>
      <c r="K35" s="60">
        <v>149960</v>
      </c>
      <c r="L35" s="60">
        <v>134120</v>
      </c>
      <c r="M35" s="60">
        <v>132935</v>
      </c>
      <c r="N35" s="60">
        <v>417015</v>
      </c>
      <c r="O35" s="60"/>
      <c r="P35" s="60"/>
      <c r="Q35" s="60"/>
      <c r="R35" s="60"/>
      <c r="S35" s="60"/>
      <c r="T35" s="60"/>
      <c r="U35" s="60"/>
      <c r="V35" s="60"/>
      <c r="W35" s="60">
        <v>830526</v>
      </c>
      <c r="X35" s="60">
        <v>1462347</v>
      </c>
      <c r="Y35" s="60">
        <v>-631821</v>
      </c>
      <c r="Z35" s="140">
        <v>-43.21</v>
      </c>
      <c r="AA35" s="155">
        <v>2044519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48996871</v>
      </c>
      <c r="D38" s="153">
        <f>SUM(D39:D41)</f>
        <v>0</v>
      </c>
      <c r="E38" s="154">
        <f t="shared" si="7"/>
        <v>11909700</v>
      </c>
      <c r="F38" s="100">
        <f t="shared" si="7"/>
        <v>11909700</v>
      </c>
      <c r="G38" s="100">
        <f t="shared" si="7"/>
        <v>957593</v>
      </c>
      <c r="H38" s="100">
        <f t="shared" si="7"/>
        <v>918467</v>
      </c>
      <c r="I38" s="100">
        <f t="shared" si="7"/>
        <v>846693</v>
      </c>
      <c r="J38" s="100">
        <f t="shared" si="7"/>
        <v>2722753</v>
      </c>
      <c r="K38" s="100">
        <f t="shared" si="7"/>
        <v>709597</v>
      </c>
      <c r="L38" s="100">
        <f t="shared" si="7"/>
        <v>1013896</v>
      </c>
      <c r="M38" s="100">
        <f t="shared" si="7"/>
        <v>925240</v>
      </c>
      <c r="N38" s="100">
        <f t="shared" si="7"/>
        <v>2648733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5371486</v>
      </c>
      <c r="X38" s="100">
        <f t="shared" si="7"/>
        <v>9217100</v>
      </c>
      <c r="Y38" s="100">
        <f t="shared" si="7"/>
        <v>-3845614</v>
      </c>
      <c r="Z38" s="137">
        <f>+IF(X38&lt;&gt;0,+(Y38/X38)*100,0)</f>
        <v>-41.72260255394864</v>
      </c>
      <c r="AA38" s="153">
        <f>SUM(AA39:AA41)</f>
        <v>11909700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2.75">
      <c r="A40" s="138" t="s">
        <v>86</v>
      </c>
      <c r="B40" s="136"/>
      <c r="C40" s="155">
        <v>48996871</v>
      </c>
      <c r="D40" s="155"/>
      <c r="E40" s="156">
        <v>11909700</v>
      </c>
      <c r="F40" s="60">
        <v>11909700</v>
      </c>
      <c r="G40" s="60">
        <v>957593</v>
      </c>
      <c r="H40" s="60">
        <v>918467</v>
      </c>
      <c r="I40" s="60">
        <v>846693</v>
      </c>
      <c r="J40" s="60">
        <v>2722753</v>
      </c>
      <c r="K40" s="60">
        <v>709597</v>
      </c>
      <c r="L40" s="60">
        <v>1013896</v>
      </c>
      <c r="M40" s="60">
        <v>925240</v>
      </c>
      <c r="N40" s="60">
        <v>2648733</v>
      </c>
      <c r="O40" s="60"/>
      <c r="P40" s="60"/>
      <c r="Q40" s="60"/>
      <c r="R40" s="60"/>
      <c r="S40" s="60"/>
      <c r="T40" s="60"/>
      <c r="U40" s="60"/>
      <c r="V40" s="60"/>
      <c r="W40" s="60">
        <v>5371486</v>
      </c>
      <c r="X40" s="60">
        <v>9217100</v>
      </c>
      <c r="Y40" s="60">
        <v>-3845614</v>
      </c>
      <c r="Z40" s="140">
        <v>-41.72</v>
      </c>
      <c r="AA40" s="155">
        <v>11909700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61663314</v>
      </c>
      <c r="D42" s="153">
        <f>SUM(D43:D46)</f>
        <v>0</v>
      </c>
      <c r="E42" s="154">
        <f t="shared" si="8"/>
        <v>66271949</v>
      </c>
      <c r="F42" s="100">
        <f t="shared" si="8"/>
        <v>66271949</v>
      </c>
      <c r="G42" s="100">
        <f t="shared" si="8"/>
        <v>11404168</v>
      </c>
      <c r="H42" s="100">
        <f t="shared" si="8"/>
        <v>6053759</v>
      </c>
      <c r="I42" s="100">
        <f t="shared" si="8"/>
        <v>6009419</v>
      </c>
      <c r="J42" s="100">
        <f t="shared" si="8"/>
        <v>23467346</v>
      </c>
      <c r="K42" s="100">
        <f t="shared" si="8"/>
        <v>2142564</v>
      </c>
      <c r="L42" s="100">
        <f t="shared" si="8"/>
        <v>4693890</v>
      </c>
      <c r="M42" s="100">
        <f t="shared" si="8"/>
        <v>3911054</v>
      </c>
      <c r="N42" s="100">
        <f t="shared" si="8"/>
        <v>10747508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34214854</v>
      </c>
      <c r="X42" s="100">
        <f t="shared" si="8"/>
        <v>40947502</v>
      </c>
      <c r="Y42" s="100">
        <f t="shared" si="8"/>
        <v>-6732648</v>
      </c>
      <c r="Z42" s="137">
        <f>+IF(X42&lt;&gt;0,+(Y42/X42)*100,0)</f>
        <v>-16.442145848115473</v>
      </c>
      <c r="AA42" s="153">
        <f>SUM(AA43:AA46)</f>
        <v>66271949</v>
      </c>
    </row>
    <row r="43" spans="1:27" ht="12.75">
      <c r="A43" s="138" t="s">
        <v>89</v>
      </c>
      <c r="B43" s="136"/>
      <c r="C43" s="155">
        <v>30530702</v>
      </c>
      <c r="D43" s="155"/>
      <c r="E43" s="156">
        <v>34155900</v>
      </c>
      <c r="F43" s="60">
        <v>34155900</v>
      </c>
      <c r="G43" s="60">
        <v>3445614</v>
      </c>
      <c r="H43" s="60">
        <v>3938217</v>
      </c>
      <c r="I43" s="60">
        <v>3742880</v>
      </c>
      <c r="J43" s="60">
        <v>11126711</v>
      </c>
      <c r="K43" s="60">
        <v>328766</v>
      </c>
      <c r="L43" s="60">
        <v>2043894</v>
      </c>
      <c r="M43" s="60">
        <v>384655</v>
      </c>
      <c r="N43" s="60">
        <v>2757315</v>
      </c>
      <c r="O43" s="60"/>
      <c r="P43" s="60"/>
      <c r="Q43" s="60"/>
      <c r="R43" s="60"/>
      <c r="S43" s="60"/>
      <c r="T43" s="60"/>
      <c r="U43" s="60"/>
      <c r="V43" s="60"/>
      <c r="W43" s="60">
        <v>13884026</v>
      </c>
      <c r="X43" s="60">
        <v>24357201</v>
      </c>
      <c r="Y43" s="60">
        <v>-10473175</v>
      </c>
      <c r="Z43" s="140">
        <v>-43</v>
      </c>
      <c r="AA43" s="155">
        <v>34155900</v>
      </c>
    </row>
    <row r="44" spans="1:27" ht="12.75">
      <c r="A44" s="138" t="s">
        <v>90</v>
      </c>
      <c r="B44" s="136"/>
      <c r="C44" s="155">
        <v>12270199</v>
      </c>
      <c r="D44" s="155"/>
      <c r="E44" s="156">
        <v>12754245</v>
      </c>
      <c r="F44" s="60">
        <v>12754245</v>
      </c>
      <c r="G44" s="60">
        <v>2367641</v>
      </c>
      <c r="H44" s="60">
        <v>653573</v>
      </c>
      <c r="I44" s="60">
        <v>831519</v>
      </c>
      <c r="J44" s="60">
        <v>3852733</v>
      </c>
      <c r="K44" s="60">
        <v>406987</v>
      </c>
      <c r="L44" s="60">
        <v>861512</v>
      </c>
      <c r="M44" s="60">
        <v>962179</v>
      </c>
      <c r="N44" s="60">
        <v>2230678</v>
      </c>
      <c r="O44" s="60"/>
      <c r="P44" s="60"/>
      <c r="Q44" s="60"/>
      <c r="R44" s="60"/>
      <c r="S44" s="60"/>
      <c r="T44" s="60"/>
      <c r="U44" s="60"/>
      <c r="V44" s="60"/>
      <c r="W44" s="60">
        <v>6083411</v>
      </c>
      <c r="X44" s="60">
        <v>8174867</v>
      </c>
      <c r="Y44" s="60">
        <v>-2091456</v>
      </c>
      <c r="Z44" s="140">
        <v>-25.58</v>
      </c>
      <c r="AA44" s="155">
        <v>12754245</v>
      </c>
    </row>
    <row r="45" spans="1:27" ht="12.75">
      <c r="A45" s="138" t="s">
        <v>91</v>
      </c>
      <c r="B45" s="136"/>
      <c r="C45" s="157">
        <v>10112565</v>
      </c>
      <c r="D45" s="157"/>
      <c r="E45" s="158">
        <v>11441547</v>
      </c>
      <c r="F45" s="159">
        <v>11441547</v>
      </c>
      <c r="G45" s="159">
        <v>3145309</v>
      </c>
      <c r="H45" s="159">
        <v>778673</v>
      </c>
      <c r="I45" s="159">
        <v>735738</v>
      </c>
      <c r="J45" s="159">
        <v>4659720</v>
      </c>
      <c r="K45" s="159">
        <v>725355</v>
      </c>
      <c r="L45" s="159">
        <v>802076</v>
      </c>
      <c r="M45" s="159">
        <v>1894880</v>
      </c>
      <c r="N45" s="159">
        <v>3422311</v>
      </c>
      <c r="O45" s="159"/>
      <c r="P45" s="159"/>
      <c r="Q45" s="159"/>
      <c r="R45" s="159"/>
      <c r="S45" s="159"/>
      <c r="T45" s="159"/>
      <c r="U45" s="159"/>
      <c r="V45" s="159"/>
      <c r="W45" s="159">
        <v>8082031</v>
      </c>
      <c r="X45" s="159">
        <v>8415434</v>
      </c>
      <c r="Y45" s="159">
        <v>-333403</v>
      </c>
      <c r="Z45" s="141">
        <v>-3.96</v>
      </c>
      <c r="AA45" s="157">
        <v>11441547</v>
      </c>
    </row>
    <row r="46" spans="1:27" ht="12.75">
      <c r="A46" s="138" t="s">
        <v>92</v>
      </c>
      <c r="B46" s="136"/>
      <c r="C46" s="155">
        <v>8749848</v>
      </c>
      <c r="D46" s="155"/>
      <c r="E46" s="156">
        <v>7920257</v>
      </c>
      <c r="F46" s="60">
        <v>7920257</v>
      </c>
      <c r="G46" s="60">
        <v>2445604</v>
      </c>
      <c r="H46" s="60">
        <v>683296</v>
      </c>
      <c r="I46" s="60">
        <v>699282</v>
      </c>
      <c r="J46" s="60">
        <v>3828182</v>
      </c>
      <c r="K46" s="60">
        <v>681456</v>
      </c>
      <c r="L46" s="60">
        <v>986408</v>
      </c>
      <c r="M46" s="60">
        <v>669340</v>
      </c>
      <c r="N46" s="60">
        <v>2337204</v>
      </c>
      <c r="O46" s="60"/>
      <c r="P46" s="60"/>
      <c r="Q46" s="60"/>
      <c r="R46" s="60"/>
      <c r="S46" s="60"/>
      <c r="T46" s="60"/>
      <c r="U46" s="60"/>
      <c r="V46" s="60"/>
      <c r="W46" s="60">
        <v>6165386</v>
      </c>
      <c r="X46" s="60"/>
      <c r="Y46" s="60">
        <v>6165386</v>
      </c>
      <c r="Z46" s="140">
        <v>0</v>
      </c>
      <c r="AA46" s="155">
        <v>7920257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170429490</v>
      </c>
      <c r="D48" s="168">
        <f>+D28+D32+D38+D42+D47</f>
        <v>0</v>
      </c>
      <c r="E48" s="169">
        <f t="shared" si="9"/>
        <v>158209089</v>
      </c>
      <c r="F48" s="73">
        <f t="shared" si="9"/>
        <v>158209089</v>
      </c>
      <c r="G48" s="73">
        <f t="shared" si="9"/>
        <v>22197601</v>
      </c>
      <c r="H48" s="73">
        <f t="shared" si="9"/>
        <v>10880293</v>
      </c>
      <c r="I48" s="73">
        <f t="shared" si="9"/>
        <v>11011531</v>
      </c>
      <c r="J48" s="73">
        <f t="shared" si="9"/>
        <v>44089425</v>
      </c>
      <c r="K48" s="73">
        <f t="shared" si="9"/>
        <v>6483417</v>
      </c>
      <c r="L48" s="73">
        <f t="shared" si="9"/>
        <v>11276212</v>
      </c>
      <c r="M48" s="73">
        <f t="shared" si="9"/>
        <v>9154130</v>
      </c>
      <c r="N48" s="73">
        <f t="shared" si="9"/>
        <v>26913759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71003184</v>
      </c>
      <c r="X48" s="73">
        <f t="shared" si="9"/>
        <v>94279586</v>
      </c>
      <c r="Y48" s="73">
        <f t="shared" si="9"/>
        <v>-23276402</v>
      </c>
      <c r="Z48" s="170">
        <f>+IF(X48&lt;&gt;0,+(Y48/X48)*100,0)</f>
        <v>-24.68869772084065</v>
      </c>
      <c r="AA48" s="168">
        <f>+AA28+AA32+AA38+AA42+AA47</f>
        <v>158209089</v>
      </c>
    </row>
    <row r="49" spans="1:27" ht="12.75">
      <c r="A49" s="148" t="s">
        <v>49</v>
      </c>
      <c r="B49" s="149"/>
      <c r="C49" s="171">
        <f aca="true" t="shared" si="10" ref="C49:Y49">+C25-C48</f>
        <v>-6431901</v>
      </c>
      <c r="D49" s="171">
        <f>+D25-D48</f>
        <v>0</v>
      </c>
      <c r="E49" s="172">
        <f t="shared" si="10"/>
        <v>22767286</v>
      </c>
      <c r="F49" s="173">
        <f t="shared" si="10"/>
        <v>22767286</v>
      </c>
      <c r="G49" s="173">
        <f t="shared" si="10"/>
        <v>24515177</v>
      </c>
      <c r="H49" s="173">
        <f t="shared" si="10"/>
        <v>-3953082</v>
      </c>
      <c r="I49" s="173">
        <f t="shared" si="10"/>
        <v>-5161681</v>
      </c>
      <c r="J49" s="173">
        <f t="shared" si="10"/>
        <v>15400414</v>
      </c>
      <c r="K49" s="173">
        <f t="shared" si="10"/>
        <v>-1403875</v>
      </c>
      <c r="L49" s="173">
        <f t="shared" si="10"/>
        <v>-7030099</v>
      </c>
      <c r="M49" s="173">
        <f t="shared" si="10"/>
        <v>16338874</v>
      </c>
      <c r="N49" s="173">
        <f t="shared" si="10"/>
        <v>7904900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23305314</v>
      </c>
      <c r="X49" s="173">
        <f>IF(F25=F48,0,X25-X48)</f>
        <v>11705369</v>
      </c>
      <c r="Y49" s="173">
        <f t="shared" si="10"/>
        <v>11599945</v>
      </c>
      <c r="Z49" s="174">
        <f>+IF(X49&lt;&gt;0,+(Y49/X49)*100,0)</f>
        <v>99.0993534676267</v>
      </c>
      <c r="AA49" s="171">
        <f>+AA25-AA48</f>
        <v>22767286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15085482</v>
      </c>
      <c r="D5" s="155">
        <v>0</v>
      </c>
      <c r="E5" s="156">
        <v>15000000</v>
      </c>
      <c r="F5" s="60">
        <v>15000000</v>
      </c>
      <c r="G5" s="60">
        <v>10427455</v>
      </c>
      <c r="H5" s="60">
        <v>522692</v>
      </c>
      <c r="I5" s="60">
        <v>493042</v>
      </c>
      <c r="J5" s="60">
        <v>11443189</v>
      </c>
      <c r="K5" s="60">
        <v>557477</v>
      </c>
      <c r="L5" s="60">
        <v>330033</v>
      </c>
      <c r="M5" s="60">
        <v>479245</v>
      </c>
      <c r="N5" s="60">
        <v>1366755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12809944</v>
      </c>
      <c r="X5" s="60">
        <v>11250000</v>
      </c>
      <c r="Y5" s="60">
        <v>1559944</v>
      </c>
      <c r="Z5" s="140">
        <v>13.87</v>
      </c>
      <c r="AA5" s="155">
        <v>15000000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750000</v>
      </c>
      <c r="F6" s="60">
        <v>750000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750000</v>
      </c>
    </row>
    <row r="7" spans="1:27" ht="12.75">
      <c r="A7" s="183" t="s">
        <v>103</v>
      </c>
      <c r="B7" s="182"/>
      <c r="C7" s="155">
        <v>26360677</v>
      </c>
      <c r="D7" s="155">
        <v>0</v>
      </c>
      <c r="E7" s="156">
        <v>33609320</v>
      </c>
      <c r="F7" s="60">
        <v>33609320</v>
      </c>
      <c r="G7" s="60">
        <v>2983175</v>
      </c>
      <c r="H7" s="60">
        <v>2987452</v>
      </c>
      <c r="I7" s="60">
        <v>3290272</v>
      </c>
      <c r="J7" s="60">
        <v>9260899</v>
      </c>
      <c r="K7" s="60">
        <v>2665739</v>
      </c>
      <c r="L7" s="60">
        <v>2275495</v>
      </c>
      <c r="M7" s="60">
        <v>2471772</v>
      </c>
      <c r="N7" s="60">
        <v>7413006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16673905</v>
      </c>
      <c r="X7" s="60">
        <v>25206750</v>
      </c>
      <c r="Y7" s="60">
        <v>-8532845</v>
      </c>
      <c r="Z7" s="140">
        <v>-33.85</v>
      </c>
      <c r="AA7" s="155">
        <v>33609320</v>
      </c>
    </row>
    <row r="8" spans="1:27" ht="12.75">
      <c r="A8" s="183" t="s">
        <v>104</v>
      </c>
      <c r="B8" s="182"/>
      <c r="C8" s="155">
        <v>5100349</v>
      </c>
      <c r="D8" s="155">
        <v>0</v>
      </c>
      <c r="E8" s="156">
        <v>8154800</v>
      </c>
      <c r="F8" s="60">
        <v>8154800</v>
      </c>
      <c r="G8" s="60">
        <v>421326</v>
      </c>
      <c r="H8" s="60">
        <v>439415</v>
      </c>
      <c r="I8" s="60">
        <v>483357</v>
      </c>
      <c r="J8" s="60">
        <v>1344098</v>
      </c>
      <c r="K8" s="60">
        <v>504405</v>
      </c>
      <c r="L8" s="60">
        <v>471919</v>
      </c>
      <c r="M8" s="60">
        <v>503111</v>
      </c>
      <c r="N8" s="60">
        <v>1479435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2823533</v>
      </c>
      <c r="X8" s="60">
        <v>6116247</v>
      </c>
      <c r="Y8" s="60">
        <v>-3292714</v>
      </c>
      <c r="Z8" s="140">
        <v>-53.84</v>
      </c>
      <c r="AA8" s="155">
        <v>8154800</v>
      </c>
    </row>
    <row r="9" spans="1:27" ht="12.75">
      <c r="A9" s="183" t="s">
        <v>105</v>
      </c>
      <c r="B9" s="182"/>
      <c r="C9" s="155">
        <v>6426819</v>
      </c>
      <c r="D9" s="155">
        <v>0</v>
      </c>
      <c r="E9" s="156">
        <v>6631200</v>
      </c>
      <c r="F9" s="60">
        <v>6631200</v>
      </c>
      <c r="G9" s="60">
        <v>559058</v>
      </c>
      <c r="H9" s="60">
        <v>569650</v>
      </c>
      <c r="I9" s="60">
        <v>566501</v>
      </c>
      <c r="J9" s="60">
        <v>1695209</v>
      </c>
      <c r="K9" s="60">
        <v>571665</v>
      </c>
      <c r="L9" s="60">
        <v>570160</v>
      </c>
      <c r="M9" s="60">
        <v>570400</v>
      </c>
      <c r="N9" s="60">
        <v>1712225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3407434</v>
      </c>
      <c r="X9" s="60">
        <v>4973247</v>
      </c>
      <c r="Y9" s="60">
        <v>-1565813</v>
      </c>
      <c r="Z9" s="140">
        <v>-31.48</v>
      </c>
      <c r="AA9" s="155">
        <v>6631200</v>
      </c>
    </row>
    <row r="10" spans="1:27" ht="12.75">
      <c r="A10" s="183" t="s">
        <v>106</v>
      </c>
      <c r="B10" s="182"/>
      <c r="C10" s="155">
        <v>4284356</v>
      </c>
      <c r="D10" s="155">
        <v>0</v>
      </c>
      <c r="E10" s="156">
        <v>3750500</v>
      </c>
      <c r="F10" s="54">
        <v>3750500</v>
      </c>
      <c r="G10" s="54">
        <v>370336</v>
      </c>
      <c r="H10" s="54">
        <v>377889</v>
      </c>
      <c r="I10" s="54">
        <v>377470</v>
      </c>
      <c r="J10" s="54">
        <v>1125695</v>
      </c>
      <c r="K10" s="54">
        <v>378417</v>
      </c>
      <c r="L10" s="54">
        <v>377739</v>
      </c>
      <c r="M10" s="54">
        <v>377927</v>
      </c>
      <c r="N10" s="54">
        <v>1134083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2259778</v>
      </c>
      <c r="X10" s="54">
        <v>2813247</v>
      </c>
      <c r="Y10" s="54">
        <v>-553469</v>
      </c>
      <c r="Z10" s="184">
        <v>-19.67</v>
      </c>
      <c r="AA10" s="130">
        <v>3750500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747718</v>
      </c>
      <c r="D12" s="155">
        <v>0</v>
      </c>
      <c r="E12" s="156">
        <v>428500</v>
      </c>
      <c r="F12" s="60">
        <v>428500</v>
      </c>
      <c r="G12" s="60">
        <v>313640</v>
      </c>
      <c r="H12" s="60">
        <v>18642</v>
      </c>
      <c r="I12" s="60">
        <v>39324</v>
      </c>
      <c r="J12" s="60">
        <v>371606</v>
      </c>
      <c r="K12" s="60">
        <v>105343</v>
      </c>
      <c r="L12" s="60">
        <v>38517</v>
      </c>
      <c r="M12" s="60">
        <v>24254</v>
      </c>
      <c r="N12" s="60">
        <v>168114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539720</v>
      </c>
      <c r="X12" s="60">
        <v>391100</v>
      </c>
      <c r="Y12" s="60">
        <v>148620</v>
      </c>
      <c r="Z12" s="140">
        <v>38</v>
      </c>
      <c r="AA12" s="155">
        <v>428500</v>
      </c>
    </row>
    <row r="13" spans="1:27" ht="12.75">
      <c r="A13" s="181" t="s">
        <v>109</v>
      </c>
      <c r="B13" s="185"/>
      <c r="C13" s="155">
        <v>1133161</v>
      </c>
      <c r="D13" s="155">
        <v>0</v>
      </c>
      <c r="E13" s="156">
        <v>760000</v>
      </c>
      <c r="F13" s="60">
        <v>760000</v>
      </c>
      <c r="G13" s="60">
        <v>9296</v>
      </c>
      <c r="H13" s="60">
        <v>40784</v>
      </c>
      <c r="I13" s="60">
        <v>15820</v>
      </c>
      <c r="J13" s="60">
        <v>65900</v>
      </c>
      <c r="K13" s="60">
        <v>10461</v>
      </c>
      <c r="L13" s="60">
        <v>11106</v>
      </c>
      <c r="M13" s="60">
        <v>7295</v>
      </c>
      <c r="N13" s="60">
        <v>28862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94762</v>
      </c>
      <c r="X13" s="60">
        <v>687600</v>
      </c>
      <c r="Y13" s="60">
        <v>-592838</v>
      </c>
      <c r="Z13" s="140">
        <v>-86.22</v>
      </c>
      <c r="AA13" s="155">
        <v>760000</v>
      </c>
    </row>
    <row r="14" spans="1:27" ht="12.75">
      <c r="A14" s="181" t="s">
        <v>110</v>
      </c>
      <c r="B14" s="185"/>
      <c r="C14" s="155">
        <v>1604096</v>
      </c>
      <c r="D14" s="155">
        <v>0</v>
      </c>
      <c r="E14" s="156">
        <v>0</v>
      </c>
      <c r="F14" s="60">
        <v>0</v>
      </c>
      <c r="G14" s="60">
        <v>97436</v>
      </c>
      <c r="H14" s="60">
        <v>145687</v>
      </c>
      <c r="I14" s="60">
        <v>121914</v>
      </c>
      <c r="J14" s="60">
        <v>365037</v>
      </c>
      <c r="K14" s="60">
        <v>115227</v>
      </c>
      <c r="L14" s="60">
        <v>111882</v>
      </c>
      <c r="M14" s="60">
        <v>110291</v>
      </c>
      <c r="N14" s="60">
        <v>337400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702437</v>
      </c>
      <c r="X14" s="60"/>
      <c r="Y14" s="60">
        <v>702437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49420</v>
      </c>
      <c r="D15" s="155">
        <v>0</v>
      </c>
      <c r="E15" s="156">
        <v>100000</v>
      </c>
      <c r="F15" s="60">
        <v>100000</v>
      </c>
      <c r="G15" s="60">
        <v>0</v>
      </c>
      <c r="H15" s="60">
        <v>0</v>
      </c>
      <c r="I15" s="60">
        <v>201877</v>
      </c>
      <c r="J15" s="60">
        <v>201877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201877</v>
      </c>
      <c r="X15" s="60"/>
      <c r="Y15" s="60">
        <v>201877</v>
      </c>
      <c r="Z15" s="140">
        <v>0</v>
      </c>
      <c r="AA15" s="155">
        <v>100000</v>
      </c>
    </row>
    <row r="16" spans="1:27" ht="12.75">
      <c r="A16" s="181" t="s">
        <v>112</v>
      </c>
      <c r="B16" s="185"/>
      <c r="C16" s="155">
        <v>300900</v>
      </c>
      <c r="D16" s="155">
        <v>0</v>
      </c>
      <c r="E16" s="156">
        <v>140000</v>
      </c>
      <c r="F16" s="60">
        <v>140000</v>
      </c>
      <c r="G16" s="60">
        <v>14750</v>
      </c>
      <c r="H16" s="60">
        <v>0</v>
      </c>
      <c r="I16" s="60">
        <v>12050</v>
      </c>
      <c r="J16" s="60">
        <v>26800</v>
      </c>
      <c r="K16" s="60">
        <v>5376</v>
      </c>
      <c r="L16" s="60">
        <v>44</v>
      </c>
      <c r="M16" s="60">
        <v>18</v>
      </c>
      <c r="N16" s="60">
        <v>5438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32238</v>
      </c>
      <c r="X16" s="60">
        <v>115000</v>
      </c>
      <c r="Y16" s="60">
        <v>-82762</v>
      </c>
      <c r="Z16" s="140">
        <v>-71.97</v>
      </c>
      <c r="AA16" s="155">
        <v>140000</v>
      </c>
    </row>
    <row r="17" spans="1:27" ht="12.75">
      <c r="A17" s="181" t="s">
        <v>113</v>
      </c>
      <c r="B17" s="185"/>
      <c r="C17" s="155">
        <v>65500</v>
      </c>
      <c r="D17" s="155">
        <v>0</v>
      </c>
      <c r="E17" s="156">
        <v>60000</v>
      </c>
      <c r="F17" s="60">
        <v>60000</v>
      </c>
      <c r="G17" s="60">
        <v>5500</v>
      </c>
      <c r="H17" s="60">
        <v>0</v>
      </c>
      <c r="I17" s="60">
        <v>13500</v>
      </c>
      <c r="J17" s="60">
        <v>19000</v>
      </c>
      <c r="K17" s="60">
        <v>1500</v>
      </c>
      <c r="L17" s="60">
        <v>2500</v>
      </c>
      <c r="M17" s="60">
        <v>1500</v>
      </c>
      <c r="N17" s="60">
        <v>5500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24500</v>
      </c>
      <c r="X17" s="60">
        <v>45500</v>
      </c>
      <c r="Y17" s="60">
        <v>-21000</v>
      </c>
      <c r="Z17" s="140">
        <v>-46.15</v>
      </c>
      <c r="AA17" s="155">
        <v>60000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7623</v>
      </c>
      <c r="H18" s="60">
        <v>0</v>
      </c>
      <c r="I18" s="60">
        <v>0</v>
      </c>
      <c r="J18" s="60">
        <v>7623</v>
      </c>
      <c r="K18" s="60">
        <v>7066</v>
      </c>
      <c r="L18" s="60">
        <v>7088</v>
      </c>
      <c r="M18" s="60">
        <v>7310</v>
      </c>
      <c r="N18" s="60">
        <v>21464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29087</v>
      </c>
      <c r="X18" s="60"/>
      <c r="Y18" s="60">
        <v>29087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68437409</v>
      </c>
      <c r="D19" s="155">
        <v>0</v>
      </c>
      <c r="E19" s="156">
        <v>62464000</v>
      </c>
      <c r="F19" s="60">
        <v>62464000</v>
      </c>
      <c r="G19" s="60">
        <v>24828000</v>
      </c>
      <c r="H19" s="60">
        <v>1825000</v>
      </c>
      <c r="I19" s="60">
        <v>0</v>
      </c>
      <c r="J19" s="60">
        <v>26653000</v>
      </c>
      <c r="K19" s="60">
        <v>0</v>
      </c>
      <c r="L19" s="60">
        <v>0</v>
      </c>
      <c r="M19" s="60">
        <v>18353000</v>
      </c>
      <c r="N19" s="60">
        <v>18353000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45006000</v>
      </c>
      <c r="X19" s="60">
        <v>62464000</v>
      </c>
      <c r="Y19" s="60">
        <v>-17458000</v>
      </c>
      <c r="Z19" s="140">
        <v>-27.95</v>
      </c>
      <c r="AA19" s="155">
        <v>62464000</v>
      </c>
    </row>
    <row r="20" spans="1:27" ht="12.75">
      <c r="A20" s="181" t="s">
        <v>35</v>
      </c>
      <c r="B20" s="185"/>
      <c r="C20" s="155">
        <v>1050789</v>
      </c>
      <c r="D20" s="155">
        <v>0</v>
      </c>
      <c r="E20" s="156">
        <v>2145055</v>
      </c>
      <c r="F20" s="54">
        <v>2145055</v>
      </c>
      <c r="G20" s="54">
        <v>60183</v>
      </c>
      <c r="H20" s="54">
        <v>0</v>
      </c>
      <c r="I20" s="54">
        <v>234723</v>
      </c>
      <c r="J20" s="54">
        <v>294906</v>
      </c>
      <c r="K20" s="54">
        <v>156866</v>
      </c>
      <c r="L20" s="54">
        <v>49630</v>
      </c>
      <c r="M20" s="54">
        <v>11881</v>
      </c>
      <c r="N20" s="54">
        <v>218377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513283</v>
      </c>
      <c r="X20" s="54"/>
      <c r="Y20" s="54">
        <v>513283</v>
      </c>
      <c r="Z20" s="184">
        <v>0</v>
      </c>
      <c r="AA20" s="130">
        <v>2145055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2077000</v>
      </c>
      <c r="F21" s="60">
        <v>2077000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1977440</v>
      </c>
      <c r="Y21" s="60">
        <v>-1977440</v>
      </c>
      <c r="Z21" s="140">
        <v>-100</v>
      </c>
      <c r="AA21" s="155">
        <v>2077000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130646676</v>
      </c>
      <c r="D22" s="188">
        <f>SUM(D5:D21)</f>
        <v>0</v>
      </c>
      <c r="E22" s="189">
        <f t="shared" si="0"/>
        <v>136070375</v>
      </c>
      <c r="F22" s="190">
        <f t="shared" si="0"/>
        <v>136070375</v>
      </c>
      <c r="G22" s="190">
        <f t="shared" si="0"/>
        <v>40097778</v>
      </c>
      <c r="H22" s="190">
        <f t="shared" si="0"/>
        <v>6927211</v>
      </c>
      <c r="I22" s="190">
        <f t="shared" si="0"/>
        <v>5849850</v>
      </c>
      <c r="J22" s="190">
        <f t="shared" si="0"/>
        <v>52874839</v>
      </c>
      <c r="K22" s="190">
        <f t="shared" si="0"/>
        <v>5079542</v>
      </c>
      <c r="L22" s="190">
        <f t="shared" si="0"/>
        <v>4246113</v>
      </c>
      <c r="M22" s="190">
        <f t="shared" si="0"/>
        <v>22918004</v>
      </c>
      <c r="N22" s="190">
        <f t="shared" si="0"/>
        <v>32243659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85118498</v>
      </c>
      <c r="X22" s="190">
        <f t="shared" si="0"/>
        <v>116040131</v>
      </c>
      <c r="Y22" s="190">
        <f t="shared" si="0"/>
        <v>-30921633</v>
      </c>
      <c r="Z22" s="191">
        <f>+IF(X22&lt;&gt;0,+(Y22/X22)*100,0)</f>
        <v>-26.647361333985398</v>
      </c>
      <c r="AA22" s="188">
        <f>SUM(AA5:AA21)</f>
        <v>136070375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57132085</v>
      </c>
      <c r="D25" s="155">
        <v>0</v>
      </c>
      <c r="E25" s="156">
        <v>54640479</v>
      </c>
      <c r="F25" s="60">
        <v>54640479</v>
      </c>
      <c r="G25" s="60">
        <v>4640152</v>
      </c>
      <c r="H25" s="60">
        <v>4862552</v>
      </c>
      <c r="I25" s="60">
        <v>5035053</v>
      </c>
      <c r="J25" s="60">
        <v>14537757</v>
      </c>
      <c r="K25" s="60">
        <v>5012753</v>
      </c>
      <c r="L25" s="60">
        <v>4421629</v>
      </c>
      <c r="M25" s="60">
        <v>4770635</v>
      </c>
      <c r="N25" s="60">
        <v>14205017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28742774</v>
      </c>
      <c r="X25" s="60">
        <v>40979997</v>
      </c>
      <c r="Y25" s="60">
        <v>-12237223</v>
      </c>
      <c r="Z25" s="140">
        <v>-29.86</v>
      </c>
      <c r="AA25" s="155">
        <v>54640479</v>
      </c>
    </row>
    <row r="26" spans="1:27" ht="12.75">
      <c r="A26" s="183" t="s">
        <v>38</v>
      </c>
      <c r="B26" s="182"/>
      <c r="C26" s="155">
        <v>4663463</v>
      </c>
      <c r="D26" s="155">
        <v>0</v>
      </c>
      <c r="E26" s="156">
        <v>5814700</v>
      </c>
      <c r="F26" s="60">
        <v>5814700</v>
      </c>
      <c r="G26" s="60">
        <v>497612</v>
      </c>
      <c r="H26" s="60">
        <v>373126</v>
      </c>
      <c r="I26" s="60">
        <v>0</v>
      </c>
      <c r="J26" s="60">
        <v>870738</v>
      </c>
      <c r="K26" s="60">
        <v>0</v>
      </c>
      <c r="L26" s="60">
        <v>416631</v>
      </c>
      <c r="M26" s="60">
        <v>454411</v>
      </c>
      <c r="N26" s="60">
        <v>871042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1741780</v>
      </c>
      <c r="X26" s="60">
        <v>4361247</v>
      </c>
      <c r="Y26" s="60">
        <v>-2619467</v>
      </c>
      <c r="Z26" s="140">
        <v>-60.06</v>
      </c>
      <c r="AA26" s="155">
        <v>5814700</v>
      </c>
    </row>
    <row r="27" spans="1:27" ht="12.75">
      <c r="A27" s="183" t="s">
        <v>118</v>
      </c>
      <c r="B27" s="182"/>
      <c r="C27" s="155">
        <v>1648291</v>
      </c>
      <c r="D27" s="155">
        <v>0</v>
      </c>
      <c r="E27" s="156">
        <v>2500500</v>
      </c>
      <c r="F27" s="60">
        <v>2500500</v>
      </c>
      <c r="G27" s="60">
        <v>1275693</v>
      </c>
      <c r="H27" s="60">
        <v>0</v>
      </c>
      <c r="I27" s="60">
        <v>0</v>
      </c>
      <c r="J27" s="60">
        <v>1275693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1275693</v>
      </c>
      <c r="X27" s="60"/>
      <c r="Y27" s="60">
        <v>1275693</v>
      </c>
      <c r="Z27" s="140">
        <v>0</v>
      </c>
      <c r="AA27" s="155">
        <v>2500500</v>
      </c>
    </row>
    <row r="28" spans="1:27" ht="12.75">
      <c r="A28" s="183" t="s">
        <v>39</v>
      </c>
      <c r="B28" s="182"/>
      <c r="C28" s="155">
        <v>38094180</v>
      </c>
      <c r="D28" s="155">
        <v>0</v>
      </c>
      <c r="E28" s="156">
        <v>19669000</v>
      </c>
      <c r="F28" s="60">
        <v>19669000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19669000</v>
      </c>
    </row>
    <row r="29" spans="1:27" ht="12.75">
      <c r="A29" s="183" t="s">
        <v>40</v>
      </c>
      <c r="B29" s="182"/>
      <c r="C29" s="155">
        <v>2555502</v>
      </c>
      <c r="D29" s="155">
        <v>0</v>
      </c>
      <c r="E29" s="156">
        <v>2088000</v>
      </c>
      <c r="F29" s="60">
        <v>2088000</v>
      </c>
      <c r="G29" s="60">
        <v>1296</v>
      </c>
      <c r="H29" s="60">
        <v>125</v>
      </c>
      <c r="I29" s="60">
        <v>0</v>
      </c>
      <c r="J29" s="60">
        <v>1421</v>
      </c>
      <c r="K29" s="60">
        <v>1579</v>
      </c>
      <c r="L29" s="60">
        <v>1049</v>
      </c>
      <c r="M29" s="60">
        <v>653529</v>
      </c>
      <c r="N29" s="60">
        <v>656157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657578</v>
      </c>
      <c r="X29" s="60">
        <v>1079600</v>
      </c>
      <c r="Y29" s="60">
        <v>-422022</v>
      </c>
      <c r="Z29" s="140">
        <v>-39.09</v>
      </c>
      <c r="AA29" s="155">
        <v>2088000</v>
      </c>
    </row>
    <row r="30" spans="1:27" ht="12.75">
      <c r="A30" s="183" t="s">
        <v>119</v>
      </c>
      <c r="B30" s="182"/>
      <c r="C30" s="155">
        <v>32282104</v>
      </c>
      <c r="D30" s="155">
        <v>0</v>
      </c>
      <c r="E30" s="156">
        <v>31300000</v>
      </c>
      <c r="F30" s="60">
        <v>31300000</v>
      </c>
      <c r="G30" s="60">
        <v>3850240</v>
      </c>
      <c r="H30" s="60">
        <v>3845530</v>
      </c>
      <c r="I30" s="60">
        <v>3739145</v>
      </c>
      <c r="J30" s="60">
        <v>11434915</v>
      </c>
      <c r="K30" s="60">
        <v>108518</v>
      </c>
      <c r="L30" s="60">
        <v>2373531</v>
      </c>
      <c r="M30" s="60">
        <v>338266</v>
      </c>
      <c r="N30" s="60">
        <v>2820315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14255230</v>
      </c>
      <c r="X30" s="60">
        <v>19715839</v>
      </c>
      <c r="Y30" s="60">
        <v>-5460609</v>
      </c>
      <c r="Z30" s="140">
        <v>-27.7</v>
      </c>
      <c r="AA30" s="155">
        <v>31300000</v>
      </c>
    </row>
    <row r="31" spans="1:27" ht="12.75">
      <c r="A31" s="183" t="s">
        <v>120</v>
      </c>
      <c r="B31" s="182"/>
      <c r="C31" s="155">
        <v>6751845</v>
      </c>
      <c r="D31" s="155">
        <v>0</v>
      </c>
      <c r="E31" s="156">
        <v>6750500</v>
      </c>
      <c r="F31" s="60">
        <v>6750500</v>
      </c>
      <c r="G31" s="60">
        <v>141407</v>
      </c>
      <c r="H31" s="60">
        <v>382351</v>
      </c>
      <c r="I31" s="60">
        <v>172757</v>
      </c>
      <c r="J31" s="60">
        <v>696515</v>
      </c>
      <c r="K31" s="60">
        <v>79128</v>
      </c>
      <c r="L31" s="60">
        <v>795013</v>
      </c>
      <c r="M31" s="60">
        <v>1130217</v>
      </c>
      <c r="N31" s="60">
        <v>2004358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2700873</v>
      </c>
      <c r="X31" s="60">
        <v>5541540</v>
      </c>
      <c r="Y31" s="60">
        <v>-2840667</v>
      </c>
      <c r="Z31" s="140">
        <v>-51.26</v>
      </c>
      <c r="AA31" s="155">
        <v>6750500</v>
      </c>
    </row>
    <row r="32" spans="1:27" ht="12.75">
      <c r="A32" s="183" t="s">
        <v>121</v>
      </c>
      <c r="B32" s="182"/>
      <c r="C32" s="155">
        <v>27190</v>
      </c>
      <c r="D32" s="155">
        <v>0</v>
      </c>
      <c r="E32" s="156">
        <v>650000</v>
      </c>
      <c r="F32" s="60">
        <v>650000</v>
      </c>
      <c r="G32" s="60">
        <v>81500</v>
      </c>
      <c r="H32" s="60">
        <v>263502</v>
      </c>
      <c r="I32" s="60">
        <v>48521</v>
      </c>
      <c r="J32" s="60">
        <v>393523</v>
      </c>
      <c r="K32" s="60">
        <v>29011</v>
      </c>
      <c r="L32" s="60">
        <v>0</v>
      </c>
      <c r="M32" s="60">
        <v>120000</v>
      </c>
      <c r="N32" s="60">
        <v>149011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542534</v>
      </c>
      <c r="X32" s="60">
        <v>650000</v>
      </c>
      <c r="Y32" s="60">
        <v>-107466</v>
      </c>
      <c r="Z32" s="140">
        <v>-16.53</v>
      </c>
      <c r="AA32" s="155">
        <v>650000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145849</v>
      </c>
      <c r="H33" s="60">
        <v>60259</v>
      </c>
      <c r="I33" s="60">
        <v>327315</v>
      </c>
      <c r="J33" s="60">
        <v>533423</v>
      </c>
      <c r="K33" s="60">
        <v>344294</v>
      </c>
      <c r="L33" s="60">
        <v>265953</v>
      </c>
      <c r="M33" s="60">
        <v>347963</v>
      </c>
      <c r="N33" s="60">
        <v>958210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1491633</v>
      </c>
      <c r="X33" s="60"/>
      <c r="Y33" s="60">
        <v>1491633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27274830</v>
      </c>
      <c r="D34" s="155">
        <v>0</v>
      </c>
      <c r="E34" s="156">
        <v>34795910</v>
      </c>
      <c r="F34" s="60">
        <v>34795910</v>
      </c>
      <c r="G34" s="60">
        <v>11563852</v>
      </c>
      <c r="H34" s="60">
        <v>1092848</v>
      </c>
      <c r="I34" s="60">
        <v>1688740</v>
      </c>
      <c r="J34" s="60">
        <v>14345440</v>
      </c>
      <c r="K34" s="60">
        <v>908134</v>
      </c>
      <c r="L34" s="60">
        <v>3002406</v>
      </c>
      <c r="M34" s="60">
        <v>1339109</v>
      </c>
      <c r="N34" s="60">
        <v>5249649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19595089</v>
      </c>
      <c r="X34" s="60">
        <v>27891380</v>
      </c>
      <c r="Y34" s="60">
        <v>-8296291</v>
      </c>
      <c r="Z34" s="140">
        <v>-29.75</v>
      </c>
      <c r="AA34" s="155">
        <v>34795910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170429490</v>
      </c>
      <c r="D36" s="188">
        <f>SUM(D25:D35)</f>
        <v>0</v>
      </c>
      <c r="E36" s="189">
        <f t="shared" si="1"/>
        <v>158209089</v>
      </c>
      <c r="F36" s="190">
        <f t="shared" si="1"/>
        <v>158209089</v>
      </c>
      <c r="G36" s="190">
        <f t="shared" si="1"/>
        <v>22197601</v>
      </c>
      <c r="H36" s="190">
        <f t="shared" si="1"/>
        <v>10880293</v>
      </c>
      <c r="I36" s="190">
        <f t="shared" si="1"/>
        <v>11011531</v>
      </c>
      <c r="J36" s="190">
        <f t="shared" si="1"/>
        <v>44089425</v>
      </c>
      <c r="K36" s="190">
        <f t="shared" si="1"/>
        <v>6483417</v>
      </c>
      <c r="L36" s="190">
        <f t="shared" si="1"/>
        <v>11276212</v>
      </c>
      <c r="M36" s="190">
        <f t="shared" si="1"/>
        <v>9154130</v>
      </c>
      <c r="N36" s="190">
        <f t="shared" si="1"/>
        <v>26913759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71003184</v>
      </c>
      <c r="X36" s="190">
        <f t="shared" si="1"/>
        <v>100219603</v>
      </c>
      <c r="Y36" s="190">
        <f t="shared" si="1"/>
        <v>-29216419</v>
      </c>
      <c r="Z36" s="191">
        <f>+IF(X36&lt;&gt;0,+(Y36/X36)*100,0)</f>
        <v>-29.15239945622215</v>
      </c>
      <c r="AA36" s="188">
        <f>SUM(AA25:AA35)</f>
        <v>158209089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-39782814</v>
      </c>
      <c r="D38" s="199">
        <f>+D22-D36</f>
        <v>0</v>
      </c>
      <c r="E38" s="200">
        <f t="shared" si="2"/>
        <v>-22138714</v>
      </c>
      <c r="F38" s="106">
        <f t="shared" si="2"/>
        <v>-22138714</v>
      </c>
      <c r="G38" s="106">
        <f t="shared" si="2"/>
        <v>17900177</v>
      </c>
      <c r="H38" s="106">
        <f t="shared" si="2"/>
        <v>-3953082</v>
      </c>
      <c r="I38" s="106">
        <f t="shared" si="2"/>
        <v>-5161681</v>
      </c>
      <c r="J38" s="106">
        <f t="shared" si="2"/>
        <v>8785414</v>
      </c>
      <c r="K38" s="106">
        <f t="shared" si="2"/>
        <v>-1403875</v>
      </c>
      <c r="L38" s="106">
        <f t="shared" si="2"/>
        <v>-7030099</v>
      </c>
      <c r="M38" s="106">
        <f t="shared" si="2"/>
        <v>13763874</v>
      </c>
      <c r="N38" s="106">
        <f t="shared" si="2"/>
        <v>5329900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14115314</v>
      </c>
      <c r="X38" s="106">
        <f>IF(F22=F36,0,X22-X36)</f>
        <v>15820528</v>
      </c>
      <c r="Y38" s="106">
        <f t="shared" si="2"/>
        <v>-1705214</v>
      </c>
      <c r="Z38" s="201">
        <f>+IF(X38&lt;&gt;0,+(Y38/X38)*100,0)</f>
        <v>-10.778489820314467</v>
      </c>
      <c r="AA38" s="199">
        <f>+AA22-AA36</f>
        <v>-22138714</v>
      </c>
    </row>
    <row r="39" spans="1:27" ht="12.75">
      <c r="A39" s="181" t="s">
        <v>46</v>
      </c>
      <c r="B39" s="185"/>
      <c r="C39" s="155">
        <v>33350913</v>
      </c>
      <c r="D39" s="155">
        <v>0</v>
      </c>
      <c r="E39" s="156">
        <v>44906000</v>
      </c>
      <c r="F39" s="60">
        <v>44906000</v>
      </c>
      <c r="G39" s="60">
        <v>6615000</v>
      </c>
      <c r="H39" s="60">
        <v>0</v>
      </c>
      <c r="I39" s="60">
        <v>0</v>
      </c>
      <c r="J39" s="60">
        <v>6615000</v>
      </c>
      <c r="K39" s="60">
        <v>0</v>
      </c>
      <c r="L39" s="60">
        <v>0</v>
      </c>
      <c r="M39" s="60">
        <v>2575000</v>
      </c>
      <c r="N39" s="60">
        <v>2575000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9190000</v>
      </c>
      <c r="X39" s="60">
        <v>44905667</v>
      </c>
      <c r="Y39" s="60">
        <v>-35715667</v>
      </c>
      <c r="Z39" s="140">
        <v>-79.53</v>
      </c>
      <c r="AA39" s="155">
        <v>44906000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-6431901</v>
      </c>
      <c r="D42" s="206">
        <f>SUM(D38:D41)</f>
        <v>0</v>
      </c>
      <c r="E42" s="207">
        <f t="shared" si="3"/>
        <v>22767286</v>
      </c>
      <c r="F42" s="88">
        <f t="shared" si="3"/>
        <v>22767286</v>
      </c>
      <c r="G42" s="88">
        <f t="shared" si="3"/>
        <v>24515177</v>
      </c>
      <c r="H42" s="88">
        <f t="shared" si="3"/>
        <v>-3953082</v>
      </c>
      <c r="I42" s="88">
        <f t="shared" si="3"/>
        <v>-5161681</v>
      </c>
      <c r="J42" s="88">
        <f t="shared" si="3"/>
        <v>15400414</v>
      </c>
      <c r="K42" s="88">
        <f t="shared" si="3"/>
        <v>-1403875</v>
      </c>
      <c r="L42" s="88">
        <f t="shared" si="3"/>
        <v>-7030099</v>
      </c>
      <c r="M42" s="88">
        <f t="shared" si="3"/>
        <v>16338874</v>
      </c>
      <c r="N42" s="88">
        <f t="shared" si="3"/>
        <v>7904900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23305314</v>
      </c>
      <c r="X42" s="88">
        <f t="shared" si="3"/>
        <v>60726195</v>
      </c>
      <c r="Y42" s="88">
        <f t="shared" si="3"/>
        <v>-37420881</v>
      </c>
      <c r="Z42" s="208">
        <f>+IF(X42&lt;&gt;0,+(Y42/X42)*100,0)</f>
        <v>-61.62230483895789</v>
      </c>
      <c r="AA42" s="206">
        <f>SUM(AA38:AA41)</f>
        <v>22767286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-6431901</v>
      </c>
      <c r="D44" s="210">
        <f>+D42-D43</f>
        <v>0</v>
      </c>
      <c r="E44" s="211">
        <f t="shared" si="4"/>
        <v>22767286</v>
      </c>
      <c r="F44" s="77">
        <f t="shared" si="4"/>
        <v>22767286</v>
      </c>
      <c r="G44" s="77">
        <f t="shared" si="4"/>
        <v>24515177</v>
      </c>
      <c r="H44" s="77">
        <f t="shared" si="4"/>
        <v>-3953082</v>
      </c>
      <c r="I44" s="77">
        <f t="shared" si="4"/>
        <v>-5161681</v>
      </c>
      <c r="J44" s="77">
        <f t="shared" si="4"/>
        <v>15400414</v>
      </c>
      <c r="K44" s="77">
        <f t="shared" si="4"/>
        <v>-1403875</v>
      </c>
      <c r="L44" s="77">
        <f t="shared" si="4"/>
        <v>-7030099</v>
      </c>
      <c r="M44" s="77">
        <f t="shared" si="4"/>
        <v>16338874</v>
      </c>
      <c r="N44" s="77">
        <f t="shared" si="4"/>
        <v>7904900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23305314</v>
      </c>
      <c r="X44" s="77">
        <f t="shared" si="4"/>
        <v>60726195</v>
      </c>
      <c r="Y44" s="77">
        <f t="shared" si="4"/>
        <v>-37420881</v>
      </c>
      <c r="Z44" s="212">
        <f>+IF(X44&lt;&gt;0,+(Y44/X44)*100,0)</f>
        <v>-61.62230483895789</v>
      </c>
      <c r="AA44" s="210">
        <f>+AA42-AA43</f>
        <v>22767286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-6431901</v>
      </c>
      <c r="D46" s="206">
        <f>SUM(D44:D45)</f>
        <v>0</v>
      </c>
      <c r="E46" s="207">
        <f t="shared" si="5"/>
        <v>22767286</v>
      </c>
      <c r="F46" s="88">
        <f t="shared" si="5"/>
        <v>22767286</v>
      </c>
      <c r="G46" s="88">
        <f t="shared" si="5"/>
        <v>24515177</v>
      </c>
      <c r="H46" s="88">
        <f t="shared" si="5"/>
        <v>-3953082</v>
      </c>
      <c r="I46" s="88">
        <f t="shared" si="5"/>
        <v>-5161681</v>
      </c>
      <c r="J46" s="88">
        <f t="shared" si="5"/>
        <v>15400414</v>
      </c>
      <c r="K46" s="88">
        <f t="shared" si="5"/>
        <v>-1403875</v>
      </c>
      <c r="L46" s="88">
        <f t="shared" si="5"/>
        <v>-7030099</v>
      </c>
      <c r="M46" s="88">
        <f t="shared" si="5"/>
        <v>16338874</v>
      </c>
      <c r="N46" s="88">
        <f t="shared" si="5"/>
        <v>7904900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23305314</v>
      </c>
      <c r="X46" s="88">
        <f t="shared" si="5"/>
        <v>60726195</v>
      </c>
      <c r="Y46" s="88">
        <f t="shared" si="5"/>
        <v>-37420881</v>
      </c>
      <c r="Z46" s="208">
        <f>+IF(X46&lt;&gt;0,+(Y46/X46)*100,0)</f>
        <v>-61.62230483895789</v>
      </c>
      <c r="AA46" s="206">
        <f>SUM(AA44:AA45)</f>
        <v>22767286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-6431901</v>
      </c>
      <c r="D48" s="217">
        <f>SUM(D46:D47)</f>
        <v>0</v>
      </c>
      <c r="E48" s="218">
        <f t="shared" si="6"/>
        <v>22767286</v>
      </c>
      <c r="F48" s="219">
        <f t="shared" si="6"/>
        <v>22767286</v>
      </c>
      <c r="G48" s="219">
        <f t="shared" si="6"/>
        <v>24515177</v>
      </c>
      <c r="H48" s="220">
        <f t="shared" si="6"/>
        <v>-3953082</v>
      </c>
      <c r="I48" s="220">
        <f t="shared" si="6"/>
        <v>-5161681</v>
      </c>
      <c r="J48" s="220">
        <f t="shared" si="6"/>
        <v>15400414</v>
      </c>
      <c r="K48" s="220">
        <f t="shared" si="6"/>
        <v>-1403875</v>
      </c>
      <c r="L48" s="220">
        <f t="shared" si="6"/>
        <v>-7030099</v>
      </c>
      <c r="M48" s="219">
        <f t="shared" si="6"/>
        <v>16338874</v>
      </c>
      <c r="N48" s="219">
        <f t="shared" si="6"/>
        <v>7904900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23305314</v>
      </c>
      <c r="X48" s="220">
        <f t="shared" si="6"/>
        <v>60726195</v>
      </c>
      <c r="Y48" s="220">
        <f t="shared" si="6"/>
        <v>-37420881</v>
      </c>
      <c r="Z48" s="221">
        <f>+IF(X48&lt;&gt;0,+(Y48/X48)*100,0)</f>
        <v>-61.62230483895789</v>
      </c>
      <c r="AA48" s="222">
        <f>SUM(AA46:AA47)</f>
        <v>22767286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20119752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203</v>
      </c>
      <c r="H5" s="100">
        <f t="shared" si="0"/>
        <v>25704</v>
      </c>
      <c r="I5" s="100">
        <f t="shared" si="0"/>
        <v>17254</v>
      </c>
      <c r="J5" s="100">
        <f t="shared" si="0"/>
        <v>43161</v>
      </c>
      <c r="K5" s="100">
        <f t="shared" si="0"/>
        <v>17254</v>
      </c>
      <c r="L5" s="100">
        <f t="shared" si="0"/>
        <v>17254</v>
      </c>
      <c r="M5" s="100">
        <f t="shared" si="0"/>
        <v>9307</v>
      </c>
      <c r="N5" s="100">
        <f t="shared" si="0"/>
        <v>43815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86976</v>
      </c>
      <c r="X5" s="100">
        <f t="shared" si="0"/>
        <v>0</v>
      </c>
      <c r="Y5" s="100">
        <f t="shared" si="0"/>
        <v>86976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>
        <v>20119752</v>
      </c>
      <c r="D6" s="155"/>
      <c r="E6" s="156"/>
      <c r="F6" s="60"/>
      <c r="G6" s="60"/>
      <c r="H6" s="60">
        <v>24412</v>
      </c>
      <c r="I6" s="60">
        <v>12193</v>
      </c>
      <c r="J6" s="60">
        <v>36605</v>
      </c>
      <c r="K6" s="60">
        <v>12193</v>
      </c>
      <c r="L6" s="60">
        <v>12193</v>
      </c>
      <c r="M6" s="60">
        <v>9307</v>
      </c>
      <c r="N6" s="60">
        <v>33693</v>
      </c>
      <c r="O6" s="60"/>
      <c r="P6" s="60"/>
      <c r="Q6" s="60"/>
      <c r="R6" s="60"/>
      <c r="S6" s="60"/>
      <c r="T6" s="60"/>
      <c r="U6" s="60"/>
      <c r="V6" s="60"/>
      <c r="W6" s="60">
        <v>70298</v>
      </c>
      <c r="X6" s="60"/>
      <c r="Y6" s="60">
        <v>70298</v>
      </c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>
        <v>203</v>
      </c>
      <c r="H7" s="159">
        <v>503</v>
      </c>
      <c r="I7" s="159"/>
      <c r="J7" s="159">
        <v>706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706</v>
      </c>
      <c r="X7" s="159"/>
      <c r="Y7" s="159">
        <v>706</v>
      </c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>
        <v>789</v>
      </c>
      <c r="I8" s="60">
        <v>5061</v>
      </c>
      <c r="J8" s="60">
        <v>5850</v>
      </c>
      <c r="K8" s="60">
        <v>5061</v>
      </c>
      <c r="L8" s="60">
        <v>5061</v>
      </c>
      <c r="M8" s="60"/>
      <c r="N8" s="60">
        <v>10122</v>
      </c>
      <c r="O8" s="60"/>
      <c r="P8" s="60"/>
      <c r="Q8" s="60"/>
      <c r="R8" s="60"/>
      <c r="S8" s="60"/>
      <c r="T8" s="60"/>
      <c r="U8" s="60"/>
      <c r="V8" s="60"/>
      <c r="W8" s="60">
        <v>15972</v>
      </c>
      <c r="X8" s="60"/>
      <c r="Y8" s="60">
        <v>15972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2392555</v>
      </c>
      <c r="F9" s="100">
        <f t="shared" si="1"/>
        <v>2392555</v>
      </c>
      <c r="G9" s="100">
        <f t="shared" si="1"/>
        <v>258263</v>
      </c>
      <c r="H9" s="100">
        <f t="shared" si="1"/>
        <v>0</v>
      </c>
      <c r="I9" s="100">
        <f t="shared" si="1"/>
        <v>185125</v>
      </c>
      <c r="J9" s="100">
        <f t="shared" si="1"/>
        <v>443388</v>
      </c>
      <c r="K9" s="100">
        <f t="shared" si="1"/>
        <v>185125</v>
      </c>
      <c r="L9" s="100">
        <f t="shared" si="1"/>
        <v>185125</v>
      </c>
      <c r="M9" s="100">
        <f t="shared" si="1"/>
        <v>0</v>
      </c>
      <c r="N9" s="100">
        <f t="shared" si="1"/>
        <v>370250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813638</v>
      </c>
      <c r="X9" s="100">
        <f t="shared" si="1"/>
        <v>2392410</v>
      </c>
      <c r="Y9" s="100">
        <f t="shared" si="1"/>
        <v>-1578772</v>
      </c>
      <c r="Z9" s="137">
        <f>+IF(X9&lt;&gt;0,+(Y9/X9)*100,0)</f>
        <v>-65.99086277017734</v>
      </c>
      <c r="AA9" s="102">
        <f>SUM(AA10:AA14)</f>
        <v>2392555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>
        <v>2392555</v>
      </c>
      <c r="F11" s="60">
        <v>2392555</v>
      </c>
      <c r="G11" s="60">
        <v>258263</v>
      </c>
      <c r="H11" s="60"/>
      <c r="I11" s="60">
        <v>185125</v>
      </c>
      <c r="J11" s="60">
        <v>443388</v>
      </c>
      <c r="K11" s="60">
        <v>185125</v>
      </c>
      <c r="L11" s="60">
        <v>185125</v>
      </c>
      <c r="M11" s="60"/>
      <c r="N11" s="60">
        <v>370250</v>
      </c>
      <c r="O11" s="60"/>
      <c r="P11" s="60"/>
      <c r="Q11" s="60"/>
      <c r="R11" s="60"/>
      <c r="S11" s="60"/>
      <c r="T11" s="60"/>
      <c r="U11" s="60"/>
      <c r="V11" s="60"/>
      <c r="W11" s="60">
        <v>813638</v>
      </c>
      <c r="X11" s="60">
        <v>2392410</v>
      </c>
      <c r="Y11" s="60">
        <v>-1578772</v>
      </c>
      <c r="Z11" s="140">
        <v>-65.99</v>
      </c>
      <c r="AA11" s="62">
        <v>2392555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948086</v>
      </c>
      <c r="D15" s="153">
        <f>SUM(D16:D18)</f>
        <v>0</v>
      </c>
      <c r="E15" s="154">
        <f t="shared" si="2"/>
        <v>6865201</v>
      </c>
      <c r="F15" s="100">
        <f t="shared" si="2"/>
        <v>6865201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5656041</v>
      </c>
      <c r="Y15" s="100">
        <f t="shared" si="2"/>
        <v>-5656041</v>
      </c>
      <c r="Z15" s="137">
        <f>+IF(X15&lt;&gt;0,+(Y15/X15)*100,0)</f>
        <v>-100</v>
      </c>
      <c r="AA15" s="102">
        <f>SUM(AA16:AA18)</f>
        <v>6865201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948086</v>
      </c>
      <c r="D17" s="155"/>
      <c r="E17" s="156">
        <v>6865201</v>
      </c>
      <c r="F17" s="60">
        <v>6865201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5656041</v>
      </c>
      <c r="Y17" s="60">
        <v>-5656041</v>
      </c>
      <c r="Z17" s="140">
        <v>-100</v>
      </c>
      <c r="AA17" s="62">
        <v>6865201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11237697</v>
      </c>
      <c r="D19" s="153">
        <f>SUM(D20:D23)</f>
        <v>0</v>
      </c>
      <c r="E19" s="154">
        <f t="shared" si="3"/>
        <v>35648243</v>
      </c>
      <c r="F19" s="100">
        <f t="shared" si="3"/>
        <v>35648243</v>
      </c>
      <c r="G19" s="100">
        <f t="shared" si="3"/>
        <v>0</v>
      </c>
      <c r="H19" s="100">
        <f t="shared" si="3"/>
        <v>1935643</v>
      </c>
      <c r="I19" s="100">
        <f t="shared" si="3"/>
        <v>2184577</v>
      </c>
      <c r="J19" s="100">
        <f t="shared" si="3"/>
        <v>4120220</v>
      </c>
      <c r="K19" s="100">
        <f t="shared" si="3"/>
        <v>0</v>
      </c>
      <c r="L19" s="100">
        <f t="shared" si="3"/>
        <v>0</v>
      </c>
      <c r="M19" s="100">
        <f t="shared" si="3"/>
        <v>2123310</v>
      </c>
      <c r="N19" s="100">
        <f t="shared" si="3"/>
        <v>2123310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6243530</v>
      </c>
      <c r="X19" s="100">
        <f t="shared" si="3"/>
        <v>29844834</v>
      </c>
      <c r="Y19" s="100">
        <f t="shared" si="3"/>
        <v>-23601304</v>
      </c>
      <c r="Z19" s="137">
        <f>+IF(X19&lt;&gt;0,+(Y19/X19)*100,0)</f>
        <v>-79.08003107003377</v>
      </c>
      <c r="AA19" s="102">
        <f>SUM(AA20:AA23)</f>
        <v>35648243</v>
      </c>
    </row>
    <row r="20" spans="1:27" ht="12.75">
      <c r="A20" s="138" t="s">
        <v>89</v>
      </c>
      <c r="B20" s="136"/>
      <c r="C20" s="155">
        <v>1433561</v>
      </c>
      <c r="D20" s="155"/>
      <c r="E20" s="156">
        <v>5000000</v>
      </c>
      <c r="F20" s="60">
        <v>5000000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4245083</v>
      </c>
      <c r="Y20" s="60">
        <v>-4245083</v>
      </c>
      <c r="Z20" s="140">
        <v>-100</v>
      </c>
      <c r="AA20" s="62">
        <v>5000000</v>
      </c>
    </row>
    <row r="21" spans="1:27" ht="12.75">
      <c r="A21" s="138" t="s">
        <v>90</v>
      </c>
      <c r="B21" s="136"/>
      <c r="C21" s="155">
        <v>9804136</v>
      </c>
      <c r="D21" s="155"/>
      <c r="E21" s="156">
        <v>24170000</v>
      </c>
      <c r="F21" s="60">
        <v>24170000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19943710</v>
      </c>
      <c r="Y21" s="60">
        <v>-19943710</v>
      </c>
      <c r="Z21" s="140">
        <v>-100</v>
      </c>
      <c r="AA21" s="62">
        <v>24170000</v>
      </c>
    </row>
    <row r="22" spans="1:27" ht="12.75">
      <c r="A22" s="138" t="s">
        <v>91</v>
      </c>
      <c r="B22" s="136"/>
      <c r="C22" s="157"/>
      <c r="D22" s="157"/>
      <c r="E22" s="158">
        <v>6478243</v>
      </c>
      <c r="F22" s="159">
        <v>6478243</v>
      </c>
      <c r="G22" s="159"/>
      <c r="H22" s="159">
        <v>1935643</v>
      </c>
      <c r="I22" s="159">
        <v>2184577</v>
      </c>
      <c r="J22" s="159">
        <v>4120220</v>
      </c>
      <c r="K22" s="159"/>
      <c r="L22" s="159"/>
      <c r="M22" s="159">
        <v>2123310</v>
      </c>
      <c r="N22" s="159">
        <v>2123310</v>
      </c>
      <c r="O22" s="159"/>
      <c r="P22" s="159"/>
      <c r="Q22" s="159"/>
      <c r="R22" s="159"/>
      <c r="S22" s="159"/>
      <c r="T22" s="159"/>
      <c r="U22" s="159"/>
      <c r="V22" s="159"/>
      <c r="W22" s="159">
        <v>6243530</v>
      </c>
      <c r="X22" s="159">
        <v>5656041</v>
      </c>
      <c r="Y22" s="159">
        <v>587489</v>
      </c>
      <c r="Z22" s="141">
        <v>10.39</v>
      </c>
      <c r="AA22" s="225">
        <v>6478243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32305535</v>
      </c>
      <c r="D25" s="217">
        <f>+D5+D9+D15+D19+D24</f>
        <v>0</v>
      </c>
      <c r="E25" s="230">
        <f t="shared" si="4"/>
        <v>44905999</v>
      </c>
      <c r="F25" s="219">
        <f t="shared" si="4"/>
        <v>44905999</v>
      </c>
      <c r="G25" s="219">
        <f t="shared" si="4"/>
        <v>258466</v>
      </c>
      <c r="H25" s="219">
        <f t="shared" si="4"/>
        <v>1961347</v>
      </c>
      <c r="I25" s="219">
        <f t="shared" si="4"/>
        <v>2386956</v>
      </c>
      <c r="J25" s="219">
        <f t="shared" si="4"/>
        <v>4606769</v>
      </c>
      <c r="K25" s="219">
        <f t="shared" si="4"/>
        <v>202379</v>
      </c>
      <c r="L25" s="219">
        <f t="shared" si="4"/>
        <v>202379</v>
      </c>
      <c r="M25" s="219">
        <f t="shared" si="4"/>
        <v>2132617</v>
      </c>
      <c r="N25" s="219">
        <f t="shared" si="4"/>
        <v>2537375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7144144</v>
      </c>
      <c r="X25" s="219">
        <f t="shared" si="4"/>
        <v>37893285</v>
      </c>
      <c r="Y25" s="219">
        <f t="shared" si="4"/>
        <v>-30749141</v>
      </c>
      <c r="Z25" s="231">
        <f>+IF(X25&lt;&gt;0,+(Y25/X25)*100,0)</f>
        <v>-81.14667545978132</v>
      </c>
      <c r="AA25" s="232">
        <f>+AA5+AA9+AA15+AA19+AA24</f>
        <v>44905999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12185783</v>
      </c>
      <c r="D28" s="155"/>
      <c r="E28" s="156">
        <v>20735999</v>
      </c>
      <c r="F28" s="60">
        <v>20735999</v>
      </c>
      <c r="G28" s="60">
        <v>258263</v>
      </c>
      <c r="H28" s="60">
        <v>1935643</v>
      </c>
      <c r="I28" s="60">
        <v>2369702</v>
      </c>
      <c r="J28" s="60">
        <v>4563608</v>
      </c>
      <c r="K28" s="60">
        <v>185125</v>
      </c>
      <c r="L28" s="60">
        <v>185125</v>
      </c>
      <c r="M28" s="60">
        <v>2123310</v>
      </c>
      <c r="N28" s="60">
        <v>2493560</v>
      </c>
      <c r="O28" s="60"/>
      <c r="P28" s="60"/>
      <c r="Q28" s="60"/>
      <c r="R28" s="60"/>
      <c r="S28" s="60"/>
      <c r="T28" s="60"/>
      <c r="U28" s="60"/>
      <c r="V28" s="60"/>
      <c r="W28" s="60">
        <v>7057168</v>
      </c>
      <c r="X28" s="60">
        <v>20735620</v>
      </c>
      <c r="Y28" s="60">
        <v>-13678452</v>
      </c>
      <c r="Z28" s="140">
        <v>-65.97</v>
      </c>
      <c r="AA28" s="155">
        <v>20735999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>
        <v>18218698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30404481</v>
      </c>
      <c r="D32" s="210">
        <f>SUM(D28:D31)</f>
        <v>0</v>
      </c>
      <c r="E32" s="211">
        <f t="shared" si="5"/>
        <v>20735999</v>
      </c>
      <c r="F32" s="77">
        <f t="shared" si="5"/>
        <v>20735999</v>
      </c>
      <c r="G32" s="77">
        <f t="shared" si="5"/>
        <v>258263</v>
      </c>
      <c r="H32" s="77">
        <f t="shared" si="5"/>
        <v>1935643</v>
      </c>
      <c r="I32" s="77">
        <f t="shared" si="5"/>
        <v>2369702</v>
      </c>
      <c r="J32" s="77">
        <f t="shared" si="5"/>
        <v>4563608</v>
      </c>
      <c r="K32" s="77">
        <f t="shared" si="5"/>
        <v>185125</v>
      </c>
      <c r="L32" s="77">
        <f t="shared" si="5"/>
        <v>185125</v>
      </c>
      <c r="M32" s="77">
        <f t="shared" si="5"/>
        <v>2123310</v>
      </c>
      <c r="N32" s="77">
        <f t="shared" si="5"/>
        <v>2493560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7057168</v>
      </c>
      <c r="X32" s="77">
        <f t="shared" si="5"/>
        <v>20735620</v>
      </c>
      <c r="Y32" s="77">
        <f t="shared" si="5"/>
        <v>-13678452</v>
      </c>
      <c r="Z32" s="212">
        <f>+IF(X32&lt;&gt;0,+(Y32/X32)*100,0)</f>
        <v>-65.96596581148766</v>
      </c>
      <c r="AA32" s="79">
        <f>SUM(AA28:AA31)</f>
        <v>20735999</v>
      </c>
    </row>
    <row r="33" spans="1:27" ht="12.75">
      <c r="A33" s="237" t="s">
        <v>51</v>
      </c>
      <c r="B33" s="136" t="s">
        <v>137</v>
      </c>
      <c r="C33" s="155"/>
      <c r="D33" s="155"/>
      <c r="E33" s="156">
        <v>24170000</v>
      </c>
      <c r="F33" s="60">
        <v>24170000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24170000</v>
      </c>
      <c r="Y33" s="60">
        <v>-24170000</v>
      </c>
      <c r="Z33" s="140">
        <v>-100</v>
      </c>
      <c r="AA33" s="62">
        <v>24170000</v>
      </c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1901054</v>
      </c>
      <c r="D35" s="155"/>
      <c r="E35" s="156"/>
      <c r="F35" s="60"/>
      <c r="G35" s="60">
        <v>203</v>
      </c>
      <c r="H35" s="60">
        <v>25704</v>
      </c>
      <c r="I35" s="60">
        <v>17254</v>
      </c>
      <c r="J35" s="60">
        <v>43161</v>
      </c>
      <c r="K35" s="60">
        <v>17254</v>
      </c>
      <c r="L35" s="60">
        <v>17254</v>
      </c>
      <c r="M35" s="60">
        <v>9307</v>
      </c>
      <c r="N35" s="60">
        <v>43815</v>
      </c>
      <c r="O35" s="60"/>
      <c r="P35" s="60"/>
      <c r="Q35" s="60"/>
      <c r="R35" s="60"/>
      <c r="S35" s="60"/>
      <c r="T35" s="60"/>
      <c r="U35" s="60"/>
      <c r="V35" s="60"/>
      <c r="W35" s="60">
        <v>86976</v>
      </c>
      <c r="X35" s="60"/>
      <c r="Y35" s="60">
        <v>86976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32305535</v>
      </c>
      <c r="D36" s="222">
        <f>SUM(D32:D35)</f>
        <v>0</v>
      </c>
      <c r="E36" s="218">
        <f t="shared" si="6"/>
        <v>44905999</v>
      </c>
      <c r="F36" s="220">
        <f t="shared" si="6"/>
        <v>44905999</v>
      </c>
      <c r="G36" s="220">
        <f t="shared" si="6"/>
        <v>258466</v>
      </c>
      <c r="H36" s="220">
        <f t="shared" si="6"/>
        <v>1961347</v>
      </c>
      <c r="I36" s="220">
        <f t="shared" si="6"/>
        <v>2386956</v>
      </c>
      <c r="J36" s="220">
        <f t="shared" si="6"/>
        <v>4606769</v>
      </c>
      <c r="K36" s="220">
        <f t="shared" si="6"/>
        <v>202379</v>
      </c>
      <c r="L36" s="220">
        <f t="shared" si="6"/>
        <v>202379</v>
      </c>
      <c r="M36" s="220">
        <f t="shared" si="6"/>
        <v>2132617</v>
      </c>
      <c r="N36" s="220">
        <f t="shared" si="6"/>
        <v>2537375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7144144</v>
      </c>
      <c r="X36" s="220">
        <f t="shared" si="6"/>
        <v>44905620</v>
      </c>
      <c r="Y36" s="220">
        <f t="shared" si="6"/>
        <v>-37761476</v>
      </c>
      <c r="Z36" s="221">
        <f>+IF(X36&lt;&gt;0,+(Y36/X36)*100,0)</f>
        <v>-84.0907574597567</v>
      </c>
      <c r="AA36" s="239">
        <f>SUM(AA32:AA35)</f>
        <v>44905999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2544414</v>
      </c>
      <c r="D6" s="155"/>
      <c r="E6" s="59">
        <v>9000000</v>
      </c>
      <c r="F6" s="60">
        <v>9000000</v>
      </c>
      <c r="G6" s="60">
        <v>4594327</v>
      </c>
      <c r="H6" s="60">
        <v>2019173</v>
      </c>
      <c r="I6" s="60">
        <v>535534</v>
      </c>
      <c r="J6" s="60">
        <v>535534</v>
      </c>
      <c r="K6" s="60">
        <v>654408</v>
      </c>
      <c r="L6" s="60">
        <v>654408</v>
      </c>
      <c r="M6" s="60">
        <v>2706308</v>
      </c>
      <c r="N6" s="60">
        <v>2706308</v>
      </c>
      <c r="O6" s="60"/>
      <c r="P6" s="60"/>
      <c r="Q6" s="60"/>
      <c r="R6" s="60"/>
      <c r="S6" s="60"/>
      <c r="T6" s="60"/>
      <c r="U6" s="60"/>
      <c r="V6" s="60"/>
      <c r="W6" s="60"/>
      <c r="X6" s="60">
        <v>6750000</v>
      </c>
      <c r="Y6" s="60">
        <v>-6750000</v>
      </c>
      <c r="Z6" s="140">
        <v>-100</v>
      </c>
      <c r="AA6" s="62">
        <v>9000000</v>
      </c>
    </row>
    <row r="7" spans="1:27" ht="12.75">
      <c r="A7" s="249" t="s">
        <v>144</v>
      </c>
      <c r="B7" s="182"/>
      <c r="C7" s="155">
        <v>1677618</v>
      </c>
      <c r="D7" s="155"/>
      <c r="E7" s="59">
        <v>1500000</v>
      </c>
      <c r="F7" s="60">
        <v>1500000</v>
      </c>
      <c r="G7" s="60">
        <v>10884000</v>
      </c>
      <c r="H7" s="60">
        <v>10884000</v>
      </c>
      <c r="I7" s="60">
        <v>10884000</v>
      </c>
      <c r="J7" s="60">
        <v>10884000</v>
      </c>
      <c r="K7" s="60">
        <v>10884000</v>
      </c>
      <c r="L7" s="60">
        <v>10884000</v>
      </c>
      <c r="M7" s="60">
        <v>10884000</v>
      </c>
      <c r="N7" s="60">
        <v>10884000</v>
      </c>
      <c r="O7" s="60"/>
      <c r="P7" s="60"/>
      <c r="Q7" s="60"/>
      <c r="R7" s="60"/>
      <c r="S7" s="60"/>
      <c r="T7" s="60"/>
      <c r="U7" s="60"/>
      <c r="V7" s="60"/>
      <c r="W7" s="60"/>
      <c r="X7" s="60">
        <v>1125000</v>
      </c>
      <c r="Y7" s="60">
        <v>-1125000</v>
      </c>
      <c r="Z7" s="140">
        <v>-100</v>
      </c>
      <c r="AA7" s="62">
        <v>1500000</v>
      </c>
    </row>
    <row r="8" spans="1:27" ht="12.75">
      <c r="A8" s="249" t="s">
        <v>145</v>
      </c>
      <c r="B8" s="182"/>
      <c r="C8" s="155">
        <v>14927619</v>
      </c>
      <c r="D8" s="155"/>
      <c r="E8" s="59">
        <v>4999500</v>
      </c>
      <c r="F8" s="60">
        <v>4999500</v>
      </c>
      <c r="G8" s="60">
        <v>14413257</v>
      </c>
      <c r="H8" s="60">
        <v>5188282</v>
      </c>
      <c r="I8" s="60">
        <v>5571259</v>
      </c>
      <c r="J8" s="60">
        <v>5571259</v>
      </c>
      <c r="K8" s="60">
        <v>5571259</v>
      </c>
      <c r="L8" s="60">
        <v>5571259</v>
      </c>
      <c r="M8" s="60">
        <v>4629166</v>
      </c>
      <c r="N8" s="60">
        <v>4629166</v>
      </c>
      <c r="O8" s="60"/>
      <c r="P8" s="60"/>
      <c r="Q8" s="60"/>
      <c r="R8" s="60"/>
      <c r="S8" s="60"/>
      <c r="T8" s="60"/>
      <c r="U8" s="60"/>
      <c r="V8" s="60"/>
      <c r="W8" s="60"/>
      <c r="X8" s="60">
        <v>3749625</v>
      </c>
      <c r="Y8" s="60">
        <v>-3749625</v>
      </c>
      <c r="Z8" s="140">
        <v>-100</v>
      </c>
      <c r="AA8" s="62">
        <v>4999500</v>
      </c>
    </row>
    <row r="9" spans="1:27" ht="12.75">
      <c r="A9" s="249" t="s">
        <v>146</v>
      </c>
      <c r="B9" s="182"/>
      <c r="C9" s="155">
        <v>1847925</v>
      </c>
      <c r="D9" s="155"/>
      <c r="E9" s="59"/>
      <c r="F9" s="60"/>
      <c r="G9" s="60">
        <v>1335378</v>
      </c>
      <c r="H9" s="60">
        <v>1335378</v>
      </c>
      <c r="I9" s="60">
        <v>1335378</v>
      </c>
      <c r="J9" s="60">
        <v>1335378</v>
      </c>
      <c r="K9" s="60">
        <v>1335378</v>
      </c>
      <c r="L9" s="60">
        <v>1335378</v>
      </c>
      <c r="M9" s="60">
        <v>1335378</v>
      </c>
      <c r="N9" s="60">
        <v>1335378</v>
      </c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680488</v>
      </c>
      <c r="D11" s="155"/>
      <c r="E11" s="59">
        <v>220000</v>
      </c>
      <c r="F11" s="60">
        <v>220000</v>
      </c>
      <c r="G11" s="60">
        <v>680488</v>
      </c>
      <c r="H11" s="60">
        <v>680488</v>
      </c>
      <c r="I11" s="60">
        <v>680488</v>
      </c>
      <c r="J11" s="60">
        <v>680488</v>
      </c>
      <c r="K11" s="60">
        <v>680488</v>
      </c>
      <c r="L11" s="60">
        <v>680488</v>
      </c>
      <c r="M11" s="60">
        <v>680488</v>
      </c>
      <c r="N11" s="60">
        <v>680488</v>
      </c>
      <c r="O11" s="60"/>
      <c r="P11" s="60"/>
      <c r="Q11" s="60"/>
      <c r="R11" s="60"/>
      <c r="S11" s="60"/>
      <c r="T11" s="60"/>
      <c r="U11" s="60"/>
      <c r="V11" s="60"/>
      <c r="W11" s="60"/>
      <c r="X11" s="60">
        <v>165000</v>
      </c>
      <c r="Y11" s="60">
        <v>-165000</v>
      </c>
      <c r="Z11" s="140">
        <v>-100</v>
      </c>
      <c r="AA11" s="62">
        <v>220000</v>
      </c>
    </row>
    <row r="12" spans="1:27" ht="12.75">
      <c r="A12" s="250" t="s">
        <v>56</v>
      </c>
      <c r="B12" s="251"/>
      <c r="C12" s="168">
        <f aca="true" t="shared" si="0" ref="C12:Y12">SUM(C6:C11)</f>
        <v>21678064</v>
      </c>
      <c r="D12" s="168">
        <f>SUM(D6:D11)</f>
        <v>0</v>
      </c>
      <c r="E12" s="72">
        <f t="shared" si="0"/>
        <v>15719500</v>
      </c>
      <c r="F12" s="73">
        <f t="shared" si="0"/>
        <v>15719500</v>
      </c>
      <c r="G12" s="73">
        <f t="shared" si="0"/>
        <v>31907450</v>
      </c>
      <c r="H12" s="73">
        <f t="shared" si="0"/>
        <v>20107321</v>
      </c>
      <c r="I12" s="73">
        <f t="shared" si="0"/>
        <v>19006659</v>
      </c>
      <c r="J12" s="73">
        <f t="shared" si="0"/>
        <v>19006659</v>
      </c>
      <c r="K12" s="73">
        <f t="shared" si="0"/>
        <v>19125533</v>
      </c>
      <c r="L12" s="73">
        <f t="shared" si="0"/>
        <v>19125533</v>
      </c>
      <c r="M12" s="73">
        <f t="shared" si="0"/>
        <v>20235340</v>
      </c>
      <c r="N12" s="73">
        <f t="shared" si="0"/>
        <v>20235340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11789625</v>
      </c>
      <c r="Y12" s="73">
        <f t="shared" si="0"/>
        <v>-11789625</v>
      </c>
      <c r="Z12" s="170">
        <f>+IF(X12&lt;&gt;0,+(Y12/X12)*100,0)</f>
        <v>-100</v>
      </c>
      <c r="AA12" s="74">
        <f>SUM(AA6:AA11)</f>
        <v>15719500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>
        <v>40905836</v>
      </c>
      <c r="H15" s="60">
        <v>51903323</v>
      </c>
      <c r="I15" s="60">
        <v>50967387</v>
      </c>
      <c r="J15" s="60">
        <v>50967387</v>
      </c>
      <c r="K15" s="60">
        <v>50967387</v>
      </c>
      <c r="L15" s="60">
        <v>50967387</v>
      </c>
      <c r="M15" s="60">
        <v>53818664</v>
      </c>
      <c r="N15" s="60">
        <v>53818664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948222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22857701</v>
      </c>
      <c r="D17" s="155"/>
      <c r="E17" s="59">
        <v>23076000</v>
      </c>
      <c r="F17" s="60">
        <v>23076000</v>
      </c>
      <c r="G17" s="60">
        <v>22857701</v>
      </c>
      <c r="H17" s="60">
        <v>22857701</v>
      </c>
      <c r="I17" s="60">
        <v>22857701</v>
      </c>
      <c r="J17" s="60">
        <v>22857701</v>
      </c>
      <c r="K17" s="60">
        <v>22857701</v>
      </c>
      <c r="L17" s="60">
        <v>22857701</v>
      </c>
      <c r="M17" s="60">
        <v>22857701</v>
      </c>
      <c r="N17" s="60">
        <v>22857701</v>
      </c>
      <c r="O17" s="60"/>
      <c r="P17" s="60"/>
      <c r="Q17" s="60"/>
      <c r="R17" s="60"/>
      <c r="S17" s="60"/>
      <c r="T17" s="60"/>
      <c r="U17" s="60"/>
      <c r="V17" s="60"/>
      <c r="W17" s="60"/>
      <c r="X17" s="60">
        <v>17307000</v>
      </c>
      <c r="Y17" s="60">
        <v>-17307000</v>
      </c>
      <c r="Z17" s="140">
        <v>-100</v>
      </c>
      <c r="AA17" s="62">
        <v>23076000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436223519</v>
      </c>
      <c r="D19" s="155"/>
      <c r="E19" s="59">
        <v>429251000</v>
      </c>
      <c r="F19" s="60">
        <v>429251000</v>
      </c>
      <c r="G19" s="60">
        <v>444164042</v>
      </c>
      <c r="H19" s="60">
        <v>444164042</v>
      </c>
      <c r="I19" s="60">
        <v>444164042</v>
      </c>
      <c r="J19" s="60">
        <v>444164042</v>
      </c>
      <c r="K19" s="60">
        <v>444164042</v>
      </c>
      <c r="L19" s="60">
        <v>444164042</v>
      </c>
      <c r="M19" s="60">
        <v>444164042</v>
      </c>
      <c r="N19" s="60">
        <v>444164042</v>
      </c>
      <c r="O19" s="60"/>
      <c r="P19" s="60"/>
      <c r="Q19" s="60"/>
      <c r="R19" s="60"/>
      <c r="S19" s="60"/>
      <c r="T19" s="60"/>
      <c r="U19" s="60"/>
      <c r="V19" s="60"/>
      <c r="W19" s="60"/>
      <c r="X19" s="60">
        <v>321938250</v>
      </c>
      <c r="Y19" s="60">
        <v>-321938250</v>
      </c>
      <c r="Z19" s="140">
        <v>-100</v>
      </c>
      <c r="AA19" s="62">
        <v>429251000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3174241</v>
      </c>
      <c r="D21" s="155"/>
      <c r="E21" s="59">
        <v>2200000</v>
      </c>
      <c r="F21" s="60">
        <v>2200000</v>
      </c>
      <c r="G21" s="60">
        <v>3174241</v>
      </c>
      <c r="H21" s="60">
        <v>3174241</v>
      </c>
      <c r="I21" s="60">
        <v>3174241</v>
      </c>
      <c r="J21" s="60">
        <v>3174241</v>
      </c>
      <c r="K21" s="60">
        <v>3174241</v>
      </c>
      <c r="L21" s="60">
        <v>3174241</v>
      </c>
      <c r="M21" s="60">
        <v>3174241</v>
      </c>
      <c r="N21" s="60">
        <v>3174241</v>
      </c>
      <c r="O21" s="60"/>
      <c r="P21" s="60"/>
      <c r="Q21" s="60"/>
      <c r="R21" s="60"/>
      <c r="S21" s="60"/>
      <c r="T21" s="60"/>
      <c r="U21" s="60"/>
      <c r="V21" s="60"/>
      <c r="W21" s="60"/>
      <c r="X21" s="60">
        <v>1650000</v>
      </c>
      <c r="Y21" s="60">
        <v>-1650000</v>
      </c>
      <c r="Z21" s="140">
        <v>-100</v>
      </c>
      <c r="AA21" s="62">
        <v>2200000</v>
      </c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>
        <v>987000</v>
      </c>
      <c r="F23" s="60">
        <v>987000</v>
      </c>
      <c r="G23" s="159">
        <v>948222</v>
      </c>
      <c r="H23" s="159">
        <v>948222</v>
      </c>
      <c r="I23" s="159">
        <v>948222</v>
      </c>
      <c r="J23" s="60">
        <v>948222</v>
      </c>
      <c r="K23" s="159">
        <v>948222</v>
      </c>
      <c r="L23" s="159">
        <v>948222</v>
      </c>
      <c r="M23" s="60">
        <v>948222</v>
      </c>
      <c r="N23" s="159">
        <v>948222</v>
      </c>
      <c r="O23" s="159"/>
      <c r="P23" s="159"/>
      <c r="Q23" s="60"/>
      <c r="R23" s="159"/>
      <c r="S23" s="159"/>
      <c r="T23" s="60"/>
      <c r="U23" s="159"/>
      <c r="V23" s="159"/>
      <c r="W23" s="159"/>
      <c r="X23" s="60">
        <v>740250</v>
      </c>
      <c r="Y23" s="159">
        <v>-740250</v>
      </c>
      <c r="Z23" s="141">
        <v>-100</v>
      </c>
      <c r="AA23" s="225">
        <v>987000</v>
      </c>
    </row>
    <row r="24" spans="1:27" ht="12.75">
      <c r="A24" s="250" t="s">
        <v>57</v>
      </c>
      <c r="B24" s="253"/>
      <c r="C24" s="168">
        <f aca="true" t="shared" si="1" ref="C24:Y24">SUM(C15:C23)</f>
        <v>463203683</v>
      </c>
      <c r="D24" s="168">
        <f>SUM(D15:D23)</f>
        <v>0</v>
      </c>
      <c r="E24" s="76">
        <f t="shared" si="1"/>
        <v>455514000</v>
      </c>
      <c r="F24" s="77">
        <f t="shared" si="1"/>
        <v>455514000</v>
      </c>
      <c r="G24" s="77">
        <f t="shared" si="1"/>
        <v>512050042</v>
      </c>
      <c r="H24" s="77">
        <f t="shared" si="1"/>
        <v>523047529</v>
      </c>
      <c r="I24" s="77">
        <f t="shared" si="1"/>
        <v>522111593</v>
      </c>
      <c r="J24" s="77">
        <f t="shared" si="1"/>
        <v>522111593</v>
      </c>
      <c r="K24" s="77">
        <f t="shared" si="1"/>
        <v>522111593</v>
      </c>
      <c r="L24" s="77">
        <f t="shared" si="1"/>
        <v>522111593</v>
      </c>
      <c r="M24" s="77">
        <f t="shared" si="1"/>
        <v>524962870</v>
      </c>
      <c r="N24" s="77">
        <f t="shared" si="1"/>
        <v>524962870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341635500</v>
      </c>
      <c r="Y24" s="77">
        <f t="shared" si="1"/>
        <v>-341635500</v>
      </c>
      <c r="Z24" s="212">
        <f>+IF(X24&lt;&gt;0,+(Y24/X24)*100,0)</f>
        <v>-100</v>
      </c>
      <c r="AA24" s="79">
        <f>SUM(AA15:AA23)</f>
        <v>455514000</v>
      </c>
    </row>
    <row r="25" spans="1:27" ht="12.75">
      <c r="A25" s="250" t="s">
        <v>159</v>
      </c>
      <c r="B25" s="251"/>
      <c r="C25" s="168">
        <f aca="true" t="shared" si="2" ref="C25:Y25">+C12+C24</f>
        <v>484881747</v>
      </c>
      <c r="D25" s="168">
        <f>+D12+D24</f>
        <v>0</v>
      </c>
      <c r="E25" s="72">
        <f t="shared" si="2"/>
        <v>471233500</v>
      </c>
      <c r="F25" s="73">
        <f t="shared" si="2"/>
        <v>471233500</v>
      </c>
      <c r="G25" s="73">
        <f t="shared" si="2"/>
        <v>543957492</v>
      </c>
      <c r="H25" s="73">
        <f t="shared" si="2"/>
        <v>543154850</v>
      </c>
      <c r="I25" s="73">
        <f t="shared" si="2"/>
        <v>541118252</v>
      </c>
      <c r="J25" s="73">
        <f t="shared" si="2"/>
        <v>541118252</v>
      </c>
      <c r="K25" s="73">
        <f t="shared" si="2"/>
        <v>541237126</v>
      </c>
      <c r="L25" s="73">
        <f t="shared" si="2"/>
        <v>541237126</v>
      </c>
      <c r="M25" s="73">
        <f t="shared" si="2"/>
        <v>545198210</v>
      </c>
      <c r="N25" s="73">
        <f t="shared" si="2"/>
        <v>545198210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353425125</v>
      </c>
      <c r="Y25" s="73">
        <f t="shared" si="2"/>
        <v>-353425125</v>
      </c>
      <c r="Z25" s="170">
        <f>+IF(X25&lt;&gt;0,+(Y25/X25)*100,0)</f>
        <v>-100</v>
      </c>
      <c r="AA25" s="74">
        <f>+AA12+AA24</f>
        <v>471233500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773533</v>
      </c>
      <c r="D30" s="155"/>
      <c r="E30" s="59">
        <v>650000</v>
      </c>
      <c r="F30" s="60">
        <v>650000</v>
      </c>
      <c r="G30" s="60">
        <v>686799</v>
      </c>
      <c r="H30" s="60">
        <v>686799</v>
      </c>
      <c r="I30" s="60">
        <v>686799</v>
      </c>
      <c r="J30" s="60">
        <v>686799</v>
      </c>
      <c r="K30" s="60">
        <v>686799</v>
      </c>
      <c r="L30" s="60">
        <v>686799</v>
      </c>
      <c r="M30" s="60">
        <v>686799</v>
      </c>
      <c r="N30" s="60">
        <v>686799</v>
      </c>
      <c r="O30" s="60"/>
      <c r="P30" s="60"/>
      <c r="Q30" s="60"/>
      <c r="R30" s="60"/>
      <c r="S30" s="60"/>
      <c r="T30" s="60"/>
      <c r="U30" s="60"/>
      <c r="V30" s="60"/>
      <c r="W30" s="60"/>
      <c r="X30" s="60">
        <v>487500</v>
      </c>
      <c r="Y30" s="60">
        <v>-487500</v>
      </c>
      <c r="Z30" s="140">
        <v>-100</v>
      </c>
      <c r="AA30" s="62">
        <v>650000</v>
      </c>
    </row>
    <row r="31" spans="1:27" ht="12.75">
      <c r="A31" s="249" t="s">
        <v>163</v>
      </c>
      <c r="B31" s="182"/>
      <c r="C31" s="155">
        <v>932742</v>
      </c>
      <c r="D31" s="155"/>
      <c r="E31" s="59">
        <v>550000</v>
      </c>
      <c r="F31" s="60">
        <v>550000</v>
      </c>
      <c r="G31" s="60">
        <v>932742</v>
      </c>
      <c r="H31" s="60">
        <v>932742</v>
      </c>
      <c r="I31" s="60">
        <v>932742</v>
      </c>
      <c r="J31" s="60">
        <v>932742</v>
      </c>
      <c r="K31" s="60">
        <v>932742</v>
      </c>
      <c r="L31" s="60">
        <v>932742</v>
      </c>
      <c r="M31" s="60">
        <v>932742</v>
      </c>
      <c r="N31" s="60">
        <v>932742</v>
      </c>
      <c r="O31" s="60"/>
      <c r="P31" s="60"/>
      <c r="Q31" s="60"/>
      <c r="R31" s="60"/>
      <c r="S31" s="60"/>
      <c r="T31" s="60"/>
      <c r="U31" s="60"/>
      <c r="V31" s="60"/>
      <c r="W31" s="60"/>
      <c r="X31" s="60">
        <v>412500</v>
      </c>
      <c r="Y31" s="60">
        <v>-412500</v>
      </c>
      <c r="Z31" s="140">
        <v>-100</v>
      </c>
      <c r="AA31" s="62">
        <v>550000</v>
      </c>
    </row>
    <row r="32" spans="1:27" ht="12.75">
      <c r="A32" s="249" t="s">
        <v>164</v>
      </c>
      <c r="B32" s="182"/>
      <c r="C32" s="155">
        <v>34022808</v>
      </c>
      <c r="D32" s="155"/>
      <c r="E32" s="59">
        <v>9000000</v>
      </c>
      <c r="F32" s="60">
        <v>9000000</v>
      </c>
      <c r="G32" s="60">
        <v>7151910</v>
      </c>
      <c r="H32" s="60">
        <v>7151910</v>
      </c>
      <c r="I32" s="60">
        <v>7151910</v>
      </c>
      <c r="J32" s="60">
        <v>7151910</v>
      </c>
      <c r="K32" s="60">
        <v>7151910</v>
      </c>
      <c r="L32" s="60">
        <v>7151910</v>
      </c>
      <c r="M32" s="60">
        <v>7151910</v>
      </c>
      <c r="N32" s="60">
        <v>7151910</v>
      </c>
      <c r="O32" s="60"/>
      <c r="P32" s="60"/>
      <c r="Q32" s="60"/>
      <c r="R32" s="60"/>
      <c r="S32" s="60"/>
      <c r="T32" s="60"/>
      <c r="U32" s="60"/>
      <c r="V32" s="60"/>
      <c r="W32" s="60"/>
      <c r="X32" s="60">
        <v>6750000</v>
      </c>
      <c r="Y32" s="60">
        <v>-6750000</v>
      </c>
      <c r="Z32" s="140">
        <v>-100</v>
      </c>
      <c r="AA32" s="62">
        <v>9000000</v>
      </c>
    </row>
    <row r="33" spans="1:27" ht="12.75">
      <c r="A33" s="249" t="s">
        <v>165</v>
      </c>
      <c r="B33" s="182"/>
      <c r="C33" s="155">
        <v>813910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36542993</v>
      </c>
      <c r="D34" s="168">
        <f>SUM(D29:D33)</f>
        <v>0</v>
      </c>
      <c r="E34" s="72">
        <f t="shared" si="3"/>
        <v>10200000</v>
      </c>
      <c r="F34" s="73">
        <f t="shared" si="3"/>
        <v>10200000</v>
      </c>
      <c r="G34" s="73">
        <f t="shared" si="3"/>
        <v>8771451</v>
      </c>
      <c r="H34" s="73">
        <f t="shared" si="3"/>
        <v>8771451</v>
      </c>
      <c r="I34" s="73">
        <f t="shared" si="3"/>
        <v>8771451</v>
      </c>
      <c r="J34" s="73">
        <f t="shared" si="3"/>
        <v>8771451</v>
      </c>
      <c r="K34" s="73">
        <f t="shared" si="3"/>
        <v>8771451</v>
      </c>
      <c r="L34" s="73">
        <f t="shared" si="3"/>
        <v>8771451</v>
      </c>
      <c r="M34" s="73">
        <f t="shared" si="3"/>
        <v>8771451</v>
      </c>
      <c r="N34" s="73">
        <f t="shared" si="3"/>
        <v>8771451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7650000</v>
      </c>
      <c r="Y34" s="73">
        <f t="shared" si="3"/>
        <v>-7650000</v>
      </c>
      <c r="Z34" s="170">
        <f>+IF(X34&lt;&gt;0,+(Y34/X34)*100,0)</f>
        <v>-100</v>
      </c>
      <c r="AA34" s="74">
        <f>SUM(AA29:AA33)</f>
        <v>10200000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10344142</v>
      </c>
      <c r="D37" s="155"/>
      <c r="E37" s="59">
        <v>11280000</v>
      </c>
      <c r="F37" s="60">
        <v>11280000</v>
      </c>
      <c r="G37" s="60">
        <v>9776932</v>
      </c>
      <c r="H37" s="60">
        <v>9776932</v>
      </c>
      <c r="I37" s="60">
        <v>9776932</v>
      </c>
      <c r="J37" s="60">
        <v>9776932</v>
      </c>
      <c r="K37" s="60">
        <v>9776932</v>
      </c>
      <c r="L37" s="60">
        <v>9776932</v>
      </c>
      <c r="M37" s="60">
        <v>9776932</v>
      </c>
      <c r="N37" s="60">
        <v>9776932</v>
      </c>
      <c r="O37" s="60"/>
      <c r="P37" s="60"/>
      <c r="Q37" s="60"/>
      <c r="R37" s="60"/>
      <c r="S37" s="60"/>
      <c r="T37" s="60"/>
      <c r="U37" s="60"/>
      <c r="V37" s="60"/>
      <c r="W37" s="60"/>
      <c r="X37" s="60">
        <v>8460000</v>
      </c>
      <c r="Y37" s="60">
        <v>-8460000</v>
      </c>
      <c r="Z37" s="140">
        <v>-100</v>
      </c>
      <c r="AA37" s="62">
        <v>11280000</v>
      </c>
    </row>
    <row r="38" spans="1:27" ht="12.75">
      <c r="A38" s="249" t="s">
        <v>165</v>
      </c>
      <c r="B38" s="182"/>
      <c r="C38" s="155">
        <v>16708132</v>
      </c>
      <c r="D38" s="155"/>
      <c r="E38" s="59"/>
      <c r="F38" s="60"/>
      <c r="G38" s="60">
        <v>14361044</v>
      </c>
      <c r="H38" s="60">
        <v>14361044</v>
      </c>
      <c r="I38" s="60">
        <v>14361044</v>
      </c>
      <c r="J38" s="60">
        <v>14361044</v>
      </c>
      <c r="K38" s="60">
        <v>14361044</v>
      </c>
      <c r="L38" s="60">
        <v>14361044</v>
      </c>
      <c r="M38" s="60">
        <v>14361044</v>
      </c>
      <c r="N38" s="60">
        <v>14361044</v>
      </c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27052274</v>
      </c>
      <c r="D39" s="168">
        <f>SUM(D37:D38)</f>
        <v>0</v>
      </c>
      <c r="E39" s="76">
        <f t="shared" si="4"/>
        <v>11280000</v>
      </c>
      <c r="F39" s="77">
        <f t="shared" si="4"/>
        <v>11280000</v>
      </c>
      <c r="G39" s="77">
        <f t="shared" si="4"/>
        <v>24137976</v>
      </c>
      <c r="H39" s="77">
        <f t="shared" si="4"/>
        <v>24137976</v>
      </c>
      <c r="I39" s="77">
        <f t="shared" si="4"/>
        <v>24137976</v>
      </c>
      <c r="J39" s="77">
        <f t="shared" si="4"/>
        <v>24137976</v>
      </c>
      <c r="K39" s="77">
        <f t="shared" si="4"/>
        <v>24137976</v>
      </c>
      <c r="L39" s="77">
        <f t="shared" si="4"/>
        <v>24137976</v>
      </c>
      <c r="M39" s="77">
        <f t="shared" si="4"/>
        <v>24137976</v>
      </c>
      <c r="N39" s="77">
        <f t="shared" si="4"/>
        <v>24137976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8460000</v>
      </c>
      <c r="Y39" s="77">
        <f t="shared" si="4"/>
        <v>-8460000</v>
      </c>
      <c r="Z39" s="212">
        <f>+IF(X39&lt;&gt;0,+(Y39/X39)*100,0)</f>
        <v>-100</v>
      </c>
      <c r="AA39" s="79">
        <f>SUM(AA37:AA38)</f>
        <v>11280000</v>
      </c>
    </row>
    <row r="40" spans="1:27" ht="12.75">
      <c r="A40" s="250" t="s">
        <v>167</v>
      </c>
      <c r="B40" s="251"/>
      <c r="C40" s="168">
        <f aca="true" t="shared" si="5" ref="C40:Y40">+C34+C39</f>
        <v>63595267</v>
      </c>
      <c r="D40" s="168">
        <f>+D34+D39</f>
        <v>0</v>
      </c>
      <c r="E40" s="72">
        <f t="shared" si="5"/>
        <v>21480000</v>
      </c>
      <c r="F40" s="73">
        <f t="shared" si="5"/>
        <v>21480000</v>
      </c>
      <c r="G40" s="73">
        <f t="shared" si="5"/>
        <v>32909427</v>
      </c>
      <c r="H40" s="73">
        <f t="shared" si="5"/>
        <v>32909427</v>
      </c>
      <c r="I40" s="73">
        <f t="shared" si="5"/>
        <v>32909427</v>
      </c>
      <c r="J40" s="73">
        <f t="shared" si="5"/>
        <v>32909427</v>
      </c>
      <c r="K40" s="73">
        <f t="shared" si="5"/>
        <v>32909427</v>
      </c>
      <c r="L40" s="73">
        <f t="shared" si="5"/>
        <v>32909427</v>
      </c>
      <c r="M40" s="73">
        <f t="shared" si="5"/>
        <v>32909427</v>
      </c>
      <c r="N40" s="73">
        <f t="shared" si="5"/>
        <v>32909427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16110000</v>
      </c>
      <c r="Y40" s="73">
        <f t="shared" si="5"/>
        <v>-16110000</v>
      </c>
      <c r="Z40" s="170">
        <f>+IF(X40&lt;&gt;0,+(Y40/X40)*100,0)</f>
        <v>-100</v>
      </c>
      <c r="AA40" s="74">
        <f>+AA34+AA39</f>
        <v>21480000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421286480</v>
      </c>
      <c r="D42" s="257">
        <f>+D25-D40</f>
        <v>0</v>
      </c>
      <c r="E42" s="258">
        <f t="shared" si="6"/>
        <v>449753500</v>
      </c>
      <c r="F42" s="259">
        <f t="shared" si="6"/>
        <v>449753500</v>
      </c>
      <c r="G42" s="259">
        <f t="shared" si="6"/>
        <v>511048065</v>
      </c>
      <c r="H42" s="259">
        <f t="shared" si="6"/>
        <v>510245423</v>
      </c>
      <c r="I42" s="259">
        <f t="shared" si="6"/>
        <v>508208825</v>
      </c>
      <c r="J42" s="259">
        <f t="shared" si="6"/>
        <v>508208825</v>
      </c>
      <c r="K42" s="259">
        <f t="shared" si="6"/>
        <v>508327699</v>
      </c>
      <c r="L42" s="259">
        <f t="shared" si="6"/>
        <v>508327699</v>
      </c>
      <c r="M42" s="259">
        <f t="shared" si="6"/>
        <v>512288783</v>
      </c>
      <c r="N42" s="259">
        <f t="shared" si="6"/>
        <v>512288783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337315125</v>
      </c>
      <c r="Y42" s="259">
        <f t="shared" si="6"/>
        <v>-337315125</v>
      </c>
      <c r="Z42" s="260">
        <f>+IF(X42&lt;&gt;0,+(Y42/X42)*100,0)</f>
        <v>-100</v>
      </c>
      <c r="AA42" s="261">
        <f>+AA25-AA40</f>
        <v>449753500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421286480</v>
      </c>
      <c r="D45" s="155"/>
      <c r="E45" s="59">
        <v>449753500</v>
      </c>
      <c r="F45" s="60">
        <v>449753500</v>
      </c>
      <c r="G45" s="60">
        <v>511048065</v>
      </c>
      <c r="H45" s="60">
        <v>510245423</v>
      </c>
      <c r="I45" s="60">
        <v>508208825</v>
      </c>
      <c r="J45" s="60">
        <v>508208825</v>
      </c>
      <c r="K45" s="60">
        <v>508327699</v>
      </c>
      <c r="L45" s="60">
        <v>508327699</v>
      </c>
      <c r="M45" s="60">
        <v>512288783</v>
      </c>
      <c r="N45" s="60">
        <v>512288783</v>
      </c>
      <c r="O45" s="60"/>
      <c r="P45" s="60"/>
      <c r="Q45" s="60"/>
      <c r="R45" s="60"/>
      <c r="S45" s="60"/>
      <c r="T45" s="60"/>
      <c r="U45" s="60"/>
      <c r="V45" s="60"/>
      <c r="W45" s="60"/>
      <c r="X45" s="60">
        <v>337315125</v>
      </c>
      <c r="Y45" s="60">
        <v>-337315125</v>
      </c>
      <c r="Z45" s="139">
        <v>-100</v>
      </c>
      <c r="AA45" s="62">
        <v>449753500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421286480</v>
      </c>
      <c r="D48" s="217">
        <f>SUM(D45:D47)</f>
        <v>0</v>
      </c>
      <c r="E48" s="264">
        <f t="shared" si="7"/>
        <v>449753500</v>
      </c>
      <c r="F48" s="219">
        <f t="shared" si="7"/>
        <v>449753500</v>
      </c>
      <c r="G48" s="219">
        <f t="shared" si="7"/>
        <v>511048065</v>
      </c>
      <c r="H48" s="219">
        <f t="shared" si="7"/>
        <v>510245423</v>
      </c>
      <c r="I48" s="219">
        <f t="shared" si="7"/>
        <v>508208825</v>
      </c>
      <c r="J48" s="219">
        <f t="shared" si="7"/>
        <v>508208825</v>
      </c>
      <c r="K48" s="219">
        <f t="shared" si="7"/>
        <v>508327699</v>
      </c>
      <c r="L48" s="219">
        <f t="shared" si="7"/>
        <v>508327699</v>
      </c>
      <c r="M48" s="219">
        <f t="shared" si="7"/>
        <v>512288783</v>
      </c>
      <c r="N48" s="219">
        <f t="shared" si="7"/>
        <v>512288783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337315125</v>
      </c>
      <c r="Y48" s="219">
        <f t="shared" si="7"/>
        <v>-337315125</v>
      </c>
      <c r="Z48" s="265">
        <f>+IF(X48&lt;&gt;0,+(Y48/X48)*100,0)</f>
        <v>-100</v>
      </c>
      <c r="AA48" s="232">
        <f>SUM(AA45:AA47)</f>
        <v>449753500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17353227</v>
      </c>
      <c r="D6" s="155"/>
      <c r="E6" s="59">
        <v>15750000</v>
      </c>
      <c r="F6" s="60">
        <v>15750000</v>
      </c>
      <c r="G6" s="60">
        <v>10427455</v>
      </c>
      <c r="H6" s="60">
        <v>799048</v>
      </c>
      <c r="I6" s="60">
        <v>2283122</v>
      </c>
      <c r="J6" s="60">
        <v>13509625</v>
      </c>
      <c r="K6" s="60">
        <v>1036277</v>
      </c>
      <c r="L6" s="60">
        <v>1062748</v>
      </c>
      <c r="M6" s="60">
        <v>1361558</v>
      </c>
      <c r="N6" s="60">
        <v>3460583</v>
      </c>
      <c r="O6" s="60"/>
      <c r="P6" s="60"/>
      <c r="Q6" s="60"/>
      <c r="R6" s="60"/>
      <c r="S6" s="60"/>
      <c r="T6" s="60"/>
      <c r="U6" s="60"/>
      <c r="V6" s="60"/>
      <c r="W6" s="60">
        <v>16970208</v>
      </c>
      <c r="X6" s="60">
        <v>11250000</v>
      </c>
      <c r="Y6" s="60">
        <v>5720208</v>
      </c>
      <c r="Z6" s="140">
        <v>50.85</v>
      </c>
      <c r="AA6" s="62">
        <v>15750000</v>
      </c>
    </row>
    <row r="7" spans="1:27" ht="12.75">
      <c r="A7" s="249" t="s">
        <v>32</v>
      </c>
      <c r="B7" s="182"/>
      <c r="C7" s="155">
        <v>32835439</v>
      </c>
      <c r="D7" s="155"/>
      <c r="E7" s="59">
        <v>52145053</v>
      </c>
      <c r="F7" s="60">
        <v>52145053</v>
      </c>
      <c r="G7" s="60">
        <v>6372758</v>
      </c>
      <c r="H7" s="60">
        <v>2706744</v>
      </c>
      <c r="I7" s="60">
        <v>4155374</v>
      </c>
      <c r="J7" s="60">
        <v>13234876</v>
      </c>
      <c r="K7" s="60">
        <v>3432266</v>
      </c>
      <c r="L7" s="60">
        <v>3222712</v>
      </c>
      <c r="M7" s="60">
        <v>5408760</v>
      </c>
      <c r="N7" s="60">
        <v>12063738</v>
      </c>
      <c r="O7" s="60"/>
      <c r="P7" s="60"/>
      <c r="Q7" s="60"/>
      <c r="R7" s="60"/>
      <c r="S7" s="60"/>
      <c r="T7" s="60"/>
      <c r="U7" s="60"/>
      <c r="V7" s="60"/>
      <c r="W7" s="60">
        <v>25298614</v>
      </c>
      <c r="X7" s="60">
        <v>39109491</v>
      </c>
      <c r="Y7" s="60">
        <v>-13810877</v>
      </c>
      <c r="Z7" s="140">
        <v>-35.31</v>
      </c>
      <c r="AA7" s="62">
        <v>52145053</v>
      </c>
    </row>
    <row r="8" spans="1:27" ht="12.75">
      <c r="A8" s="249" t="s">
        <v>178</v>
      </c>
      <c r="B8" s="182"/>
      <c r="C8" s="155">
        <v>2329876</v>
      </c>
      <c r="D8" s="155"/>
      <c r="E8" s="59">
        <v>4850555</v>
      </c>
      <c r="F8" s="60">
        <v>4850555</v>
      </c>
      <c r="G8" s="60">
        <v>1302079</v>
      </c>
      <c r="H8" s="60">
        <v>158426</v>
      </c>
      <c r="I8" s="60">
        <v>6237131</v>
      </c>
      <c r="J8" s="60">
        <v>7697636</v>
      </c>
      <c r="K8" s="60">
        <v>158426</v>
      </c>
      <c r="L8" s="60">
        <v>97779</v>
      </c>
      <c r="M8" s="60">
        <v>44963</v>
      </c>
      <c r="N8" s="60">
        <v>301168</v>
      </c>
      <c r="O8" s="60"/>
      <c r="P8" s="60"/>
      <c r="Q8" s="60"/>
      <c r="R8" s="60"/>
      <c r="S8" s="60"/>
      <c r="T8" s="60"/>
      <c r="U8" s="60"/>
      <c r="V8" s="60"/>
      <c r="W8" s="60">
        <v>7998804</v>
      </c>
      <c r="X8" s="60">
        <v>2529040</v>
      </c>
      <c r="Y8" s="60">
        <v>5469764</v>
      </c>
      <c r="Z8" s="140">
        <v>216.28</v>
      </c>
      <c r="AA8" s="62">
        <v>4850555</v>
      </c>
    </row>
    <row r="9" spans="1:27" ht="12.75">
      <c r="A9" s="249" t="s">
        <v>179</v>
      </c>
      <c r="B9" s="182"/>
      <c r="C9" s="155">
        <v>71295473</v>
      </c>
      <c r="D9" s="155"/>
      <c r="E9" s="59">
        <v>62464000</v>
      </c>
      <c r="F9" s="60">
        <v>62464000</v>
      </c>
      <c r="G9" s="60">
        <v>24828000</v>
      </c>
      <c r="H9" s="60"/>
      <c r="I9" s="60">
        <v>1825000</v>
      </c>
      <c r="J9" s="60">
        <v>26653000</v>
      </c>
      <c r="K9" s="60"/>
      <c r="L9" s="60"/>
      <c r="M9" s="60">
        <v>18353000</v>
      </c>
      <c r="N9" s="60">
        <v>18353000</v>
      </c>
      <c r="O9" s="60"/>
      <c r="P9" s="60"/>
      <c r="Q9" s="60"/>
      <c r="R9" s="60"/>
      <c r="S9" s="60"/>
      <c r="T9" s="60"/>
      <c r="U9" s="60"/>
      <c r="V9" s="60"/>
      <c r="W9" s="60">
        <v>45006000</v>
      </c>
      <c r="X9" s="60">
        <v>62464000</v>
      </c>
      <c r="Y9" s="60">
        <v>-17458000</v>
      </c>
      <c r="Z9" s="140">
        <v>-27.95</v>
      </c>
      <c r="AA9" s="62">
        <v>62464000</v>
      </c>
    </row>
    <row r="10" spans="1:27" ht="12.75">
      <c r="A10" s="249" t="s">
        <v>180</v>
      </c>
      <c r="B10" s="182"/>
      <c r="C10" s="155">
        <v>28425303</v>
      </c>
      <c r="D10" s="155"/>
      <c r="E10" s="59">
        <v>44906000</v>
      </c>
      <c r="F10" s="60">
        <v>44906000</v>
      </c>
      <c r="G10" s="60">
        <v>6615000</v>
      </c>
      <c r="H10" s="60"/>
      <c r="I10" s="60"/>
      <c r="J10" s="60">
        <v>6615000</v>
      </c>
      <c r="K10" s="60"/>
      <c r="L10" s="60"/>
      <c r="M10" s="60">
        <v>2575000</v>
      </c>
      <c r="N10" s="60">
        <v>2575000</v>
      </c>
      <c r="O10" s="60"/>
      <c r="P10" s="60"/>
      <c r="Q10" s="60"/>
      <c r="R10" s="60"/>
      <c r="S10" s="60"/>
      <c r="T10" s="60"/>
      <c r="U10" s="60"/>
      <c r="V10" s="60"/>
      <c r="W10" s="60">
        <v>9190000</v>
      </c>
      <c r="X10" s="60">
        <v>44905667</v>
      </c>
      <c r="Y10" s="60">
        <v>-35715667</v>
      </c>
      <c r="Z10" s="140">
        <v>-79.53</v>
      </c>
      <c r="AA10" s="62">
        <v>44906000</v>
      </c>
    </row>
    <row r="11" spans="1:27" ht="12.75">
      <c r="A11" s="249" t="s">
        <v>181</v>
      </c>
      <c r="B11" s="182"/>
      <c r="C11" s="155">
        <v>2737257</v>
      </c>
      <c r="D11" s="155"/>
      <c r="E11" s="59">
        <v>760000</v>
      </c>
      <c r="F11" s="60">
        <v>760000</v>
      </c>
      <c r="G11" s="60">
        <v>9296</v>
      </c>
      <c r="H11" s="60"/>
      <c r="I11" s="60">
        <v>15820</v>
      </c>
      <c r="J11" s="60">
        <v>25116</v>
      </c>
      <c r="K11" s="60">
        <v>40784</v>
      </c>
      <c r="L11" s="60">
        <v>122988</v>
      </c>
      <c r="M11" s="60">
        <v>7295</v>
      </c>
      <c r="N11" s="60">
        <v>171067</v>
      </c>
      <c r="O11" s="60"/>
      <c r="P11" s="60"/>
      <c r="Q11" s="60"/>
      <c r="R11" s="60"/>
      <c r="S11" s="60"/>
      <c r="T11" s="60"/>
      <c r="U11" s="60"/>
      <c r="V11" s="60"/>
      <c r="W11" s="60">
        <v>196183</v>
      </c>
      <c r="X11" s="60">
        <v>687600</v>
      </c>
      <c r="Y11" s="60">
        <v>-491417</v>
      </c>
      <c r="Z11" s="140">
        <v>-71.47</v>
      </c>
      <c r="AA11" s="62">
        <v>760000</v>
      </c>
    </row>
    <row r="12" spans="1:27" ht="12.75">
      <c r="A12" s="249" t="s">
        <v>182</v>
      </c>
      <c r="B12" s="182"/>
      <c r="C12" s="155">
        <v>49420</v>
      </c>
      <c r="D12" s="155"/>
      <c r="E12" s="59">
        <v>100000</v>
      </c>
      <c r="F12" s="60">
        <v>100000</v>
      </c>
      <c r="G12" s="60"/>
      <c r="H12" s="60"/>
      <c r="I12" s="60">
        <v>201877</v>
      </c>
      <c r="J12" s="60">
        <v>201877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201877</v>
      </c>
      <c r="X12" s="60"/>
      <c r="Y12" s="60">
        <v>201877</v>
      </c>
      <c r="Z12" s="140"/>
      <c r="AA12" s="62">
        <v>100000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-127088309</v>
      </c>
      <c r="D14" s="155"/>
      <c r="E14" s="59">
        <v>-133951902</v>
      </c>
      <c r="F14" s="60">
        <v>-133951902</v>
      </c>
      <c r="G14" s="60">
        <v>-20918176</v>
      </c>
      <c r="H14" s="60">
        <v>-10854464</v>
      </c>
      <c r="I14" s="60">
        <v>-10666962</v>
      </c>
      <c r="J14" s="60">
        <v>-42439602</v>
      </c>
      <c r="K14" s="60">
        <v>-10854464</v>
      </c>
      <c r="L14" s="60">
        <v>-11270717</v>
      </c>
      <c r="M14" s="60">
        <v>-8152558</v>
      </c>
      <c r="N14" s="60">
        <v>-30277739</v>
      </c>
      <c r="O14" s="60"/>
      <c r="P14" s="60"/>
      <c r="Q14" s="60"/>
      <c r="R14" s="60"/>
      <c r="S14" s="60"/>
      <c r="T14" s="60"/>
      <c r="U14" s="60"/>
      <c r="V14" s="60"/>
      <c r="W14" s="60">
        <v>-72717341</v>
      </c>
      <c r="X14" s="60">
        <v>-99140003</v>
      </c>
      <c r="Y14" s="60">
        <v>26422662</v>
      </c>
      <c r="Z14" s="140">
        <v>-26.65</v>
      </c>
      <c r="AA14" s="62">
        <v>-133951902</v>
      </c>
    </row>
    <row r="15" spans="1:27" ht="12.75">
      <c r="A15" s="249" t="s">
        <v>40</v>
      </c>
      <c r="B15" s="182"/>
      <c r="C15" s="155">
        <v>-2409872</v>
      </c>
      <c r="D15" s="155"/>
      <c r="E15" s="59">
        <v>-2088000</v>
      </c>
      <c r="F15" s="60">
        <v>-2088000</v>
      </c>
      <c r="G15" s="60">
        <v>-1296</v>
      </c>
      <c r="H15" s="60">
        <v>-125</v>
      </c>
      <c r="I15" s="60"/>
      <c r="J15" s="60">
        <v>-1421</v>
      </c>
      <c r="K15" s="60">
        <v>-125</v>
      </c>
      <c r="L15" s="60">
        <v>-1049</v>
      </c>
      <c r="M15" s="60">
        <v>-653529</v>
      </c>
      <c r="N15" s="60">
        <v>-654703</v>
      </c>
      <c r="O15" s="60"/>
      <c r="P15" s="60"/>
      <c r="Q15" s="60"/>
      <c r="R15" s="60"/>
      <c r="S15" s="60"/>
      <c r="T15" s="60"/>
      <c r="U15" s="60"/>
      <c r="V15" s="60"/>
      <c r="W15" s="60">
        <v>-656124</v>
      </c>
      <c r="X15" s="60">
        <v>-1079600</v>
      </c>
      <c r="Y15" s="60">
        <v>423476</v>
      </c>
      <c r="Z15" s="140">
        <v>-39.23</v>
      </c>
      <c r="AA15" s="62">
        <v>-2088000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>
        <v>-327315</v>
      </c>
      <c r="J16" s="60">
        <v>-327315</v>
      </c>
      <c r="K16" s="60"/>
      <c r="L16" s="60"/>
      <c r="M16" s="60">
        <v>-347963</v>
      </c>
      <c r="N16" s="60">
        <v>-347963</v>
      </c>
      <c r="O16" s="60"/>
      <c r="P16" s="60"/>
      <c r="Q16" s="60"/>
      <c r="R16" s="60"/>
      <c r="S16" s="60"/>
      <c r="T16" s="60"/>
      <c r="U16" s="60"/>
      <c r="V16" s="60"/>
      <c r="W16" s="60">
        <v>-675278</v>
      </c>
      <c r="X16" s="60"/>
      <c r="Y16" s="60">
        <v>-675278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25527814</v>
      </c>
      <c r="D17" s="168">
        <f t="shared" si="0"/>
        <v>0</v>
      </c>
      <c r="E17" s="72">
        <f t="shared" si="0"/>
        <v>44935706</v>
      </c>
      <c r="F17" s="73">
        <f t="shared" si="0"/>
        <v>44935706</v>
      </c>
      <c r="G17" s="73">
        <f t="shared" si="0"/>
        <v>28635116</v>
      </c>
      <c r="H17" s="73">
        <f t="shared" si="0"/>
        <v>-7190371</v>
      </c>
      <c r="I17" s="73">
        <f t="shared" si="0"/>
        <v>3724047</v>
      </c>
      <c r="J17" s="73">
        <f t="shared" si="0"/>
        <v>25168792</v>
      </c>
      <c r="K17" s="73">
        <f t="shared" si="0"/>
        <v>-6186836</v>
      </c>
      <c r="L17" s="73">
        <f t="shared" si="0"/>
        <v>-6765539</v>
      </c>
      <c r="M17" s="73">
        <f t="shared" si="0"/>
        <v>18596526</v>
      </c>
      <c r="N17" s="73">
        <f t="shared" si="0"/>
        <v>5644151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30812943</v>
      </c>
      <c r="X17" s="73">
        <f t="shared" si="0"/>
        <v>60726195</v>
      </c>
      <c r="Y17" s="73">
        <f t="shared" si="0"/>
        <v>-29913252</v>
      </c>
      <c r="Z17" s="170">
        <f>+IF(X17&lt;&gt;0,+(Y17/X17)*100,0)</f>
        <v>-49.25922330552738</v>
      </c>
      <c r="AA17" s="74">
        <f>SUM(AA6:AA16)</f>
        <v>44935706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4495200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-32305535</v>
      </c>
      <c r="D26" s="155"/>
      <c r="E26" s="59">
        <v>-44906000</v>
      </c>
      <c r="F26" s="60">
        <v>-44906000</v>
      </c>
      <c r="G26" s="60">
        <v>-258466</v>
      </c>
      <c r="H26" s="60">
        <v>-1961347</v>
      </c>
      <c r="I26" s="60">
        <v>-2386956</v>
      </c>
      <c r="J26" s="60">
        <v>-4606769</v>
      </c>
      <c r="K26" s="60"/>
      <c r="L26" s="60">
        <v>-4456</v>
      </c>
      <c r="M26" s="60">
        <v>-2132617</v>
      </c>
      <c r="N26" s="60">
        <v>-2137073</v>
      </c>
      <c r="O26" s="60"/>
      <c r="P26" s="60"/>
      <c r="Q26" s="60"/>
      <c r="R26" s="60"/>
      <c r="S26" s="60"/>
      <c r="T26" s="60"/>
      <c r="U26" s="60"/>
      <c r="V26" s="60"/>
      <c r="W26" s="60">
        <v>-6743842</v>
      </c>
      <c r="X26" s="60">
        <v>-38196370</v>
      </c>
      <c r="Y26" s="60">
        <v>31452528</v>
      </c>
      <c r="Z26" s="140">
        <v>-82.34</v>
      </c>
      <c r="AA26" s="62">
        <v>-44906000</v>
      </c>
    </row>
    <row r="27" spans="1:27" ht="12.75">
      <c r="A27" s="250" t="s">
        <v>192</v>
      </c>
      <c r="B27" s="251"/>
      <c r="C27" s="168">
        <f aca="true" t="shared" si="1" ref="C27:Y27">SUM(C21:C26)</f>
        <v>-27810335</v>
      </c>
      <c r="D27" s="168">
        <f>SUM(D21:D26)</f>
        <v>0</v>
      </c>
      <c r="E27" s="72">
        <f t="shared" si="1"/>
        <v>-44906000</v>
      </c>
      <c r="F27" s="73">
        <f t="shared" si="1"/>
        <v>-44906000</v>
      </c>
      <c r="G27" s="73">
        <f t="shared" si="1"/>
        <v>-258466</v>
      </c>
      <c r="H27" s="73">
        <f t="shared" si="1"/>
        <v>-1961347</v>
      </c>
      <c r="I27" s="73">
        <f t="shared" si="1"/>
        <v>-2386956</v>
      </c>
      <c r="J27" s="73">
        <f t="shared" si="1"/>
        <v>-4606769</v>
      </c>
      <c r="K27" s="73">
        <f t="shared" si="1"/>
        <v>0</v>
      </c>
      <c r="L27" s="73">
        <f t="shared" si="1"/>
        <v>-4456</v>
      </c>
      <c r="M27" s="73">
        <f t="shared" si="1"/>
        <v>-2132617</v>
      </c>
      <c r="N27" s="73">
        <f t="shared" si="1"/>
        <v>-2137073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-6743842</v>
      </c>
      <c r="X27" s="73">
        <f t="shared" si="1"/>
        <v>-38196370</v>
      </c>
      <c r="Y27" s="73">
        <f t="shared" si="1"/>
        <v>31452528</v>
      </c>
      <c r="Z27" s="170">
        <f>+IF(X27&lt;&gt;0,+(Y27/X27)*100,0)</f>
        <v>-82.34428559572545</v>
      </c>
      <c r="AA27" s="74">
        <f>SUM(AA21:AA26)</f>
        <v>-44906000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149122</v>
      </c>
      <c r="D35" s="155"/>
      <c r="E35" s="59">
        <v>-1100000</v>
      </c>
      <c r="F35" s="60">
        <v>-1100000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-550000</v>
      </c>
      <c r="Y35" s="60">
        <v>550000</v>
      </c>
      <c r="Z35" s="140">
        <v>-100</v>
      </c>
      <c r="AA35" s="62">
        <v>-1100000</v>
      </c>
    </row>
    <row r="36" spans="1:27" ht="12.75">
      <c r="A36" s="250" t="s">
        <v>198</v>
      </c>
      <c r="B36" s="251"/>
      <c r="C36" s="168">
        <f aca="true" t="shared" si="2" ref="C36:Y36">SUM(C31:C35)</f>
        <v>149122</v>
      </c>
      <c r="D36" s="168">
        <f>SUM(D31:D35)</f>
        <v>0</v>
      </c>
      <c r="E36" s="72">
        <f t="shared" si="2"/>
        <v>-1100000</v>
      </c>
      <c r="F36" s="73">
        <f t="shared" si="2"/>
        <v>-1100000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-550000</v>
      </c>
      <c r="Y36" s="73">
        <f t="shared" si="2"/>
        <v>550000</v>
      </c>
      <c r="Z36" s="170">
        <f>+IF(X36&lt;&gt;0,+(Y36/X36)*100,0)</f>
        <v>-100</v>
      </c>
      <c r="AA36" s="74">
        <f>SUM(AA31:AA35)</f>
        <v>-1100000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-2133399</v>
      </c>
      <c r="D38" s="153">
        <f>+D17+D27+D36</f>
        <v>0</v>
      </c>
      <c r="E38" s="99">
        <f t="shared" si="3"/>
        <v>-1070294</v>
      </c>
      <c r="F38" s="100">
        <f t="shared" si="3"/>
        <v>-1070294</v>
      </c>
      <c r="G38" s="100">
        <f t="shared" si="3"/>
        <v>28376650</v>
      </c>
      <c r="H38" s="100">
        <f t="shared" si="3"/>
        <v>-9151718</v>
      </c>
      <c r="I38" s="100">
        <f t="shared" si="3"/>
        <v>1337091</v>
      </c>
      <c r="J38" s="100">
        <f t="shared" si="3"/>
        <v>20562023</v>
      </c>
      <c r="K38" s="100">
        <f t="shared" si="3"/>
        <v>-6186836</v>
      </c>
      <c r="L38" s="100">
        <f t="shared" si="3"/>
        <v>-6769995</v>
      </c>
      <c r="M38" s="100">
        <f t="shared" si="3"/>
        <v>16463909</v>
      </c>
      <c r="N38" s="100">
        <f t="shared" si="3"/>
        <v>3507078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24069101</v>
      </c>
      <c r="X38" s="100">
        <f t="shared" si="3"/>
        <v>21979825</v>
      </c>
      <c r="Y38" s="100">
        <f t="shared" si="3"/>
        <v>2089276</v>
      </c>
      <c r="Z38" s="137">
        <f>+IF(X38&lt;&gt;0,+(Y38/X38)*100,0)</f>
        <v>9.505425998614639</v>
      </c>
      <c r="AA38" s="102">
        <f>+AA17+AA27+AA36</f>
        <v>-1070294</v>
      </c>
    </row>
    <row r="39" spans="1:27" ht="12.75">
      <c r="A39" s="249" t="s">
        <v>200</v>
      </c>
      <c r="B39" s="182"/>
      <c r="C39" s="153">
        <v>6355430</v>
      </c>
      <c r="D39" s="153"/>
      <c r="E39" s="99">
        <v>6355431</v>
      </c>
      <c r="F39" s="100">
        <v>6355431</v>
      </c>
      <c r="G39" s="100">
        <v>4222032</v>
      </c>
      <c r="H39" s="100">
        <v>32598682</v>
      </c>
      <c r="I39" s="100">
        <v>23446964</v>
      </c>
      <c r="J39" s="100">
        <v>4222032</v>
      </c>
      <c r="K39" s="100">
        <v>24784055</v>
      </c>
      <c r="L39" s="100">
        <v>18597219</v>
      </c>
      <c r="M39" s="100">
        <v>11827224</v>
      </c>
      <c r="N39" s="100">
        <v>24784055</v>
      </c>
      <c r="O39" s="100"/>
      <c r="P39" s="100"/>
      <c r="Q39" s="100"/>
      <c r="R39" s="100"/>
      <c r="S39" s="100"/>
      <c r="T39" s="100"/>
      <c r="U39" s="100"/>
      <c r="V39" s="100"/>
      <c r="W39" s="100">
        <v>4222032</v>
      </c>
      <c r="X39" s="100">
        <v>6355431</v>
      </c>
      <c r="Y39" s="100">
        <v>-2133399</v>
      </c>
      <c r="Z39" s="137">
        <v>-33.57</v>
      </c>
      <c r="AA39" s="102">
        <v>6355431</v>
      </c>
    </row>
    <row r="40" spans="1:27" ht="12.75">
      <c r="A40" s="269" t="s">
        <v>201</v>
      </c>
      <c r="B40" s="256"/>
      <c r="C40" s="257">
        <v>4222031</v>
      </c>
      <c r="D40" s="257"/>
      <c r="E40" s="258">
        <v>5285137</v>
      </c>
      <c r="F40" s="259">
        <v>5285137</v>
      </c>
      <c r="G40" s="259">
        <v>32598682</v>
      </c>
      <c r="H40" s="259">
        <v>23446964</v>
      </c>
      <c r="I40" s="259">
        <v>24784055</v>
      </c>
      <c r="J40" s="259">
        <v>24784055</v>
      </c>
      <c r="K40" s="259">
        <v>18597219</v>
      </c>
      <c r="L40" s="259">
        <v>11827224</v>
      </c>
      <c r="M40" s="259">
        <v>28291133</v>
      </c>
      <c r="N40" s="259">
        <v>28291133</v>
      </c>
      <c r="O40" s="259"/>
      <c r="P40" s="259"/>
      <c r="Q40" s="259"/>
      <c r="R40" s="259"/>
      <c r="S40" s="259"/>
      <c r="T40" s="259"/>
      <c r="U40" s="259"/>
      <c r="V40" s="259"/>
      <c r="W40" s="259"/>
      <c r="X40" s="259">
        <v>28335256</v>
      </c>
      <c r="Y40" s="259">
        <v>-28335256</v>
      </c>
      <c r="Z40" s="260">
        <v>-100</v>
      </c>
      <c r="AA40" s="261">
        <v>5285137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32305535</v>
      </c>
      <c r="D5" s="200">
        <f t="shared" si="0"/>
        <v>0</v>
      </c>
      <c r="E5" s="106">
        <f t="shared" si="0"/>
        <v>6478243</v>
      </c>
      <c r="F5" s="106">
        <f t="shared" si="0"/>
        <v>6478243</v>
      </c>
      <c r="G5" s="106">
        <f t="shared" si="0"/>
        <v>258466</v>
      </c>
      <c r="H5" s="106">
        <f t="shared" si="0"/>
        <v>1961347</v>
      </c>
      <c r="I5" s="106">
        <f t="shared" si="0"/>
        <v>2386956</v>
      </c>
      <c r="J5" s="106">
        <f t="shared" si="0"/>
        <v>4606769</v>
      </c>
      <c r="K5" s="106">
        <f t="shared" si="0"/>
        <v>202379</v>
      </c>
      <c r="L5" s="106">
        <f t="shared" si="0"/>
        <v>202379</v>
      </c>
      <c r="M5" s="106">
        <f t="shared" si="0"/>
        <v>2132617</v>
      </c>
      <c r="N5" s="106">
        <f t="shared" si="0"/>
        <v>2537375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7144144</v>
      </c>
      <c r="X5" s="106">
        <f t="shared" si="0"/>
        <v>4858682</v>
      </c>
      <c r="Y5" s="106">
        <f t="shared" si="0"/>
        <v>2285462</v>
      </c>
      <c r="Z5" s="201">
        <f>+IF(X5&lt;&gt;0,+(Y5/X5)*100,0)</f>
        <v>47.0387236703287</v>
      </c>
      <c r="AA5" s="199">
        <f>SUM(AA11:AA18)</f>
        <v>6478243</v>
      </c>
    </row>
    <row r="6" spans="1:27" ht="12.75">
      <c r="A6" s="291" t="s">
        <v>205</v>
      </c>
      <c r="B6" s="142"/>
      <c r="C6" s="62">
        <v>948086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>
        <v>1433561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9804136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>
        <v>6478243</v>
      </c>
      <c r="F9" s="60">
        <v>6478243</v>
      </c>
      <c r="G9" s="60"/>
      <c r="H9" s="60">
        <v>1935643</v>
      </c>
      <c r="I9" s="60">
        <v>2184577</v>
      </c>
      <c r="J9" s="60">
        <v>4120220</v>
      </c>
      <c r="K9" s="60"/>
      <c r="L9" s="60"/>
      <c r="M9" s="60">
        <v>2123310</v>
      </c>
      <c r="N9" s="60">
        <v>2123310</v>
      </c>
      <c r="O9" s="60"/>
      <c r="P9" s="60"/>
      <c r="Q9" s="60"/>
      <c r="R9" s="60"/>
      <c r="S9" s="60"/>
      <c r="T9" s="60"/>
      <c r="U9" s="60"/>
      <c r="V9" s="60"/>
      <c r="W9" s="60">
        <v>6243530</v>
      </c>
      <c r="X9" s="60">
        <v>4858682</v>
      </c>
      <c r="Y9" s="60">
        <v>1384848</v>
      </c>
      <c r="Z9" s="140">
        <v>28.5</v>
      </c>
      <c r="AA9" s="155">
        <v>6478243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12185783</v>
      </c>
      <c r="D11" s="294">
        <f t="shared" si="1"/>
        <v>0</v>
      </c>
      <c r="E11" s="295">
        <f t="shared" si="1"/>
        <v>6478243</v>
      </c>
      <c r="F11" s="295">
        <f t="shared" si="1"/>
        <v>6478243</v>
      </c>
      <c r="G11" s="295">
        <f t="shared" si="1"/>
        <v>0</v>
      </c>
      <c r="H11" s="295">
        <f t="shared" si="1"/>
        <v>1935643</v>
      </c>
      <c r="I11" s="295">
        <f t="shared" si="1"/>
        <v>2184577</v>
      </c>
      <c r="J11" s="295">
        <f t="shared" si="1"/>
        <v>4120220</v>
      </c>
      <c r="K11" s="295">
        <f t="shared" si="1"/>
        <v>0</v>
      </c>
      <c r="L11" s="295">
        <f t="shared" si="1"/>
        <v>0</v>
      </c>
      <c r="M11" s="295">
        <f t="shared" si="1"/>
        <v>2123310</v>
      </c>
      <c r="N11" s="295">
        <f t="shared" si="1"/>
        <v>2123310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6243530</v>
      </c>
      <c r="X11" s="295">
        <f t="shared" si="1"/>
        <v>4858682</v>
      </c>
      <c r="Y11" s="295">
        <f t="shared" si="1"/>
        <v>1384848</v>
      </c>
      <c r="Z11" s="296">
        <f>+IF(X11&lt;&gt;0,+(Y11/X11)*100,0)</f>
        <v>28.502544517216812</v>
      </c>
      <c r="AA11" s="297">
        <f>SUM(AA6:AA10)</f>
        <v>6478243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>
        <v>258263</v>
      </c>
      <c r="H12" s="60"/>
      <c r="I12" s="60">
        <v>185125</v>
      </c>
      <c r="J12" s="60">
        <v>443388</v>
      </c>
      <c r="K12" s="60">
        <v>185125</v>
      </c>
      <c r="L12" s="60">
        <v>185125</v>
      </c>
      <c r="M12" s="60"/>
      <c r="N12" s="60">
        <v>370250</v>
      </c>
      <c r="O12" s="60"/>
      <c r="P12" s="60"/>
      <c r="Q12" s="60"/>
      <c r="R12" s="60"/>
      <c r="S12" s="60"/>
      <c r="T12" s="60"/>
      <c r="U12" s="60"/>
      <c r="V12" s="60"/>
      <c r="W12" s="60">
        <v>813638</v>
      </c>
      <c r="X12" s="60"/>
      <c r="Y12" s="60">
        <v>813638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20119752</v>
      </c>
      <c r="D15" s="156"/>
      <c r="E15" s="60"/>
      <c r="F15" s="60"/>
      <c r="G15" s="60">
        <v>203</v>
      </c>
      <c r="H15" s="60">
        <v>25704</v>
      </c>
      <c r="I15" s="60">
        <v>17254</v>
      </c>
      <c r="J15" s="60">
        <v>43161</v>
      </c>
      <c r="K15" s="60">
        <v>17254</v>
      </c>
      <c r="L15" s="60">
        <v>17254</v>
      </c>
      <c r="M15" s="60">
        <v>9307</v>
      </c>
      <c r="N15" s="60">
        <v>43815</v>
      </c>
      <c r="O15" s="60"/>
      <c r="P15" s="60"/>
      <c r="Q15" s="60"/>
      <c r="R15" s="60"/>
      <c r="S15" s="60"/>
      <c r="T15" s="60"/>
      <c r="U15" s="60"/>
      <c r="V15" s="60"/>
      <c r="W15" s="60">
        <v>86976</v>
      </c>
      <c r="X15" s="60"/>
      <c r="Y15" s="60">
        <v>86976</v>
      </c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38427756</v>
      </c>
      <c r="F20" s="100">
        <f t="shared" si="2"/>
        <v>38427756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28820817</v>
      </c>
      <c r="Y20" s="100">
        <f t="shared" si="2"/>
        <v>-28820817</v>
      </c>
      <c r="Z20" s="137">
        <f>+IF(X20&lt;&gt;0,+(Y20/X20)*100,0)</f>
        <v>-100</v>
      </c>
      <c r="AA20" s="153">
        <f>SUM(AA26:AA33)</f>
        <v>38427756</v>
      </c>
    </row>
    <row r="21" spans="1:27" ht="12.75">
      <c r="A21" s="291" t="s">
        <v>205</v>
      </c>
      <c r="B21" s="142"/>
      <c r="C21" s="62"/>
      <c r="D21" s="156"/>
      <c r="E21" s="60">
        <v>6865201</v>
      </c>
      <c r="F21" s="60">
        <v>6865201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5148901</v>
      </c>
      <c r="Y21" s="60">
        <v>-5148901</v>
      </c>
      <c r="Z21" s="140">
        <v>-100</v>
      </c>
      <c r="AA21" s="155">
        <v>6865201</v>
      </c>
    </row>
    <row r="22" spans="1:27" ht="12.75">
      <c r="A22" s="291" t="s">
        <v>206</v>
      </c>
      <c r="B22" s="142"/>
      <c r="C22" s="62"/>
      <c r="D22" s="156"/>
      <c r="E22" s="60">
        <v>5000000</v>
      </c>
      <c r="F22" s="60">
        <v>5000000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3750000</v>
      </c>
      <c r="Y22" s="60">
        <v>-3750000</v>
      </c>
      <c r="Z22" s="140">
        <v>-100</v>
      </c>
      <c r="AA22" s="155">
        <v>5000000</v>
      </c>
    </row>
    <row r="23" spans="1:27" ht="12.75">
      <c r="A23" s="291" t="s">
        <v>207</v>
      </c>
      <c r="B23" s="142"/>
      <c r="C23" s="62"/>
      <c r="D23" s="156"/>
      <c r="E23" s="60">
        <v>24170000</v>
      </c>
      <c r="F23" s="60">
        <v>24170000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18127500</v>
      </c>
      <c r="Y23" s="60">
        <v>-18127500</v>
      </c>
      <c r="Z23" s="140">
        <v>-100</v>
      </c>
      <c r="AA23" s="155">
        <v>24170000</v>
      </c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36035201</v>
      </c>
      <c r="F26" s="295">
        <f t="shared" si="3"/>
        <v>36035201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27026401</v>
      </c>
      <c r="Y26" s="295">
        <f t="shared" si="3"/>
        <v>-27026401</v>
      </c>
      <c r="Z26" s="296">
        <f>+IF(X26&lt;&gt;0,+(Y26/X26)*100,0)</f>
        <v>-100</v>
      </c>
      <c r="AA26" s="297">
        <f>SUM(AA21:AA25)</f>
        <v>36035201</v>
      </c>
    </row>
    <row r="27" spans="1:27" ht="12.75">
      <c r="A27" s="298" t="s">
        <v>211</v>
      </c>
      <c r="B27" s="147"/>
      <c r="C27" s="62"/>
      <c r="D27" s="156"/>
      <c r="E27" s="60">
        <v>2392555</v>
      </c>
      <c r="F27" s="60">
        <v>2392555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1794416</v>
      </c>
      <c r="Y27" s="60">
        <v>-1794416</v>
      </c>
      <c r="Z27" s="140">
        <v>-100</v>
      </c>
      <c r="AA27" s="155">
        <v>2392555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948086</v>
      </c>
      <c r="D36" s="156">
        <f t="shared" si="4"/>
        <v>0</v>
      </c>
      <c r="E36" s="60">
        <f t="shared" si="4"/>
        <v>6865201</v>
      </c>
      <c r="F36" s="60">
        <f t="shared" si="4"/>
        <v>6865201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5148901</v>
      </c>
      <c r="Y36" s="60">
        <f t="shared" si="4"/>
        <v>-5148901</v>
      </c>
      <c r="Z36" s="140">
        <f aca="true" t="shared" si="5" ref="Z36:Z49">+IF(X36&lt;&gt;0,+(Y36/X36)*100,0)</f>
        <v>-100</v>
      </c>
      <c r="AA36" s="155">
        <f>AA6+AA21</f>
        <v>6865201</v>
      </c>
    </row>
    <row r="37" spans="1:27" ht="12.75">
      <c r="A37" s="291" t="s">
        <v>206</v>
      </c>
      <c r="B37" s="142"/>
      <c r="C37" s="62">
        <f t="shared" si="4"/>
        <v>1433561</v>
      </c>
      <c r="D37" s="156">
        <f t="shared" si="4"/>
        <v>0</v>
      </c>
      <c r="E37" s="60">
        <f t="shared" si="4"/>
        <v>5000000</v>
      </c>
      <c r="F37" s="60">
        <f t="shared" si="4"/>
        <v>5000000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3750000</v>
      </c>
      <c r="Y37" s="60">
        <f t="shared" si="4"/>
        <v>-3750000</v>
      </c>
      <c r="Z37" s="140">
        <f t="shared" si="5"/>
        <v>-100</v>
      </c>
      <c r="AA37" s="155">
        <f>AA7+AA22</f>
        <v>5000000</v>
      </c>
    </row>
    <row r="38" spans="1:27" ht="12.75">
      <c r="A38" s="291" t="s">
        <v>207</v>
      </c>
      <c r="B38" s="142"/>
      <c r="C38" s="62">
        <f t="shared" si="4"/>
        <v>9804136</v>
      </c>
      <c r="D38" s="156">
        <f t="shared" si="4"/>
        <v>0</v>
      </c>
      <c r="E38" s="60">
        <f t="shared" si="4"/>
        <v>24170000</v>
      </c>
      <c r="F38" s="60">
        <f t="shared" si="4"/>
        <v>24170000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18127500</v>
      </c>
      <c r="Y38" s="60">
        <f t="shared" si="4"/>
        <v>-18127500</v>
      </c>
      <c r="Z38" s="140">
        <f t="shared" si="5"/>
        <v>-100</v>
      </c>
      <c r="AA38" s="155">
        <f>AA8+AA23</f>
        <v>24170000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6478243</v>
      </c>
      <c r="F39" s="60">
        <f t="shared" si="4"/>
        <v>6478243</v>
      </c>
      <c r="G39" s="60">
        <f t="shared" si="4"/>
        <v>0</v>
      </c>
      <c r="H39" s="60">
        <f t="shared" si="4"/>
        <v>1935643</v>
      </c>
      <c r="I39" s="60">
        <f t="shared" si="4"/>
        <v>2184577</v>
      </c>
      <c r="J39" s="60">
        <f t="shared" si="4"/>
        <v>4120220</v>
      </c>
      <c r="K39" s="60">
        <f t="shared" si="4"/>
        <v>0</v>
      </c>
      <c r="L39" s="60">
        <f t="shared" si="4"/>
        <v>0</v>
      </c>
      <c r="M39" s="60">
        <f t="shared" si="4"/>
        <v>2123310</v>
      </c>
      <c r="N39" s="60">
        <f t="shared" si="4"/>
        <v>2123310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6243530</v>
      </c>
      <c r="X39" s="60">
        <f t="shared" si="4"/>
        <v>4858682</v>
      </c>
      <c r="Y39" s="60">
        <f t="shared" si="4"/>
        <v>1384848</v>
      </c>
      <c r="Z39" s="140">
        <f t="shared" si="5"/>
        <v>28.502544517216812</v>
      </c>
      <c r="AA39" s="155">
        <f>AA9+AA24</f>
        <v>6478243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12185783</v>
      </c>
      <c r="D41" s="294">
        <f t="shared" si="6"/>
        <v>0</v>
      </c>
      <c r="E41" s="295">
        <f t="shared" si="6"/>
        <v>42513444</v>
      </c>
      <c r="F41" s="295">
        <f t="shared" si="6"/>
        <v>42513444</v>
      </c>
      <c r="G41" s="295">
        <f t="shared" si="6"/>
        <v>0</v>
      </c>
      <c r="H41" s="295">
        <f t="shared" si="6"/>
        <v>1935643</v>
      </c>
      <c r="I41" s="295">
        <f t="shared" si="6"/>
        <v>2184577</v>
      </c>
      <c r="J41" s="295">
        <f t="shared" si="6"/>
        <v>4120220</v>
      </c>
      <c r="K41" s="295">
        <f t="shared" si="6"/>
        <v>0</v>
      </c>
      <c r="L41" s="295">
        <f t="shared" si="6"/>
        <v>0</v>
      </c>
      <c r="M41" s="295">
        <f t="shared" si="6"/>
        <v>2123310</v>
      </c>
      <c r="N41" s="295">
        <f t="shared" si="6"/>
        <v>2123310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6243530</v>
      </c>
      <c r="X41" s="295">
        <f t="shared" si="6"/>
        <v>31885083</v>
      </c>
      <c r="Y41" s="295">
        <f t="shared" si="6"/>
        <v>-25641553</v>
      </c>
      <c r="Z41" s="296">
        <f t="shared" si="5"/>
        <v>-80.41864905918546</v>
      </c>
      <c r="AA41" s="297">
        <f>SUM(AA36:AA40)</f>
        <v>42513444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2392555</v>
      </c>
      <c r="F42" s="54">
        <f t="shared" si="7"/>
        <v>2392555</v>
      </c>
      <c r="G42" s="54">
        <f t="shared" si="7"/>
        <v>258263</v>
      </c>
      <c r="H42" s="54">
        <f t="shared" si="7"/>
        <v>0</v>
      </c>
      <c r="I42" s="54">
        <f t="shared" si="7"/>
        <v>185125</v>
      </c>
      <c r="J42" s="54">
        <f t="shared" si="7"/>
        <v>443388</v>
      </c>
      <c r="K42" s="54">
        <f t="shared" si="7"/>
        <v>185125</v>
      </c>
      <c r="L42" s="54">
        <f t="shared" si="7"/>
        <v>185125</v>
      </c>
      <c r="M42" s="54">
        <f t="shared" si="7"/>
        <v>0</v>
      </c>
      <c r="N42" s="54">
        <f t="shared" si="7"/>
        <v>370250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813638</v>
      </c>
      <c r="X42" s="54">
        <f t="shared" si="7"/>
        <v>1794416</v>
      </c>
      <c r="Y42" s="54">
        <f t="shared" si="7"/>
        <v>-980778</v>
      </c>
      <c r="Z42" s="184">
        <f t="shared" si="5"/>
        <v>-54.65722552629937</v>
      </c>
      <c r="AA42" s="130">
        <f aca="true" t="shared" si="8" ref="AA42:AA48">AA12+AA27</f>
        <v>2392555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20119752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203</v>
      </c>
      <c r="H45" s="54">
        <f t="shared" si="7"/>
        <v>25704</v>
      </c>
      <c r="I45" s="54">
        <f t="shared" si="7"/>
        <v>17254</v>
      </c>
      <c r="J45" s="54">
        <f t="shared" si="7"/>
        <v>43161</v>
      </c>
      <c r="K45" s="54">
        <f t="shared" si="7"/>
        <v>17254</v>
      </c>
      <c r="L45" s="54">
        <f t="shared" si="7"/>
        <v>17254</v>
      </c>
      <c r="M45" s="54">
        <f t="shared" si="7"/>
        <v>9307</v>
      </c>
      <c r="N45" s="54">
        <f t="shared" si="7"/>
        <v>43815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86976</v>
      </c>
      <c r="X45" s="54">
        <f t="shared" si="7"/>
        <v>0</v>
      </c>
      <c r="Y45" s="54">
        <f t="shared" si="7"/>
        <v>86976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32305535</v>
      </c>
      <c r="D49" s="218">
        <f t="shared" si="9"/>
        <v>0</v>
      </c>
      <c r="E49" s="220">
        <f t="shared" si="9"/>
        <v>44905999</v>
      </c>
      <c r="F49" s="220">
        <f t="shared" si="9"/>
        <v>44905999</v>
      </c>
      <c r="G49" s="220">
        <f t="shared" si="9"/>
        <v>258466</v>
      </c>
      <c r="H49" s="220">
        <f t="shared" si="9"/>
        <v>1961347</v>
      </c>
      <c r="I49" s="220">
        <f t="shared" si="9"/>
        <v>2386956</v>
      </c>
      <c r="J49" s="220">
        <f t="shared" si="9"/>
        <v>4606769</v>
      </c>
      <c r="K49" s="220">
        <f t="shared" si="9"/>
        <v>202379</v>
      </c>
      <c r="L49" s="220">
        <f t="shared" si="9"/>
        <v>202379</v>
      </c>
      <c r="M49" s="220">
        <f t="shared" si="9"/>
        <v>2132617</v>
      </c>
      <c r="N49" s="220">
        <f t="shared" si="9"/>
        <v>2537375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7144144</v>
      </c>
      <c r="X49" s="220">
        <f t="shared" si="9"/>
        <v>33679499</v>
      </c>
      <c r="Y49" s="220">
        <f t="shared" si="9"/>
        <v>-26535355</v>
      </c>
      <c r="Z49" s="221">
        <f t="shared" si="5"/>
        <v>-78.78785548442985</v>
      </c>
      <c r="AA49" s="222">
        <f>SUM(AA41:AA48)</f>
        <v>44905999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6751000</v>
      </c>
      <c r="F51" s="54">
        <f t="shared" si="10"/>
        <v>6751000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5063250</v>
      </c>
      <c r="Y51" s="54">
        <f t="shared" si="10"/>
        <v>-5063250</v>
      </c>
      <c r="Z51" s="184">
        <f>+IF(X51&lt;&gt;0,+(Y51/X51)*100,0)</f>
        <v>-100</v>
      </c>
      <c r="AA51" s="130">
        <f>SUM(AA57:AA61)</f>
        <v>6751000</v>
      </c>
    </row>
    <row r="52" spans="1:27" ht="12.75">
      <c r="A52" s="310" t="s">
        <v>205</v>
      </c>
      <c r="B52" s="142"/>
      <c r="C52" s="62"/>
      <c r="D52" s="156"/>
      <c r="E52" s="60">
        <v>2210000</v>
      </c>
      <c r="F52" s="60">
        <v>2210000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1657500</v>
      </c>
      <c r="Y52" s="60">
        <v>-1657500</v>
      </c>
      <c r="Z52" s="140">
        <v>-100</v>
      </c>
      <c r="AA52" s="155">
        <v>2210000</v>
      </c>
    </row>
    <row r="53" spans="1:27" ht="12.75">
      <c r="A53" s="310" t="s">
        <v>206</v>
      </c>
      <c r="B53" s="142"/>
      <c r="C53" s="62"/>
      <c r="D53" s="156"/>
      <c r="E53" s="60">
        <v>2030000</v>
      </c>
      <c r="F53" s="60">
        <v>2030000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1522500</v>
      </c>
      <c r="Y53" s="60">
        <v>-1522500</v>
      </c>
      <c r="Z53" s="140">
        <v>-100</v>
      </c>
      <c r="AA53" s="155">
        <v>2030000</v>
      </c>
    </row>
    <row r="54" spans="1:27" ht="12.75">
      <c r="A54" s="310" t="s">
        <v>207</v>
      </c>
      <c r="B54" s="142"/>
      <c r="C54" s="62"/>
      <c r="D54" s="156"/>
      <c r="E54" s="60">
        <v>440000</v>
      </c>
      <c r="F54" s="60">
        <v>440000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330000</v>
      </c>
      <c r="Y54" s="60">
        <v>-330000</v>
      </c>
      <c r="Z54" s="140">
        <v>-100</v>
      </c>
      <c r="AA54" s="155">
        <v>440000</v>
      </c>
    </row>
    <row r="55" spans="1:27" ht="12.75">
      <c r="A55" s="310" t="s">
        <v>208</v>
      </c>
      <c r="B55" s="142"/>
      <c r="C55" s="62"/>
      <c r="D55" s="156"/>
      <c r="E55" s="60">
        <v>1200000</v>
      </c>
      <c r="F55" s="60">
        <v>1200000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900000</v>
      </c>
      <c r="Y55" s="60">
        <v>-900000</v>
      </c>
      <c r="Z55" s="140">
        <v>-100</v>
      </c>
      <c r="AA55" s="155">
        <v>1200000</v>
      </c>
    </row>
    <row r="56" spans="1:27" ht="12.75">
      <c r="A56" s="310" t="s">
        <v>209</v>
      </c>
      <c r="B56" s="142"/>
      <c r="C56" s="62"/>
      <c r="D56" s="156"/>
      <c r="E56" s="60">
        <v>300000</v>
      </c>
      <c r="F56" s="60">
        <v>300000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225000</v>
      </c>
      <c r="Y56" s="60">
        <v>-225000</v>
      </c>
      <c r="Z56" s="140">
        <v>-100</v>
      </c>
      <c r="AA56" s="155">
        <v>300000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6180000</v>
      </c>
      <c r="F57" s="295">
        <f t="shared" si="11"/>
        <v>6180000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4635000</v>
      </c>
      <c r="Y57" s="295">
        <f t="shared" si="11"/>
        <v>-4635000</v>
      </c>
      <c r="Z57" s="296">
        <f>+IF(X57&lt;&gt;0,+(Y57/X57)*100,0)</f>
        <v>-100</v>
      </c>
      <c r="AA57" s="297">
        <f>SUM(AA52:AA56)</f>
        <v>6180000</v>
      </c>
    </row>
    <row r="58" spans="1:27" ht="12.75">
      <c r="A58" s="311" t="s">
        <v>211</v>
      </c>
      <c r="B58" s="136"/>
      <c r="C58" s="62"/>
      <c r="D58" s="156"/>
      <c r="E58" s="60">
        <v>317000</v>
      </c>
      <c r="F58" s="60">
        <v>317000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237750</v>
      </c>
      <c r="Y58" s="60">
        <v>-237750</v>
      </c>
      <c r="Z58" s="140">
        <v>-100</v>
      </c>
      <c r="AA58" s="155">
        <v>317000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254000</v>
      </c>
      <c r="F61" s="60">
        <v>254000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190500</v>
      </c>
      <c r="Y61" s="60">
        <v>-190500</v>
      </c>
      <c r="Z61" s="140">
        <v>-100</v>
      </c>
      <c r="AA61" s="155">
        <v>254000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141407</v>
      </c>
      <c r="H66" s="275">
        <v>382351</v>
      </c>
      <c r="I66" s="275">
        <v>172757</v>
      </c>
      <c r="J66" s="275">
        <v>696515</v>
      </c>
      <c r="K66" s="275">
        <v>172757</v>
      </c>
      <c r="L66" s="275">
        <v>172757</v>
      </c>
      <c r="M66" s="275">
        <v>1130218</v>
      </c>
      <c r="N66" s="275">
        <v>1475732</v>
      </c>
      <c r="O66" s="275"/>
      <c r="P66" s="275"/>
      <c r="Q66" s="275"/>
      <c r="R66" s="275"/>
      <c r="S66" s="275"/>
      <c r="T66" s="275"/>
      <c r="U66" s="275"/>
      <c r="V66" s="275"/>
      <c r="W66" s="275">
        <v>2172247</v>
      </c>
      <c r="X66" s="275"/>
      <c r="Y66" s="275">
        <v>2172247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6750500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6750500</v>
      </c>
      <c r="F69" s="220">
        <f t="shared" si="12"/>
        <v>0</v>
      </c>
      <c r="G69" s="220">
        <f t="shared" si="12"/>
        <v>141407</v>
      </c>
      <c r="H69" s="220">
        <f t="shared" si="12"/>
        <v>382351</v>
      </c>
      <c r="I69" s="220">
        <f t="shared" si="12"/>
        <v>172757</v>
      </c>
      <c r="J69" s="220">
        <f t="shared" si="12"/>
        <v>696515</v>
      </c>
      <c r="K69" s="220">
        <f t="shared" si="12"/>
        <v>172757</v>
      </c>
      <c r="L69" s="220">
        <f t="shared" si="12"/>
        <v>172757</v>
      </c>
      <c r="M69" s="220">
        <f t="shared" si="12"/>
        <v>1130218</v>
      </c>
      <c r="N69" s="220">
        <f t="shared" si="12"/>
        <v>1475732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2172247</v>
      </c>
      <c r="X69" s="220">
        <f t="shared" si="12"/>
        <v>0</v>
      </c>
      <c r="Y69" s="220">
        <f t="shared" si="12"/>
        <v>2172247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12185783</v>
      </c>
      <c r="D5" s="357">
        <f t="shared" si="0"/>
        <v>0</v>
      </c>
      <c r="E5" s="356">
        <f t="shared" si="0"/>
        <v>6478243</v>
      </c>
      <c r="F5" s="358">
        <f t="shared" si="0"/>
        <v>6478243</v>
      </c>
      <c r="G5" s="358">
        <f t="shared" si="0"/>
        <v>0</v>
      </c>
      <c r="H5" s="356">
        <f t="shared" si="0"/>
        <v>1935643</v>
      </c>
      <c r="I5" s="356">
        <f t="shared" si="0"/>
        <v>2184577</v>
      </c>
      <c r="J5" s="358">
        <f t="shared" si="0"/>
        <v>4120220</v>
      </c>
      <c r="K5" s="358">
        <f t="shared" si="0"/>
        <v>0</v>
      </c>
      <c r="L5" s="356">
        <f t="shared" si="0"/>
        <v>0</v>
      </c>
      <c r="M5" s="356">
        <f t="shared" si="0"/>
        <v>2123310</v>
      </c>
      <c r="N5" s="358">
        <f t="shared" si="0"/>
        <v>2123310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6243530</v>
      </c>
      <c r="X5" s="356">
        <f t="shared" si="0"/>
        <v>4858682</v>
      </c>
      <c r="Y5" s="358">
        <f t="shared" si="0"/>
        <v>1384848</v>
      </c>
      <c r="Z5" s="359">
        <f>+IF(X5&lt;&gt;0,+(Y5/X5)*100,0)</f>
        <v>28.502544517216812</v>
      </c>
      <c r="AA5" s="360">
        <f>+AA6+AA8+AA11+AA13+AA15</f>
        <v>6478243</v>
      </c>
    </row>
    <row r="6" spans="1:27" ht="12.75">
      <c r="A6" s="361" t="s">
        <v>205</v>
      </c>
      <c r="B6" s="142"/>
      <c r="C6" s="60">
        <f>+C7</f>
        <v>948086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948086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1433561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1433561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9804136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9804136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6478243</v>
      </c>
      <c r="F13" s="342">
        <f t="shared" si="4"/>
        <v>6478243</v>
      </c>
      <c r="G13" s="342">
        <f t="shared" si="4"/>
        <v>0</v>
      </c>
      <c r="H13" s="275">
        <f t="shared" si="4"/>
        <v>1935643</v>
      </c>
      <c r="I13" s="275">
        <f t="shared" si="4"/>
        <v>2184577</v>
      </c>
      <c r="J13" s="342">
        <f t="shared" si="4"/>
        <v>4120220</v>
      </c>
      <c r="K13" s="342">
        <f t="shared" si="4"/>
        <v>0</v>
      </c>
      <c r="L13" s="275">
        <f t="shared" si="4"/>
        <v>0</v>
      </c>
      <c r="M13" s="275">
        <f t="shared" si="4"/>
        <v>2123310</v>
      </c>
      <c r="N13" s="342">
        <f t="shared" si="4"/>
        <v>2123310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6243530</v>
      </c>
      <c r="X13" s="275">
        <f t="shared" si="4"/>
        <v>4858682</v>
      </c>
      <c r="Y13" s="342">
        <f t="shared" si="4"/>
        <v>1384848</v>
      </c>
      <c r="Z13" s="335">
        <f>+IF(X13&lt;&gt;0,+(Y13/X13)*100,0)</f>
        <v>28.502544517216812</v>
      </c>
      <c r="AA13" s="273">
        <f t="shared" si="4"/>
        <v>6478243</v>
      </c>
    </row>
    <row r="14" spans="1:27" ht="12.75">
      <c r="A14" s="291" t="s">
        <v>233</v>
      </c>
      <c r="B14" s="136"/>
      <c r="C14" s="60"/>
      <c r="D14" s="340"/>
      <c r="E14" s="60">
        <v>6478243</v>
      </c>
      <c r="F14" s="59">
        <v>6478243</v>
      </c>
      <c r="G14" s="59"/>
      <c r="H14" s="60">
        <v>1935643</v>
      </c>
      <c r="I14" s="60">
        <v>2184577</v>
      </c>
      <c r="J14" s="59">
        <v>4120220</v>
      </c>
      <c r="K14" s="59"/>
      <c r="L14" s="60"/>
      <c r="M14" s="60">
        <v>2123310</v>
      </c>
      <c r="N14" s="59">
        <v>2123310</v>
      </c>
      <c r="O14" s="59"/>
      <c r="P14" s="60"/>
      <c r="Q14" s="60"/>
      <c r="R14" s="59"/>
      <c r="S14" s="59"/>
      <c r="T14" s="60"/>
      <c r="U14" s="60"/>
      <c r="V14" s="59"/>
      <c r="W14" s="59">
        <v>6243530</v>
      </c>
      <c r="X14" s="60">
        <v>4858682</v>
      </c>
      <c r="Y14" s="59">
        <v>1384848</v>
      </c>
      <c r="Z14" s="61">
        <v>28.5</v>
      </c>
      <c r="AA14" s="62">
        <v>6478243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258263</v>
      </c>
      <c r="H22" s="343">
        <f t="shared" si="6"/>
        <v>0</v>
      </c>
      <c r="I22" s="343">
        <f t="shared" si="6"/>
        <v>185125</v>
      </c>
      <c r="J22" s="345">
        <f t="shared" si="6"/>
        <v>443388</v>
      </c>
      <c r="K22" s="345">
        <f t="shared" si="6"/>
        <v>185125</v>
      </c>
      <c r="L22" s="343">
        <f t="shared" si="6"/>
        <v>185125</v>
      </c>
      <c r="M22" s="343">
        <f t="shared" si="6"/>
        <v>0</v>
      </c>
      <c r="N22" s="345">
        <f t="shared" si="6"/>
        <v>370250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813638</v>
      </c>
      <c r="X22" s="343">
        <f t="shared" si="6"/>
        <v>0</v>
      </c>
      <c r="Y22" s="345">
        <f t="shared" si="6"/>
        <v>813638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>
        <v>258263</v>
      </c>
      <c r="H27" s="60"/>
      <c r="I27" s="60">
        <v>185125</v>
      </c>
      <c r="J27" s="59">
        <v>443388</v>
      </c>
      <c r="K27" s="59">
        <v>185125</v>
      </c>
      <c r="L27" s="60">
        <v>185125</v>
      </c>
      <c r="M27" s="60"/>
      <c r="N27" s="59">
        <v>370250</v>
      </c>
      <c r="O27" s="59"/>
      <c r="P27" s="60"/>
      <c r="Q27" s="60"/>
      <c r="R27" s="59"/>
      <c r="S27" s="59"/>
      <c r="T27" s="60"/>
      <c r="U27" s="60"/>
      <c r="V27" s="59"/>
      <c r="W27" s="59">
        <v>813638</v>
      </c>
      <c r="X27" s="60"/>
      <c r="Y27" s="59">
        <v>813638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20119752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203</v>
      </c>
      <c r="H40" s="343">
        <f t="shared" si="9"/>
        <v>25704</v>
      </c>
      <c r="I40" s="343">
        <f t="shared" si="9"/>
        <v>17254</v>
      </c>
      <c r="J40" s="345">
        <f t="shared" si="9"/>
        <v>43161</v>
      </c>
      <c r="K40" s="345">
        <f t="shared" si="9"/>
        <v>17254</v>
      </c>
      <c r="L40" s="343">
        <f t="shared" si="9"/>
        <v>17254</v>
      </c>
      <c r="M40" s="343">
        <f t="shared" si="9"/>
        <v>9307</v>
      </c>
      <c r="N40" s="345">
        <f t="shared" si="9"/>
        <v>43815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86976</v>
      </c>
      <c r="X40" s="343">
        <f t="shared" si="9"/>
        <v>0</v>
      </c>
      <c r="Y40" s="345">
        <f t="shared" si="9"/>
        <v>86976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399284</v>
      </c>
      <c r="D44" s="368"/>
      <c r="E44" s="54"/>
      <c r="F44" s="53"/>
      <c r="G44" s="53">
        <v>203</v>
      </c>
      <c r="H44" s="54">
        <v>25704</v>
      </c>
      <c r="I44" s="54">
        <v>17254</v>
      </c>
      <c r="J44" s="53">
        <v>43161</v>
      </c>
      <c r="K44" s="53">
        <v>17254</v>
      </c>
      <c r="L44" s="54">
        <v>17254</v>
      </c>
      <c r="M44" s="54">
        <v>9307</v>
      </c>
      <c r="N44" s="53">
        <v>43815</v>
      </c>
      <c r="O44" s="53"/>
      <c r="P44" s="54"/>
      <c r="Q44" s="54"/>
      <c r="R44" s="53"/>
      <c r="S44" s="53"/>
      <c r="T44" s="54"/>
      <c r="U44" s="54"/>
      <c r="V44" s="53"/>
      <c r="W44" s="53">
        <v>86976</v>
      </c>
      <c r="X44" s="54"/>
      <c r="Y44" s="53">
        <v>86976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19720468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32305535</v>
      </c>
      <c r="D60" s="346">
        <f t="shared" si="14"/>
        <v>0</v>
      </c>
      <c r="E60" s="219">
        <f t="shared" si="14"/>
        <v>6478243</v>
      </c>
      <c r="F60" s="264">
        <f t="shared" si="14"/>
        <v>6478243</v>
      </c>
      <c r="G60" s="264">
        <f t="shared" si="14"/>
        <v>258466</v>
      </c>
      <c r="H60" s="219">
        <f t="shared" si="14"/>
        <v>1961347</v>
      </c>
      <c r="I60" s="219">
        <f t="shared" si="14"/>
        <v>2386956</v>
      </c>
      <c r="J60" s="264">
        <f t="shared" si="14"/>
        <v>4606769</v>
      </c>
      <c r="K60" s="264">
        <f t="shared" si="14"/>
        <v>202379</v>
      </c>
      <c r="L60" s="219">
        <f t="shared" si="14"/>
        <v>202379</v>
      </c>
      <c r="M60" s="219">
        <f t="shared" si="14"/>
        <v>2132617</v>
      </c>
      <c r="N60" s="264">
        <f t="shared" si="14"/>
        <v>2537375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7144144</v>
      </c>
      <c r="X60" s="219">
        <f t="shared" si="14"/>
        <v>4858682</v>
      </c>
      <c r="Y60" s="264">
        <f t="shared" si="14"/>
        <v>2285462</v>
      </c>
      <c r="Z60" s="337">
        <f>+IF(X60&lt;&gt;0,+(Y60/X60)*100,0)</f>
        <v>47.0387236703287</v>
      </c>
      <c r="AA60" s="232">
        <f>+AA57+AA54+AA51+AA40+AA37+AA34+AA22+AA5</f>
        <v>6478243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36035201</v>
      </c>
      <c r="F5" s="358">
        <f t="shared" si="0"/>
        <v>36035201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27026401</v>
      </c>
      <c r="Y5" s="358">
        <f t="shared" si="0"/>
        <v>-27026401</v>
      </c>
      <c r="Z5" s="359">
        <f>+IF(X5&lt;&gt;0,+(Y5/X5)*100,0)</f>
        <v>-100</v>
      </c>
      <c r="AA5" s="360">
        <f>+AA6+AA8+AA11+AA13+AA15</f>
        <v>36035201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6865201</v>
      </c>
      <c r="F6" s="59">
        <f t="shared" si="1"/>
        <v>6865201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5148901</v>
      </c>
      <c r="Y6" s="59">
        <f t="shared" si="1"/>
        <v>-5148901</v>
      </c>
      <c r="Z6" s="61">
        <f>+IF(X6&lt;&gt;0,+(Y6/X6)*100,0)</f>
        <v>-100</v>
      </c>
      <c r="AA6" s="62">
        <f t="shared" si="1"/>
        <v>6865201</v>
      </c>
    </row>
    <row r="7" spans="1:27" ht="12.75">
      <c r="A7" s="291" t="s">
        <v>229</v>
      </c>
      <c r="B7" s="142"/>
      <c r="C7" s="60"/>
      <c r="D7" s="340"/>
      <c r="E7" s="60">
        <v>6865201</v>
      </c>
      <c r="F7" s="59">
        <v>6865201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5148901</v>
      </c>
      <c r="Y7" s="59">
        <v>-5148901</v>
      </c>
      <c r="Z7" s="61">
        <v>-100</v>
      </c>
      <c r="AA7" s="62">
        <v>6865201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5000000</v>
      </c>
      <c r="F8" s="59">
        <f t="shared" si="2"/>
        <v>5000000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3750000</v>
      </c>
      <c r="Y8" s="59">
        <f t="shared" si="2"/>
        <v>-3750000</v>
      </c>
      <c r="Z8" s="61">
        <f>+IF(X8&lt;&gt;0,+(Y8/X8)*100,0)</f>
        <v>-100</v>
      </c>
      <c r="AA8" s="62">
        <f>SUM(AA9:AA10)</f>
        <v>5000000</v>
      </c>
    </row>
    <row r="9" spans="1:27" ht="12.75">
      <c r="A9" s="291" t="s">
        <v>230</v>
      </c>
      <c r="B9" s="142"/>
      <c r="C9" s="60"/>
      <c r="D9" s="340"/>
      <c r="E9" s="60">
        <v>5000000</v>
      </c>
      <c r="F9" s="59">
        <v>5000000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3750000</v>
      </c>
      <c r="Y9" s="59">
        <v>-3750000</v>
      </c>
      <c r="Z9" s="61">
        <v>-100</v>
      </c>
      <c r="AA9" s="62">
        <v>5000000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24170000</v>
      </c>
      <c r="F11" s="364">
        <f t="shared" si="3"/>
        <v>24170000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18127500</v>
      </c>
      <c r="Y11" s="364">
        <f t="shared" si="3"/>
        <v>-18127500</v>
      </c>
      <c r="Z11" s="365">
        <f>+IF(X11&lt;&gt;0,+(Y11/X11)*100,0)</f>
        <v>-100</v>
      </c>
      <c r="AA11" s="366">
        <f t="shared" si="3"/>
        <v>24170000</v>
      </c>
    </row>
    <row r="12" spans="1:27" ht="12.75">
      <c r="A12" s="291" t="s">
        <v>232</v>
      </c>
      <c r="B12" s="136"/>
      <c r="C12" s="60"/>
      <c r="D12" s="340"/>
      <c r="E12" s="60">
        <v>24170000</v>
      </c>
      <c r="F12" s="59">
        <v>24170000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18127500</v>
      </c>
      <c r="Y12" s="59">
        <v>-18127500</v>
      </c>
      <c r="Z12" s="61">
        <v>-100</v>
      </c>
      <c r="AA12" s="62">
        <v>24170000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2392555</v>
      </c>
      <c r="F22" s="345">
        <f t="shared" si="6"/>
        <v>2392555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1794416</v>
      </c>
      <c r="Y22" s="345">
        <f t="shared" si="6"/>
        <v>-1794416</v>
      </c>
      <c r="Z22" s="336">
        <f>+IF(X22&lt;&gt;0,+(Y22/X22)*100,0)</f>
        <v>-100</v>
      </c>
      <c r="AA22" s="350">
        <f>SUM(AA23:AA32)</f>
        <v>2392555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2392555</v>
      </c>
      <c r="F24" s="59">
        <v>2392555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1794416</v>
      </c>
      <c r="Y24" s="59">
        <v>-1794416</v>
      </c>
      <c r="Z24" s="61">
        <v>-100</v>
      </c>
      <c r="AA24" s="62">
        <v>2392555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38427756</v>
      </c>
      <c r="F60" s="264">
        <f t="shared" si="14"/>
        <v>38427756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28820817</v>
      </c>
      <c r="Y60" s="264">
        <f t="shared" si="14"/>
        <v>-28820817</v>
      </c>
      <c r="Z60" s="337">
        <f>+IF(X60&lt;&gt;0,+(Y60/X60)*100,0)</f>
        <v>-100</v>
      </c>
      <c r="AA60" s="232">
        <f>+AA57+AA54+AA51+AA40+AA37+AA34+AA22+AA5</f>
        <v>38427756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2017-05-05T12:12:59Z</dcterms:created>
  <dcterms:modified xsi:type="dcterms:W3CDTF">2017-05-05T12:13:02Z</dcterms:modified>
  <cp:category/>
  <cp:version/>
  <cp:contentType/>
  <cp:contentStatus/>
</cp:coreProperties>
</file>