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<sst xmlns="http://schemas.openxmlformats.org/spreadsheetml/2006/main" count="857" uniqueCount="303">
  <si>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Matjhabeng(FS184)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</si>
  <si>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</si>
  <si>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</si>
  <si>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</si>
  <si>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</si>
  <si>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</si>
  <si>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</si>
  <si>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</si>
  <si>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</si>
  <si>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</si>
  <si>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</si>
  <si>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</si>
  <si>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</si>
  <si>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</si>
  <si>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</si>
  <si>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</si>
  <si>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</si>
  <si>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</si>
  <si>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</si>
  <si>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</si>
  <si>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</si>
  <si>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</si>
  <si>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</si>
  <si>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</si>
  <si>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</si>
  <si>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</si>
  <si>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</si>
  <si>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</si>
  <si>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</si>
  <si>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</si>
  <si>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</si>
  <si>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</si>
  <si>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</si>
  <si>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</si>
  <si>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</si>
  <si>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</si>
  <si>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</si>
  <si>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</si>
  <si>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</si>
  <si>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</si>
  <si>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</si>
  <si>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</si>
  <si>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</si>
  <si>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</si>
  <si>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</si>
  <si>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</si>
  <si>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</si>
  <si>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</si>
  <si>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</si>
  <si>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</si>
  <si>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</si>
  <si>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</si>
  <si>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</si>
  <si>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</si>
  <si>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</si>
  <si>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</si>
  <si>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</si>
  <si>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</si>
  <si>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</si>
  <si>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</si>
  <si>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</si>
  <si>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</si>
  <si>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</si>
  <si>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</si>
  <si>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</si>
  <si>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</si>
  <si>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</si>
  <si>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</si>
  <si>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</si>
  <si>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</si>
  <si>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Matjhabeng(FS184)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</si>
  <si>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</si>
  <si>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</si>
  <si>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</si>
  <si>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</si>
  <si>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</si>
  <si>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</si>
  <si>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</si>
  <si>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</si>
  <si>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</si>
  <si>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</si>
  <si>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</si>
  <si>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</si>
  <si>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</si>
  <si>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</si>
  <si>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</si>
  <si>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</si>
  <si>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</si>
  <si>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</si>
  <si>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</si>
  <si>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</si>
  <si>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</si>
  <si>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</si>
  <si>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</si>
  <si>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</si>
  <si>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</si>
  <si>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</si>
  <si>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</si>
  <si>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</si>
  <si>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</si>
  <si>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Matjhabeng(FS184)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</si>
  <si>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</si>
  <si>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</si>
  <si>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</si>
  <si>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</si>
  <si>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</si>
  <si>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</si>
  <si>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</si>
  <si>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</si>
  <si>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</si>
  <si>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</si>
  <si>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</si>
  <si>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</si>
  <si>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</si>
  <si>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</si>
  <si>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</si>
  <si>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</si>
  <si>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</si>
  <si>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</si>
  <si>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</si>
  <si>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</si>
  <si>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</si>
  <si>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</si>
  <si>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</si>
  <si>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</si>
  <si>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</si>
  <si>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</si>
  <si>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</si>
  <si>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</si>
  <si>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Matjhabeng(FS184)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</si>
  <si>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</si>
  <si>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</si>
  <si>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</si>
  <si>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</si>
  <si>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</si>
  <si>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</si>
  <si>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</si>
  <si>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</si>
  <si>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</si>
  <si>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</si>
  <si>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Matjhabeng(FS184)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</si>
  <si>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</si>
  <si>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</si>
  <si>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</si>
  <si>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</si>
  <si>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</si>
  <si>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</si>
  <si>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</si>
  <si>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</si>
  <si>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</si>
  <si>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</si>
  <si>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</si>
  <si>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</si>
  <si>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</si>
  <si>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</si>
  <si>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</si>
  <si>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</si>
  <si>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</si>
  <si>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</si>
  <si>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</si>
  <si>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</si>
  <si>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</si>
  <si>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</si>
  <si>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</si>
  <si>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</si>
  <si>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</si>
  <si>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</si>
  <si>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</si>
  <si>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</si>
  <si>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</si>
  <si>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</si>
  <si>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</si>
  <si>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</si>
  <si>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</si>
  <si>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Matjhabeng(FS184)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</si>
  <si>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</si>
  <si>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</si>
  <si>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</si>
  <si>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</si>
  <si>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</si>
  <si>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</si>
  <si>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</si>
  <si>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</si>
  <si>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</si>
  <si>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</si>
  <si>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</si>
  <si>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</si>
  <si>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</si>
  <si>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</si>
  <si>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</si>
  <si>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</si>
  <si>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</si>
  <si>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</si>
  <si>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</si>
  <si>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</si>
  <si>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</si>
  <si>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</si>
  <si>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</si>
  <si>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</si>
  <si>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</si>
  <si>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</si>
  <si>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</si>
  <si>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Matjhabeng(FS184)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</si>
  <si>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</si>
  <si>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</si>
  <si>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</si>
  <si>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</si>
  <si>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</si>
  <si>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</si>
  <si>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</si>
  <si>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</si>
  <si>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</si>
  <si>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</si>
  <si>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</si>
  <si>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</si>
  <si>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</si>
  <si>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</si>
  <si>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</si>
  <si>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</si>
  <si>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</si>
  <si>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</si>
  <si>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</si>
  <si>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</si>
  <si>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</si>
  <si>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</si>
  <si>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</si>
  <si>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</si>
  <si>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Matjhabeng(FS184)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</si>
  <si>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</si>
  <si>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</si>
  <si>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</si>
  <si>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</si>
  <si>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</si>
  <si>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</si>
  <si>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</si>
  <si>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</si>
  <si>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</si>
  <si>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</si>
  <si>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</si>
  <si>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</si>
  <si>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</si>
  <si>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</si>
  <si>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</si>
  <si>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</si>
  <si>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</si>
  <si>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</si>
  <si>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</si>
  <si>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</si>
  <si>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</si>
  <si>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</si>
  <si>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</si>
  <si>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</si>
  <si>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</si>
  <si>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</si>
  <si>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</si>
  <si>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</si>
  <si>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</si>
  <si>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</si>
  <si>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</si>
  <si>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</si>
  <si>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</si>
  <si>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</si>
  <si>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</si>
  <si>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Matjhabeng(FS184)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</si>
  <si>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</si>
  <si>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</si>
  <si>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Matjhabeng(FS184)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</si>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</sst>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262455047</v>
      </c>
      <c r="C5" s="19">
        <v>0</v>
      </c>
      <c r="D5" s="59">
        <v>201664697</v>
      </c>
      <c r="E5" s="60">
        <v>201664697</v>
      </c>
      <c r="F5" s="60">
        <v>33799031</v>
      </c>
      <c r="G5" s="60">
        <v>22313210</v>
      </c>
      <c r="H5" s="60">
        <v>23001901</v>
      </c>
      <c r="I5" s="60">
        <v>79114142</v>
      </c>
      <c r="J5" s="60">
        <v>22810159</v>
      </c>
      <c r="K5" s="60">
        <v>23038914</v>
      </c>
      <c r="L5" s="60">
        <v>22142296</v>
      </c>
      <c r="M5" s="60">
        <v>67991369</v>
      </c>
      <c r="N5" s="60">
        <v>22555875</v>
      </c>
      <c r="O5" s="60">
        <v>22765510</v>
      </c>
      <c r="P5" s="60">
        <v>22674337</v>
      </c>
      <c r="Q5" s="60">
        <v>67995722</v>
      </c>
      <c r="R5" s="60">
        <v>0</v>
      </c>
      <c r="S5" s="60">
        <v>0</v>
      </c>
      <c r="T5" s="60">
        <v>0</v>
      </c>
      <c r="U5" s="60">
        <v>0</v>
      </c>
      <c r="V5" s="60">
        <v>215101233</v>
      </c>
      <c r="W5" s="60">
        <v>151248519</v>
      </c>
      <c r="X5" s="60">
        <v>63852714</v>
      </c>
      <c r="Y5" s="61">
        <v>42.22</v>
      </c>
      <c r="Z5" s="62">
        <v>201664697</v>
      </c>
    </row>
    <row r="6" spans="1:26" ht="12.75">
      <c r="A6" s="58" t="s">
        <v>32</v>
      </c>
      <c r="B6" s="19">
        <v>945308825</v>
      </c>
      <c r="C6" s="19">
        <v>0</v>
      </c>
      <c r="D6" s="59">
        <v>1196987310</v>
      </c>
      <c r="E6" s="60">
        <v>1196987310</v>
      </c>
      <c r="F6" s="60">
        <v>95439478</v>
      </c>
      <c r="G6" s="60">
        <v>106991376</v>
      </c>
      <c r="H6" s="60">
        <v>111597521</v>
      </c>
      <c r="I6" s="60">
        <v>314028375</v>
      </c>
      <c r="J6" s="60">
        <v>97618288</v>
      </c>
      <c r="K6" s="60">
        <v>95386333</v>
      </c>
      <c r="L6" s="60">
        <v>97882861</v>
      </c>
      <c r="M6" s="60">
        <v>290887482</v>
      </c>
      <c r="N6" s="60">
        <v>93316958</v>
      </c>
      <c r="O6" s="60">
        <v>103207524</v>
      </c>
      <c r="P6" s="60">
        <v>73115933</v>
      </c>
      <c r="Q6" s="60">
        <v>269640415</v>
      </c>
      <c r="R6" s="60">
        <v>0</v>
      </c>
      <c r="S6" s="60">
        <v>0</v>
      </c>
      <c r="T6" s="60">
        <v>0</v>
      </c>
      <c r="U6" s="60">
        <v>0</v>
      </c>
      <c r="V6" s="60">
        <v>874556272</v>
      </c>
      <c r="W6" s="60">
        <v>897740487</v>
      </c>
      <c r="X6" s="60">
        <v>-23184215</v>
      </c>
      <c r="Y6" s="61">
        <v>-2.58</v>
      </c>
      <c r="Z6" s="62">
        <v>1196987310</v>
      </c>
    </row>
    <row r="7" spans="1:26" ht="12.75">
      <c r="A7" s="58" t="s">
        <v>33</v>
      </c>
      <c r="B7" s="19">
        <v>3230005</v>
      </c>
      <c r="C7" s="19">
        <v>0</v>
      </c>
      <c r="D7" s="59">
        <v>1500000</v>
      </c>
      <c r="E7" s="60">
        <v>1500000</v>
      </c>
      <c r="F7" s="60">
        <v>0</v>
      </c>
      <c r="G7" s="60">
        <v>122296</v>
      </c>
      <c r="H7" s="60">
        <v>406302</v>
      </c>
      <c r="I7" s="60">
        <v>528598</v>
      </c>
      <c r="J7" s="60">
        <v>282738</v>
      </c>
      <c r="K7" s="60">
        <v>168987</v>
      </c>
      <c r="L7" s="60">
        <v>104027</v>
      </c>
      <c r="M7" s="60">
        <v>555752</v>
      </c>
      <c r="N7" s="60">
        <v>59918</v>
      </c>
      <c r="O7" s="60">
        <v>341885</v>
      </c>
      <c r="P7" s="60">
        <v>0</v>
      </c>
      <c r="Q7" s="60">
        <v>401803</v>
      </c>
      <c r="R7" s="60">
        <v>0</v>
      </c>
      <c r="S7" s="60">
        <v>0</v>
      </c>
      <c r="T7" s="60">
        <v>0</v>
      </c>
      <c r="U7" s="60">
        <v>0</v>
      </c>
      <c r="V7" s="60">
        <v>1486153</v>
      </c>
      <c r="W7" s="60">
        <v>1125000</v>
      </c>
      <c r="X7" s="60">
        <v>361153</v>
      </c>
      <c r="Y7" s="61">
        <v>32.1</v>
      </c>
      <c r="Z7" s="62">
        <v>1500000</v>
      </c>
    </row>
    <row r="8" spans="1:26" ht="12.75">
      <c r="A8" s="58" t="s">
        <v>34</v>
      </c>
      <c r="B8" s="19">
        <v>410415987</v>
      </c>
      <c r="C8" s="19">
        <v>0</v>
      </c>
      <c r="D8" s="59">
        <v>388792000</v>
      </c>
      <c r="E8" s="60">
        <v>388792000</v>
      </c>
      <c r="F8" s="60">
        <v>160771000</v>
      </c>
      <c r="G8" s="60">
        <v>2093000</v>
      </c>
      <c r="H8" s="60">
        <v>0</v>
      </c>
      <c r="I8" s="60">
        <v>162864000</v>
      </c>
      <c r="J8" s="60">
        <v>0</v>
      </c>
      <c r="K8" s="60">
        <v>0</v>
      </c>
      <c r="L8" s="60">
        <v>128121000</v>
      </c>
      <c r="M8" s="60">
        <v>128121000</v>
      </c>
      <c r="N8" s="60">
        <v>0</v>
      </c>
      <c r="O8" s="60">
        <v>0</v>
      </c>
      <c r="P8" s="60">
        <v>96803000</v>
      </c>
      <c r="Q8" s="60">
        <v>96803000</v>
      </c>
      <c r="R8" s="60">
        <v>0</v>
      </c>
      <c r="S8" s="60">
        <v>0</v>
      </c>
      <c r="T8" s="60">
        <v>0</v>
      </c>
      <c r="U8" s="60">
        <v>0</v>
      </c>
      <c r="V8" s="60">
        <v>387788000</v>
      </c>
      <c r="W8" s="60">
        <v>388761999</v>
      </c>
      <c r="X8" s="60">
        <v>-973999</v>
      </c>
      <c r="Y8" s="61">
        <v>-0.25</v>
      </c>
      <c r="Z8" s="62">
        <v>388792000</v>
      </c>
    </row>
    <row r="9" spans="1:26" ht="12.75">
      <c r="A9" s="58" t="s">
        <v>35</v>
      </c>
      <c r="B9" s="19">
        <v>223438405</v>
      </c>
      <c r="C9" s="19">
        <v>0</v>
      </c>
      <c r="D9" s="59">
        <v>252528833</v>
      </c>
      <c r="E9" s="60">
        <v>272528833</v>
      </c>
      <c r="F9" s="60">
        <v>16718132</v>
      </c>
      <c r="G9" s="60">
        <v>20037874</v>
      </c>
      <c r="H9" s="60">
        <v>18905769</v>
      </c>
      <c r="I9" s="60">
        <v>55661775</v>
      </c>
      <c r="J9" s="60">
        <v>18455126</v>
      </c>
      <c r="K9" s="60">
        <v>23862162</v>
      </c>
      <c r="L9" s="60">
        <v>22846712</v>
      </c>
      <c r="M9" s="60">
        <v>65164000</v>
      </c>
      <c r="N9" s="60">
        <v>19862430</v>
      </c>
      <c r="O9" s="60">
        <v>21400198</v>
      </c>
      <c r="P9" s="60">
        <v>23932493</v>
      </c>
      <c r="Q9" s="60">
        <v>65195121</v>
      </c>
      <c r="R9" s="60">
        <v>0</v>
      </c>
      <c r="S9" s="60">
        <v>0</v>
      </c>
      <c r="T9" s="60">
        <v>0</v>
      </c>
      <c r="U9" s="60">
        <v>0</v>
      </c>
      <c r="V9" s="60">
        <v>186020896</v>
      </c>
      <c r="W9" s="60">
        <v>189396597</v>
      </c>
      <c r="X9" s="60">
        <v>-3375701</v>
      </c>
      <c r="Y9" s="61">
        <v>-1.78</v>
      </c>
      <c r="Z9" s="62">
        <v>272528833</v>
      </c>
    </row>
    <row r="10" spans="1:26" ht="22.5">
      <c r="A10" s="63" t="s">
        <v>278</v>
      </c>
      <c r="B10" s="64">
        <f>SUM(B5:B9)</f>
        <v>1844848269</v>
      </c>
      <c r="C10" s="64">
        <f>SUM(C5:C9)</f>
        <v>0</v>
      </c>
      <c r="D10" s="65">
        <f aca="true" t="shared" si="0" ref="D10:Z10">SUM(D5:D9)</f>
        <v>2041472840</v>
      </c>
      <c r="E10" s="66">
        <f t="shared" si="0"/>
        <v>2061472840</v>
      </c>
      <c r="F10" s="66">
        <f t="shared" si="0"/>
        <v>306727641</v>
      </c>
      <c r="G10" s="66">
        <f t="shared" si="0"/>
        <v>151557756</v>
      </c>
      <c r="H10" s="66">
        <f t="shared" si="0"/>
        <v>153911493</v>
      </c>
      <c r="I10" s="66">
        <f t="shared" si="0"/>
        <v>612196890</v>
      </c>
      <c r="J10" s="66">
        <f t="shared" si="0"/>
        <v>139166311</v>
      </c>
      <c r="K10" s="66">
        <f t="shared" si="0"/>
        <v>142456396</v>
      </c>
      <c r="L10" s="66">
        <f t="shared" si="0"/>
        <v>271096896</v>
      </c>
      <c r="M10" s="66">
        <f t="shared" si="0"/>
        <v>552719603</v>
      </c>
      <c r="N10" s="66">
        <f t="shared" si="0"/>
        <v>135795181</v>
      </c>
      <c r="O10" s="66">
        <f t="shared" si="0"/>
        <v>147715117</v>
      </c>
      <c r="P10" s="66">
        <f t="shared" si="0"/>
        <v>216525763</v>
      </c>
      <c r="Q10" s="66">
        <f t="shared" si="0"/>
        <v>500036061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1664952554</v>
      </c>
      <c r="W10" s="66">
        <f t="shared" si="0"/>
        <v>1628272602</v>
      </c>
      <c r="X10" s="66">
        <f t="shared" si="0"/>
        <v>36679952</v>
      </c>
      <c r="Y10" s="67">
        <f>+IF(W10&lt;&gt;0,(X10/W10)*100,0)</f>
        <v>2.252691100676028</v>
      </c>
      <c r="Z10" s="68">
        <f t="shared" si="0"/>
        <v>2061472840</v>
      </c>
    </row>
    <row r="11" spans="1:26" ht="12.75">
      <c r="A11" s="58" t="s">
        <v>37</v>
      </c>
      <c r="B11" s="19">
        <v>611810850</v>
      </c>
      <c r="C11" s="19">
        <v>0</v>
      </c>
      <c r="D11" s="59">
        <v>620099100</v>
      </c>
      <c r="E11" s="60">
        <v>620099100</v>
      </c>
      <c r="F11" s="60">
        <v>52334899</v>
      </c>
      <c r="G11" s="60">
        <v>52483803</v>
      </c>
      <c r="H11" s="60">
        <v>53982427</v>
      </c>
      <c r="I11" s="60">
        <v>158801129</v>
      </c>
      <c r="J11" s="60">
        <v>49303890</v>
      </c>
      <c r="K11" s="60">
        <v>52791279</v>
      </c>
      <c r="L11" s="60">
        <v>51930354</v>
      </c>
      <c r="M11" s="60">
        <v>154025523</v>
      </c>
      <c r="N11" s="60">
        <v>51714760</v>
      </c>
      <c r="O11" s="60">
        <v>54213659</v>
      </c>
      <c r="P11" s="60">
        <v>49435617</v>
      </c>
      <c r="Q11" s="60">
        <v>155364036</v>
      </c>
      <c r="R11" s="60">
        <v>0</v>
      </c>
      <c r="S11" s="60">
        <v>0</v>
      </c>
      <c r="T11" s="60">
        <v>0</v>
      </c>
      <c r="U11" s="60">
        <v>0</v>
      </c>
      <c r="V11" s="60">
        <v>468190688</v>
      </c>
      <c r="W11" s="60">
        <v>483823917</v>
      </c>
      <c r="X11" s="60">
        <v>-15633229</v>
      </c>
      <c r="Y11" s="61">
        <v>-3.23</v>
      </c>
      <c r="Z11" s="62">
        <v>620099100</v>
      </c>
    </row>
    <row r="12" spans="1:26" ht="12.75">
      <c r="A12" s="58" t="s">
        <v>38</v>
      </c>
      <c r="B12" s="19">
        <v>27190642</v>
      </c>
      <c r="C12" s="19">
        <v>0</v>
      </c>
      <c r="D12" s="59">
        <v>28551594</v>
      </c>
      <c r="E12" s="60">
        <v>28551594</v>
      </c>
      <c r="F12" s="60">
        <v>2368700</v>
      </c>
      <c r="G12" s="60">
        <v>2539674</v>
      </c>
      <c r="H12" s="60">
        <v>2308083</v>
      </c>
      <c r="I12" s="60">
        <v>7216457</v>
      </c>
      <c r="J12" s="60">
        <v>2461142</v>
      </c>
      <c r="K12" s="60">
        <v>2442858</v>
      </c>
      <c r="L12" s="60">
        <v>2416003</v>
      </c>
      <c r="M12" s="60">
        <v>7320003</v>
      </c>
      <c r="N12" s="60">
        <v>2409755</v>
      </c>
      <c r="O12" s="60">
        <v>2572072</v>
      </c>
      <c r="P12" s="60">
        <v>2407128</v>
      </c>
      <c r="Q12" s="60">
        <v>7388955</v>
      </c>
      <c r="R12" s="60">
        <v>0</v>
      </c>
      <c r="S12" s="60">
        <v>0</v>
      </c>
      <c r="T12" s="60">
        <v>0</v>
      </c>
      <c r="U12" s="60">
        <v>0</v>
      </c>
      <c r="V12" s="60">
        <v>21925415</v>
      </c>
      <c r="W12" s="60">
        <v>21413700</v>
      </c>
      <c r="X12" s="60">
        <v>511715</v>
      </c>
      <c r="Y12" s="61">
        <v>2.39</v>
      </c>
      <c r="Z12" s="62">
        <v>28551594</v>
      </c>
    </row>
    <row r="13" spans="1:26" ht="12.75">
      <c r="A13" s="58" t="s">
        <v>279</v>
      </c>
      <c r="B13" s="19">
        <v>206572065</v>
      </c>
      <c r="C13" s="19">
        <v>0</v>
      </c>
      <c r="D13" s="59">
        <v>87000000</v>
      </c>
      <c r="E13" s="60">
        <v>87000000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65250000</v>
      </c>
      <c r="X13" s="60">
        <v>-65250000</v>
      </c>
      <c r="Y13" s="61">
        <v>-100</v>
      </c>
      <c r="Z13" s="62">
        <v>87000000</v>
      </c>
    </row>
    <row r="14" spans="1:26" ht="12.75">
      <c r="A14" s="58" t="s">
        <v>40</v>
      </c>
      <c r="B14" s="19">
        <v>119480326</v>
      </c>
      <c r="C14" s="19">
        <v>0</v>
      </c>
      <c r="D14" s="59">
        <v>105980000</v>
      </c>
      <c r="E14" s="60">
        <v>105980000</v>
      </c>
      <c r="F14" s="60">
        <v>1340</v>
      </c>
      <c r="G14" s="60">
        <v>60111</v>
      </c>
      <c r="H14" s="60">
        <v>5853</v>
      </c>
      <c r="I14" s="60">
        <v>67304</v>
      </c>
      <c r="J14" s="60">
        <v>1968</v>
      </c>
      <c r="K14" s="60">
        <v>5345</v>
      </c>
      <c r="L14" s="60">
        <v>0</v>
      </c>
      <c r="M14" s="60">
        <v>7313</v>
      </c>
      <c r="N14" s="60">
        <v>5</v>
      </c>
      <c r="O14" s="60">
        <v>7594</v>
      </c>
      <c r="P14" s="60">
        <v>12238</v>
      </c>
      <c r="Q14" s="60">
        <v>19837</v>
      </c>
      <c r="R14" s="60">
        <v>0</v>
      </c>
      <c r="S14" s="60">
        <v>0</v>
      </c>
      <c r="T14" s="60">
        <v>0</v>
      </c>
      <c r="U14" s="60">
        <v>0</v>
      </c>
      <c r="V14" s="60">
        <v>94454</v>
      </c>
      <c r="W14" s="60">
        <v>105734997</v>
      </c>
      <c r="X14" s="60">
        <v>-105640543</v>
      </c>
      <c r="Y14" s="61">
        <v>-99.91</v>
      </c>
      <c r="Z14" s="62">
        <v>105980000</v>
      </c>
    </row>
    <row r="15" spans="1:26" ht="12.75">
      <c r="A15" s="58" t="s">
        <v>41</v>
      </c>
      <c r="B15" s="19">
        <v>849876951</v>
      </c>
      <c r="C15" s="19">
        <v>0</v>
      </c>
      <c r="D15" s="59">
        <v>907126966</v>
      </c>
      <c r="E15" s="60">
        <v>907126966</v>
      </c>
      <c r="F15" s="60">
        <v>111430592</v>
      </c>
      <c r="G15" s="60">
        <v>15933674</v>
      </c>
      <c r="H15" s="60">
        <v>16585941</v>
      </c>
      <c r="I15" s="60">
        <v>143950207</v>
      </c>
      <c r="J15" s="60">
        <v>15411763</v>
      </c>
      <c r="K15" s="60">
        <v>28041578</v>
      </c>
      <c r="L15" s="60">
        <v>79045915</v>
      </c>
      <c r="M15" s="60">
        <v>122499256</v>
      </c>
      <c r="N15" s="60">
        <v>31235984</v>
      </c>
      <c r="O15" s="60">
        <v>14318086</v>
      </c>
      <c r="P15" s="60">
        <v>67806388</v>
      </c>
      <c r="Q15" s="60">
        <v>113360458</v>
      </c>
      <c r="R15" s="60">
        <v>0</v>
      </c>
      <c r="S15" s="60">
        <v>0</v>
      </c>
      <c r="T15" s="60">
        <v>0</v>
      </c>
      <c r="U15" s="60">
        <v>0</v>
      </c>
      <c r="V15" s="60">
        <v>379809921</v>
      </c>
      <c r="W15" s="60">
        <v>672845247</v>
      </c>
      <c r="X15" s="60">
        <v>-293035326</v>
      </c>
      <c r="Y15" s="61">
        <v>-43.55</v>
      </c>
      <c r="Z15" s="62">
        <v>907126966</v>
      </c>
    </row>
    <row r="16" spans="1:26" ht="12.75">
      <c r="A16" s="69" t="s">
        <v>42</v>
      </c>
      <c r="B16" s="19">
        <v>0</v>
      </c>
      <c r="C16" s="19">
        <v>0</v>
      </c>
      <c r="D16" s="59">
        <v>32850000</v>
      </c>
      <c r="E16" s="60">
        <v>32850000</v>
      </c>
      <c r="F16" s="60">
        <v>584901</v>
      </c>
      <c r="G16" s="60">
        <v>1689458</v>
      </c>
      <c r="H16" s="60">
        <v>2070141</v>
      </c>
      <c r="I16" s="60">
        <v>4344500</v>
      </c>
      <c r="J16" s="60">
        <v>2676729</v>
      </c>
      <c r="K16" s="60">
        <v>4714413</v>
      </c>
      <c r="L16" s="60">
        <v>3841197</v>
      </c>
      <c r="M16" s="60">
        <v>11232339</v>
      </c>
      <c r="N16" s="60">
        <v>3902456</v>
      </c>
      <c r="O16" s="60">
        <v>3811654</v>
      </c>
      <c r="P16" s="60">
        <v>4197810</v>
      </c>
      <c r="Q16" s="60">
        <v>11911920</v>
      </c>
      <c r="R16" s="60">
        <v>0</v>
      </c>
      <c r="S16" s="60">
        <v>0</v>
      </c>
      <c r="T16" s="60">
        <v>0</v>
      </c>
      <c r="U16" s="60">
        <v>0</v>
      </c>
      <c r="V16" s="60">
        <v>27488759</v>
      </c>
      <c r="W16" s="60">
        <v>24637500</v>
      </c>
      <c r="X16" s="60">
        <v>2851259</v>
      </c>
      <c r="Y16" s="61">
        <v>11.57</v>
      </c>
      <c r="Z16" s="62">
        <v>32850000</v>
      </c>
    </row>
    <row r="17" spans="1:26" ht="12.75">
      <c r="A17" s="58" t="s">
        <v>43</v>
      </c>
      <c r="B17" s="19">
        <v>915476173</v>
      </c>
      <c r="C17" s="19">
        <v>0</v>
      </c>
      <c r="D17" s="59">
        <v>255127250</v>
      </c>
      <c r="E17" s="60">
        <v>255127250</v>
      </c>
      <c r="F17" s="60">
        <v>19908154</v>
      </c>
      <c r="G17" s="60">
        <v>16257401</v>
      </c>
      <c r="H17" s="60">
        <v>33874577</v>
      </c>
      <c r="I17" s="60">
        <v>70040132</v>
      </c>
      <c r="J17" s="60">
        <v>27438151</v>
      </c>
      <c r="K17" s="60">
        <v>20535760</v>
      </c>
      <c r="L17" s="60">
        <v>24583641</v>
      </c>
      <c r="M17" s="60">
        <v>72557552</v>
      </c>
      <c r="N17" s="60">
        <v>19207059</v>
      </c>
      <c r="O17" s="60">
        <v>22382299</v>
      </c>
      <c r="P17" s="60">
        <v>25879863</v>
      </c>
      <c r="Q17" s="60">
        <v>67469221</v>
      </c>
      <c r="R17" s="60">
        <v>0</v>
      </c>
      <c r="S17" s="60">
        <v>0</v>
      </c>
      <c r="T17" s="60">
        <v>0</v>
      </c>
      <c r="U17" s="60">
        <v>0</v>
      </c>
      <c r="V17" s="60">
        <v>210066905</v>
      </c>
      <c r="W17" s="60">
        <v>191345436</v>
      </c>
      <c r="X17" s="60">
        <v>18721469</v>
      </c>
      <c r="Y17" s="61">
        <v>9.78</v>
      </c>
      <c r="Z17" s="62">
        <v>255127250</v>
      </c>
    </row>
    <row r="18" spans="1:26" ht="12.75">
      <c r="A18" s="70" t="s">
        <v>44</v>
      </c>
      <c r="B18" s="71">
        <f>SUM(B11:B17)</f>
        <v>2730407007</v>
      </c>
      <c r="C18" s="71">
        <f>SUM(C11:C17)</f>
        <v>0</v>
      </c>
      <c r="D18" s="72">
        <f aca="true" t="shared" si="1" ref="D18:Z18">SUM(D11:D17)</f>
        <v>2036734910</v>
      </c>
      <c r="E18" s="73">
        <f t="shared" si="1"/>
        <v>2036734910</v>
      </c>
      <c r="F18" s="73">
        <f t="shared" si="1"/>
        <v>186628586</v>
      </c>
      <c r="G18" s="73">
        <f t="shared" si="1"/>
        <v>88964121</v>
      </c>
      <c r="H18" s="73">
        <f t="shared" si="1"/>
        <v>108827022</v>
      </c>
      <c r="I18" s="73">
        <f t="shared" si="1"/>
        <v>384419729</v>
      </c>
      <c r="J18" s="73">
        <f t="shared" si="1"/>
        <v>97293643</v>
      </c>
      <c r="K18" s="73">
        <f t="shared" si="1"/>
        <v>108531233</v>
      </c>
      <c r="L18" s="73">
        <f t="shared" si="1"/>
        <v>161817110</v>
      </c>
      <c r="M18" s="73">
        <f t="shared" si="1"/>
        <v>367641986</v>
      </c>
      <c r="N18" s="73">
        <f t="shared" si="1"/>
        <v>108470019</v>
      </c>
      <c r="O18" s="73">
        <f t="shared" si="1"/>
        <v>97305364</v>
      </c>
      <c r="P18" s="73">
        <f t="shared" si="1"/>
        <v>149739044</v>
      </c>
      <c r="Q18" s="73">
        <f t="shared" si="1"/>
        <v>355514427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1107576142</v>
      </c>
      <c r="W18" s="73">
        <f t="shared" si="1"/>
        <v>1565050797</v>
      </c>
      <c r="X18" s="73">
        <f t="shared" si="1"/>
        <v>-457474655</v>
      </c>
      <c r="Y18" s="67">
        <f>+IF(W18&lt;&gt;0,(X18/W18)*100,0)</f>
        <v>-29.230658575230894</v>
      </c>
      <c r="Z18" s="74">
        <f t="shared" si="1"/>
        <v>2036734910</v>
      </c>
    </row>
    <row r="19" spans="1:26" ht="12.75">
      <c r="A19" s="70" t="s">
        <v>45</v>
      </c>
      <c r="B19" s="75">
        <f>+B10-B18</f>
        <v>-885558738</v>
      </c>
      <c r="C19" s="75">
        <f>+C10-C18</f>
        <v>0</v>
      </c>
      <c r="D19" s="76">
        <f aca="true" t="shared" si="2" ref="D19:Z19">+D10-D18</f>
        <v>4737930</v>
      </c>
      <c r="E19" s="77">
        <f t="shared" si="2"/>
        <v>24737930</v>
      </c>
      <c r="F19" s="77">
        <f t="shared" si="2"/>
        <v>120099055</v>
      </c>
      <c r="G19" s="77">
        <f t="shared" si="2"/>
        <v>62593635</v>
      </c>
      <c r="H19" s="77">
        <f t="shared" si="2"/>
        <v>45084471</v>
      </c>
      <c r="I19" s="77">
        <f t="shared" si="2"/>
        <v>227777161</v>
      </c>
      <c r="J19" s="77">
        <f t="shared" si="2"/>
        <v>41872668</v>
      </c>
      <c r="K19" s="77">
        <f t="shared" si="2"/>
        <v>33925163</v>
      </c>
      <c r="L19" s="77">
        <f t="shared" si="2"/>
        <v>109279786</v>
      </c>
      <c r="M19" s="77">
        <f t="shared" si="2"/>
        <v>185077617</v>
      </c>
      <c r="N19" s="77">
        <f t="shared" si="2"/>
        <v>27325162</v>
      </c>
      <c r="O19" s="77">
        <f t="shared" si="2"/>
        <v>50409753</v>
      </c>
      <c r="P19" s="77">
        <f t="shared" si="2"/>
        <v>66786719</v>
      </c>
      <c r="Q19" s="77">
        <f t="shared" si="2"/>
        <v>144521634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557376412</v>
      </c>
      <c r="W19" s="77">
        <f>IF(E10=E18,0,W10-W18)</f>
        <v>63221805</v>
      </c>
      <c r="X19" s="77">
        <f t="shared" si="2"/>
        <v>494154607</v>
      </c>
      <c r="Y19" s="78">
        <f>+IF(W19&lt;&gt;0,(X19/W19)*100,0)</f>
        <v>781.6205294992764</v>
      </c>
      <c r="Z19" s="79">
        <f t="shared" si="2"/>
        <v>24737930</v>
      </c>
    </row>
    <row r="20" spans="1:26" ht="12.75">
      <c r="A20" s="58" t="s">
        <v>46</v>
      </c>
      <c r="B20" s="19">
        <v>117246706</v>
      </c>
      <c r="C20" s="19">
        <v>0</v>
      </c>
      <c r="D20" s="59">
        <v>113363000</v>
      </c>
      <c r="E20" s="60">
        <v>113363000</v>
      </c>
      <c r="F20" s="60">
        <v>43610000</v>
      </c>
      <c r="G20" s="60">
        <v>0</v>
      </c>
      <c r="H20" s="60">
        <v>0</v>
      </c>
      <c r="I20" s="60">
        <v>43610000</v>
      </c>
      <c r="J20" s="60">
        <v>0</v>
      </c>
      <c r="K20" s="60">
        <v>0</v>
      </c>
      <c r="L20" s="60">
        <v>37015000</v>
      </c>
      <c r="M20" s="60">
        <v>37015000</v>
      </c>
      <c r="N20" s="60">
        <v>0</v>
      </c>
      <c r="O20" s="60">
        <v>0</v>
      </c>
      <c r="P20" s="60">
        <v>32738000</v>
      </c>
      <c r="Q20" s="60">
        <v>32738000</v>
      </c>
      <c r="R20" s="60">
        <v>0</v>
      </c>
      <c r="S20" s="60">
        <v>0</v>
      </c>
      <c r="T20" s="60">
        <v>0</v>
      </c>
      <c r="U20" s="60">
        <v>0</v>
      </c>
      <c r="V20" s="60">
        <v>113363000</v>
      </c>
      <c r="W20" s="60">
        <v>85022253</v>
      </c>
      <c r="X20" s="60">
        <v>28340747</v>
      </c>
      <c r="Y20" s="61">
        <v>33.33</v>
      </c>
      <c r="Z20" s="62">
        <v>113363000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-768312032</v>
      </c>
      <c r="C22" s="86">
        <f>SUM(C19:C21)</f>
        <v>0</v>
      </c>
      <c r="D22" s="87">
        <f aca="true" t="shared" si="3" ref="D22:Z22">SUM(D19:D21)</f>
        <v>118100930</v>
      </c>
      <c r="E22" s="88">
        <f t="shared" si="3"/>
        <v>138100930</v>
      </c>
      <c r="F22" s="88">
        <f t="shared" si="3"/>
        <v>163709055</v>
      </c>
      <c r="G22" s="88">
        <f t="shared" si="3"/>
        <v>62593635</v>
      </c>
      <c r="H22" s="88">
        <f t="shared" si="3"/>
        <v>45084471</v>
      </c>
      <c r="I22" s="88">
        <f t="shared" si="3"/>
        <v>271387161</v>
      </c>
      <c r="J22" s="88">
        <f t="shared" si="3"/>
        <v>41872668</v>
      </c>
      <c r="K22" s="88">
        <f t="shared" si="3"/>
        <v>33925163</v>
      </c>
      <c r="L22" s="88">
        <f t="shared" si="3"/>
        <v>146294786</v>
      </c>
      <c r="M22" s="88">
        <f t="shared" si="3"/>
        <v>222092617</v>
      </c>
      <c r="N22" s="88">
        <f t="shared" si="3"/>
        <v>27325162</v>
      </c>
      <c r="O22" s="88">
        <f t="shared" si="3"/>
        <v>50409753</v>
      </c>
      <c r="P22" s="88">
        <f t="shared" si="3"/>
        <v>99524719</v>
      </c>
      <c r="Q22" s="88">
        <f t="shared" si="3"/>
        <v>177259634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670739412</v>
      </c>
      <c r="W22" s="88">
        <f t="shared" si="3"/>
        <v>148244058</v>
      </c>
      <c r="X22" s="88">
        <f t="shared" si="3"/>
        <v>522495354</v>
      </c>
      <c r="Y22" s="89">
        <f>+IF(W22&lt;&gt;0,(X22/W22)*100,0)</f>
        <v>352.45618681053645</v>
      </c>
      <c r="Z22" s="90">
        <f t="shared" si="3"/>
        <v>138100930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-768312032</v>
      </c>
      <c r="C24" s="75">
        <f>SUM(C22:C23)</f>
        <v>0</v>
      </c>
      <c r="D24" s="76">
        <f aca="true" t="shared" si="4" ref="D24:Z24">SUM(D22:D23)</f>
        <v>118100930</v>
      </c>
      <c r="E24" s="77">
        <f t="shared" si="4"/>
        <v>138100930</v>
      </c>
      <c r="F24" s="77">
        <f t="shared" si="4"/>
        <v>163709055</v>
      </c>
      <c r="G24" s="77">
        <f t="shared" si="4"/>
        <v>62593635</v>
      </c>
      <c r="H24" s="77">
        <f t="shared" si="4"/>
        <v>45084471</v>
      </c>
      <c r="I24" s="77">
        <f t="shared" si="4"/>
        <v>271387161</v>
      </c>
      <c r="J24" s="77">
        <f t="shared" si="4"/>
        <v>41872668</v>
      </c>
      <c r="K24" s="77">
        <f t="shared" si="4"/>
        <v>33925163</v>
      </c>
      <c r="L24" s="77">
        <f t="shared" si="4"/>
        <v>146294786</v>
      </c>
      <c r="M24" s="77">
        <f t="shared" si="4"/>
        <v>222092617</v>
      </c>
      <c r="N24" s="77">
        <f t="shared" si="4"/>
        <v>27325162</v>
      </c>
      <c r="O24" s="77">
        <f t="shared" si="4"/>
        <v>50409753</v>
      </c>
      <c r="P24" s="77">
        <f t="shared" si="4"/>
        <v>99524719</v>
      </c>
      <c r="Q24" s="77">
        <f t="shared" si="4"/>
        <v>177259634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670739412</v>
      </c>
      <c r="W24" s="77">
        <f t="shared" si="4"/>
        <v>148244058</v>
      </c>
      <c r="X24" s="77">
        <f t="shared" si="4"/>
        <v>522495354</v>
      </c>
      <c r="Y24" s="78">
        <f>+IF(W24&lt;&gt;0,(X24/W24)*100,0)</f>
        <v>352.45618681053645</v>
      </c>
      <c r="Z24" s="79">
        <f t="shared" si="4"/>
        <v>138100930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134043706</v>
      </c>
      <c r="C27" s="22">
        <v>0</v>
      </c>
      <c r="D27" s="99">
        <v>133363002</v>
      </c>
      <c r="E27" s="100">
        <v>153363000</v>
      </c>
      <c r="F27" s="100">
        <v>9529387</v>
      </c>
      <c r="G27" s="100">
        <v>3410141</v>
      </c>
      <c r="H27" s="100">
        <v>5151288</v>
      </c>
      <c r="I27" s="100">
        <v>18090816</v>
      </c>
      <c r="J27" s="100">
        <v>31494737</v>
      </c>
      <c r="K27" s="100">
        <v>6839637</v>
      </c>
      <c r="L27" s="100">
        <v>18668046</v>
      </c>
      <c r="M27" s="100">
        <v>57002420</v>
      </c>
      <c r="N27" s="100">
        <v>10254996</v>
      </c>
      <c r="O27" s="100">
        <v>7821234</v>
      </c>
      <c r="P27" s="100">
        <v>10569769</v>
      </c>
      <c r="Q27" s="100">
        <v>28645999</v>
      </c>
      <c r="R27" s="100">
        <v>0</v>
      </c>
      <c r="S27" s="100">
        <v>0</v>
      </c>
      <c r="T27" s="100">
        <v>0</v>
      </c>
      <c r="U27" s="100">
        <v>0</v>
      </c>
      <c r="V27" s="100">
        <v>103739235</v>
      </c>
      <c r="W27" s="100">
        <v>115022250</v>
      </c>
      <c r="X27" s="100">
        <v>-11283015</v>
      </c>
      <c r="Y27" s="101">
        <v>-9.81</v>
      </c>
      <c r="Z27" s="102">
        <v>153363000</v>
      </c>
    </row>
    <row r="28" spans="1:26" ht="12.75">
      <c r="A28" s="103" t="s">
        <v>46</v>
      </c>
      <c r="B28" s="19">
        <v>117246706</v>
      </c>
      <c r="C28" s="19">
        <v>0</v>
      </c>
      <c r="D28" s="59">
        <v>113363002</v>
      </c>
      <c r="E28" s="60">
        <v>113363000</v>
      </c>
      <c r="F28" s="60">
        <v>9199232</v>
      </c>
      <c r="G28" s="60">
        <v>3410141</v>
      </c>
      <c r="H28" s="60">
        <v>5106102</v>
      </c>
      <c r="I28" s="60">
        <v>17715475</v>
      </c>
      <c r="J28" s="60">
        <v>28506193</v>
      </c>
      <c r="K28" s="60">
        <v>6372408</v>
      </c>
      <c r="L28" s="60">
        <v>16032264</v>
      </c>
      <c r="M28" s="60">
        <v>50910865</v>
      </c>
      <c r="N28" s="60">
        <v>9938112</v>
      </c>
      <c r="O28" s="60">
        <v>7793382</v>
      </c>
      <c r="P28" s="60">
        <v>10236422</v>
      </c>
      <c r="Q28" s="60">
        <v>27967916</v>
      </c>
      <c r="R28" s="60">
        <v>0</v>
      </c>
      <c r="S28" s="60">
        <v>0</v>
      </c>
      <c r="T28" s="60">
        <v>0</v>
      </c>
      <c r="U28" s="60">
        <v>0</v>
      </c>
      <c r="V28" s="60">
        <v>96594256</v>
      </c>
      <c r="W28" s="60">
        <v>85022250</v>
      </c>
      <c r="X28" s="60">
        <v>11572006</v>
      </c>
      <c r="Y28" s="61">
        <v>13.61</v>
      </c>
      <c r="Z28" s="62">
        <v>113363000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16797000</v>
      </c>
      <c r="C31" s="19">
        <v>0</v>
      </c>
      <c r="D31" s="59">
        <v>20000000</v>
      </c>
      <c r="E31" s="60">
        <v>40000000</v>
      </c>
      <c r="F31" s="60">
        <v>330155</v>
      </c>
      <c r="G31" s="60">
        <v>0</v>
      </c>
      <c r="H31" s="60">
        <v>45186</v>
      </c>
      <c r="I31" s="60">
        <v>375341</v>
      </c>
      <c r="J31" s="60">
        <v>2988544</v>
      </c>
      <c r="K31" s="60">
        <v>467229</v>
      </c>
      <c r="L31" s="60">
        <v>2635782</v>
      </c>
      <c r="M31" s="60">
        <v>6091555</v>
      </c>
      <c r="N31" s="60">
        <v>316884</v>
      </c>
      <c r="O31" s="60">
        <v>27852</v>
      </c>
      <c r="P31" s="60">
        <v>333347</v>
      </c>
      <c r="Q31" s="60">
        <v>678083</v>
      </c>
      <c r="R31" s="60">
        <v>0</v>
      </c>
      <c r="S31" s="60">
        <v>0</v>
      </c>
      <c r="T31" s="60">
        <v>0</v>
      </c>
      <c r="U31" s="60">
        <v>0</v>
      </c>
      <c r="V31" s="60">
        <v>7144979</v>
      </c>
      <c r="W31" s="60">
        <v>30000000</v>
      </c>
      <c r="X31" s="60">
        <v>-22855021</v>
      </c>
      <c r="Y31" s="61">
        <v>-76.18</v>
      </c>
      <c r="Z31" s="62">
        <v>40000000</v>
      </c>
    </row>
    <row r="32" spans="1:26" ht="12.75">
      <c r="A32" s="70" t="s">
        <v>54</v>
      </c>
      <c r="B32" s="22">
        <f>SUM(B28:B31)</f>
        <v>134043706</v>
      </c>
      <c r="C32" s="22">
        <f>SUM(C28:C31)</f>
        <v>0</v>
      </c>
      <c r="D32" s="99">
        <f aca="true" t="shared" si="5" ref="D32:Z32">SUM(D28:D31)</f>
        <v>133363002</v>
      </c>
      <c r="E32" s="100">
        <f t="shared" si="5"/>
        <v>153363000</v>
      </c>
      <c r="F32" s="100">
        <f t="shared" si="5"/>
        <v>9529387</v>
      </c>
      <c r="G32" s="100">
        <f t="shared" si="5"/>
        <v>3410141</v>
      </c>
      <c r="H32" s="100">
        <f t="shared" si="5"/>
        <v>5151288</v>
      </c>
      <c r="I32" s="100">
        <f t="shared" si="5"/>
        <v>18090816</v>
      </c>
      <c r="J32" s="100">
        <f t="shared" si="5"/>
        <v>31494737</v>
      </c>
      <c r="K32" s="100">
        <f t="shared" si="5"/>
        <v>6839637</v>
      </c>
      <c r="L32" s="100">
        <f t="shared" si="5"/>
        <v>18668046</v>
      </c>
      <c r="M32" s="100">
        <f t="shared" si="5"/>
        <v>57002420</v>
      </c>
      <c r="N32" s="100">
        <f t="shared" si="5"/>
        <v>10254996</v>
      </c>
      <c r="O32" s="100">
        <f t="shared" si="5"/>
        <v>7821234</v>
      </c>
      <c r="P32" s="100">
        <f t="shared" si="5"/>
        <v>10569769</v>
      </c>
      <c r="Q32" s="100">
        <f t="shared" si="5"/>
        <v>28645999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103739235</v>
      </c>
      <c r="W32" s="100">
        <f t="shared" si="5"/>
        <v>115022250</v>
      </c>
      <c r="X32" s="100">
        <f t="shared" si="5"/>
        <v>-11283015</v>
      </c>
      <c r="Y32" s="101">
        <f>+IF(W32&lt;&gt;0,(X32/W32)*100,0)</f>
        <v>-9.809419481882852</v>
      </c>
      <c r="Z32" s="102">
        <f t="shared" si="5"/>
        <v>153363000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904128073</v>
      </c>
      <c r="C35" s="19">
        <v>0</v>
      </c>
      <c r="D35" s="59">
        <v>2735000000</v>
      </c>
      <c r="E35" s="60">
        <v>2735000000</v>
      </c>
      <c r="F35" s="60">
        <v>95262306</v>
      </c>
      <c r="G35" s="60">
        <v>136841496</v>
      </c>
      <c r="H35" s="60">
        <v>177744238</v>
      </c>
      <c r="I35" s="60">
        <v>177744238</v>
      </c>
      <c r="J35" s="60">
        <v>216053561</v>
      </c>
      <c r="K35" s="60">
        <v>223694455</v>
      </c>
      <c r="L35" s="60">
        <v>289979225</v>
      </c>
      <c r="M35" s="60">
        <v>289979225</v>
      </c>
      <c r="N35" s="60">
        <v>477680921</v>
      </c>
      <c r="O35" s="60">
        <v>378428057</v>
      </c>
      <c r="P35" s="60">
        <v>466879784</v>
      </c>
      <c r="Q35" s="60">
        <v>466879784</v>
      </c>
      <c r="R35" s="60">
        <v>0</v>
      </c>
      <c r="S35" s="60">
        <v>0</v>
      </c>
      <c r="T35" s="60">
        <v>0</v>
      </c>
      <c r="U35" s="60">
        <v>0</v>
      </c>
      <c r="V35" s="60">
        <v>466879784</v>
      </c>
      <c r="W35" s="60">
        <v>2051250000</v>
      </c>
      <c r="X35" s="60">
        <v>-1584370216</v>
      </c>
      <c r="Y35" s="61">
        <v>-77.24</v>
      </c>
      <c r="Z35" s="62">
        <v>2735000000</v>
      </c>
    </row>
    <row r="36" spans="1:26" ht="12.75">
      <c r="A36" s="58" t="s">
        <v>57</v>
      </c>
      <c r="B36" s="19">
        <v>5260597871</v>
      </c>
      <c r="C36" s="19">
        <v>0</v>
      </c>
      <c r="D36" s="59">
        <v>5488322000</v>
      </c>
      <c r="E36" s="60">
        <v>5488322000</v>
      </c>
      <c r="F36" s="60">
        <v>0</v>
      </c>
      <c r="G36" s="60">
        <v>48107250</v>
      </c>
      <c r="H36" s="60">
        <v>34401023</v>
      </c>
      <c r="I36" s="60">
        <v>34401023</v>
      </c>
      <c r="J36" s="60">
        <v>18159648</v>
      </c>
      <c r="K36" s="60">
        <v>8814896</v>
      </c>
      <c r="L36" s="60">
        <v>-8140498</v>
      </c>
      <c r="M36" s="60">
        <v>-8140498</v>
      </c>
      <c r="N36" s="60">
        <v>31906901</v>
      </c>
      <c r="O36" s="60">
        <v>13101678</v>
      </c>
      <c r="P36" s="60">
        <v>-1898322</v>
      </c>
      <c r="Q36" s="60">
        <v>-1898322</v>
      </c>
      <c r="R36" s="60">
        <v>0</v>
      </c>
      <c r="S36" s="60">
        <v>0</v>
      </c>
      <c r="T36" s="60">
        <v>0</v>
      </c>
      <c r="U36" s="60">
        <v>0</v>
      </c>
      <c r="V36" s="60">
        <v>-1898322</v>
      </c>
      <c r="W36" s="60">
        <v>4116241500</v>
      </c>
      <c r="X36" s="60">
        <v>-4118139822</v>
      </c>
      <c r="Y36" s="61">
        <v>-100.05</v>
      </c>
      <c r="Z36" s="62">
        <v>5488322000</v>
      </c>
    </row>
    <row r="37" spans="1:26" ht="12.75">
      <c r="A37" s="58" t="s">
        <v>58</v>
      </c>
      <c r="B37" s="19">
        <v>2732670558</v>
      </c>
      <c r="C37" s="19">
        <v>0</v>
      </c>
      <c r="D37" s="59">
        <v>1930000000</v>
      </c>
      <c r="E37" s="60">
        <v>1930000000</v>
      </c>
      <c r="F37" s="60">
        <v>-51268180</v>
      </c>
      <c r="G37" s="60">
        <v>-1256718</v>
      </c>
      <c r="H37" s="60">
        <v>35875799</v>
      </c>
      <c r="I37" s="60">
        <v>35875799</v>
      </c>
      <c r="J37" s="60">
        <v>-17883392</v>
      </c>
      <c r="K37" s="60">
        <v>-36296622</v>
      </c>
      <c r="L37" s="60">
        <v>-80895015</v>
      </c>
      <c r="M37" s="60">
        <v>-80895015</v>
      </c>
      <c r="N37" s="60">
        <v>-39945065</v>
      </c>
      <c r="O37" s="60">
        <v>-37334716</v>
      </c>
      <c r="P37" s="60">
        <v>-14346314</v>
      </c>
      <c r="Q37" s="60">
        <v>-14346314</v>
      </c>
      <c r="R37" s="60">
        <v>0</v>
      </c>
      <c r="S37" s="60">
        <v>0</v>
      </c>
      <c r="T37" s="60">
        <v>0</v>
      </c>
      <c r="U37" s="60">
        <v>0</v>
      </c>
      <c r="V37" s="60">
        <v>-14346314</v>
      </c>
      <c r="W37" s="60">
        <v>1447500000</v>
      </c>
      <c r="X37" s="60">
        <v>-1461846314</v>
      </c>
      <c r="Y37" s="61">
        <v>-100.99</v>
      </c>
      <c r="Z37" s="62">
        <v>1930000000</v>
      </c>
    </row>
    <row r="38" spans="1:26" ht="12.75">
      <c r="A38" s="58" t="s">
        <v>59</v>
      </c>
      <c r="B38" s="19">
        <v>455422190</v>
      </c>
      <c r="C38" s="19">
        <v>0</v>
      </c>
      <c r="D38" s="59">
        <v>320000000</v>
      </c>
      <c r="E38" s="60">
        <v>320000000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240000000</v>
      </c>
      <c r="X38" s="60">
        <v>-240000000</v>
      </c>
      <c r="Y38" s="61">
        <v>-100</v>
      </c>
      <c r="Z38" s="62">
        <v>320000000</v>
      </c>
    </row>
    <row r="39" spans="1:26" ht="12.75">
      <c r="A39" s="58" t="s">
        <v>60</v>
      </c>
      <c r="B39" s="19">
        <v>2976633196</v>
      </c>
      <c r="C39" s="19">
        <v>0</v>
      </c>
      <c r="D39" s="59">
        <v>5973322000</v>
      </c>
      <c r="E39" s="60">
        <v>5973322000</v>
      </c>
      <c r="F39" s="60">
        <v>146530486</v>
      </c>
      <c r="G39" s="60">
        <v>186205464</v>
      </c>
      <c r="H39" s="60">
        <v>176269462</v>
      </c>
      <c r="I39" s="60">
        <v>176269462</v>
      </c>
      <c r="J39" s="60">
        <v>252096601</v>
      </c>
      <c r="K39" s="60">
        <v>268805973</v>
      </c>
      <c r="L39" s="60">
        <v>362733742</v>
      </c>
      <c r="M39" s="60">
        <v>362733742</v>
      </c>
      <c r="N39" s="60">
        <v>549532887</v>
      </c>
      <c r="O39" s="60">
        <v>428864451</v>
      </c>
      <c r="P39" s="60">
        <v>479327776</v>
      </c>
      <c r="Q39" s="60">
        <v>479327776</v>
      </c>
      <c r="R39" s="60">
        <v>0</v>
      </c>
      <c r="S39" s="60">
        <v>0</v>
      </c>
      <c r="T39" s="60">
        <v>0</v>
      </c>
      <c r="U39" s="60">
        <v>0</v>
      </c>
      <c r="V39" s="60">
        <v>479327776</v>
      </c>
      <c r="W39" s="60">
        <v>4479991500</v>
      </c>
      <c r="X39" s="60">
        <v>-4000663724</v>
      </c>
      <c r="Y39" s="61">
        <v>-89.3</v>
      </c>
      <c r="Z39" s="62">
        <v>5973322000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96076115</v>
      </c>
      <c r="C42" s="19">
        <v>0</v>
      </c>
      <c r="D42" s="59">
        <v>91880058</v>
      </c>
      <c r="E42" s="60">
        <v>1839838475</v>
      </c>
      <c r="F42" s="60">
        <v>90199674</v>
      </c>
      <c r="G42" s="60">
        <v>-8684180</v>
      </c>
      <c r="H42" s="60">
        <v>-4941215</v>
      </c>
      <c r="I42" s="60">
        <v>76574279</v>
      </c>
      <c r="J42" s="60">
        <v>5149306</v>
      </c>
      <c r="K42" s="60">
        <v>-9881455</v>
      </c>
      <c r="L42" s="60">
        <v>68853173</v>
      </c>
      <c r="M42" s="60">
        <v>64121024</v>
      </c>
      <c r="N42" s="60">
        <v>-23908694</v>
      </c>
      <c r="O42" s="60">
        <v>-20380388</v>
      </c>
      <c r="P42" s="60">
        <v>64365278</v>
      </c>
      <c r="Q42" s="60">
        <v>20076196</v>
      </c>
      <c r="R42" s="60">
        <v>0</v>
      </c>
      <c r="S42" s="60">
        <v>0</v>
      </c>
      <c r="T42" s="60">
        <v>0</v>
      </c>
      <c r="U42" s="60">
        <v>0</v>
      </c>
      <c r="V42" s="60">
        <v>160771499</v>
      </c>
      <c r="W42" s="60">
        <v>1469277395</v>
      </c>
      <c r="X42" s="60">
        <v>-1308505896</v>
      </c>
      <c r="Y42" s="61">
        <v>-89.06</v>
      </c>
      <c r="Z42" s="62">
        <v>1839838475</v>
      </c>
    </row>
    <row r="43" spans="1:26" ht="12.75">
      <c r="A43" s="58" t="s">
        <v>63</v>
      </c>
      <c r="B43" s="19">
        <v>-74277504</v>
      </c>
      <c r="C43" s="19">
        <v>0</v>
      </c>
      <c r="D43" s="59">
        <v>209620004</v>
      </c>
      <c r="E43" s="60">
        <v>362829638</v>
      </c>
      <c r="F43" s="60">
        <v>-9529387</v>
      </c>
      <c r="G43" s="60">
        <v>-3410141</v>
      </c>
      <c r="H43" s="60">
        <v>-5151288</v>
      </c>
      <c r="I43" s="60">
        <v>-18090816</v>
      </c>
      <c r="J43" s="60">
        <v>-31494737</v>
      </c>
      <c r="K43" s="60">
        <v>-6839637</v>
      </c>
      <c r="L43" s="60">
        <v>-18668046</v>
      </c>
      <c r="M43" s="60">
        <v>-57002420</v>
      </c>
      <c r="N43" s="60">
        <v>-10254995</v>
      </c>
      <c r="O43" s="60">
        <v>-7821234</v>
      </c>
      <c r="P43" s="60">
        <v>-10569769</v>
      </c>
      <c r="Q43" s="60">
        <v>-28645998</v>
      </c>
      <c r="R43" s="60">
        <v>0</v>
      </c>
      <c r="S43" s="60">
        <v>0</v>
      </c>
      <c r="T43" s="60">
        <v>0</v>
      </c>
      <c r="U43" s="60">
        <v>0</v>
      </c>
      <c r="V43" s="60">
        <v>-103739234</v>
      </c>
      <c r="W43" s="60">
        <v>-114227</v>
      </c>
      <c r="X43" s="60">
        <v>-103625007</v>
      </c>
      <c r="Y43" s="61">
        <v>90718.49</v>
      </c>
      <c r="Z43" s="62">
        <v>362829638</v>
      </c>
    </row>
    <row r="44" spans="1:26" ht="12.75">
      <c r="A44" s="58" t="s">
        <v>64</v>
      </c>
      <c r="B44" s="19">
        <v>-12848525</v>
      </c>
      <c r="C44" s="19">
        <v>0</v>
      </c>
      <c r="D44" s="59">
        <v>25000000</v>
      </c>
      <c r="E44" s="60">
        <v>25000000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25000000</v>
      </c>
    </row>
    <row r="45" spans="1:26" ht="12.75">
      <c r="A45" s="70" t="s">
        <v>65</v>
      </c>
      <c r="B45" s="22">
        <v>8916846</v>
      </c>
      <c r="C45" s="22">
        <v>0</v>
      </c>
      <c r="D45" s="99">
        <v>4176062</v>
      </c>
      <c r="E45" s="100">
        <v>1905344113</v>
      </c>
      <c r="F45" s="100">
        <v>403003200</v>
      </c>
      <c r="G45" s="100">
        <v>390908879</v>
      </c>
      <c r="H45" s="100">
        <v>380816376</v>
      </c>
      <c r="I45" s="100">
        <v>380816376</v>
      </c>
      <c r="J45" s="100">
        <v>354470945</v>
      </c>
      <c r="K45" s="100">
        <v>337749853</v>
      </c>
      <c r="L45" s="100">
        <v>387934980</v>
      </c>
      <c r="M45" s="100">
        <v>387934980</v>
      </c>
      <c r="N45" s="100">
        <v>353771291</v>
      </c>
      <c r="O45" s="100">
        <v>325569669</v>
      </c>
      <c r="P45" s="100">
        <v>379365178</v>
      </c>
      <c r="Q45" s="100">
        <v>379365178</v>
      </c>
      <c r="R45" s="100">
        <v>0</v>
      </c>
      <c r="S45" s="100">
        <v>0</v>
      </c>
      <c r="T45" s="100">
        <v>0</v>
      </c>
      <c r="U45" s="100">
        <v>0</v>
      </c>
      <c r="V45" s="100">
        <v>379365178</v>
      </c>
      <c r="W45" s="100">
        <v>1146839168</v>
      </c>
      <c r="X45" s="100">
        <v>-767473990</v>
      </c>
      <c r="Y45" s="101">
        <v>-66.92</v>
      </c>
      <c r="Z45" s="102">
        <v>1905344113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140911148</v>
      </c>
      <c r="C49" s="52">
        <v>0</v>
      </c>
      <c r="D49" s="129">
        <v>70870356</v>
      </c>
      <c r="E49" s="54">
        <v>71506000</v>
      </c>
      <c r="F49" s="54">
        <v>0</v>
      </c>
      <c r="G49" s="54">
        <v>0</v>
      </c>
      <c r="H49" s="54">
        <v>0</v>
      </c>
      <c r="I49" s="54">
        <v>74339037</v>
      </c>
      <c r="J49" s="54">
        <v>0</v>
      </c>
      <c r="K49" s="54">
        <v>0</v>
      </c>
      <c r="L49" s="54">
        <v>0</v>
      </c>
      <c r="M49" s="54">
        <v>108596500</v>
      </c>
      <c r="N49" s="54">
        <v>0</v>
      </c>
      <c r="O49" s="54">
        <v>0</v>
      </c>
      <c r="P49" s="54">
        <v>0</v>
      </c>
      <c r="Q49" s="54">
        <v>54429038</v>
      </c>
      <c r="R49" s="54">
        <v>0</v>
      </c>
      <c r="S49" s="54">
        <v>0</v>
      </c>
      <c r="T49" s="54">
        <v>0</v>
      </c>
      <c r="U49" s="54">
        <v>0</v>
      </c>
      <c r="V49" s="54">
        <v>365110019</v>
      </c>
      <c r="W49" s="54">
        <v>1548432430</v>
      </c>
      <c r="X49" s="54">
        <v>2434194528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116960927</v>
      </c>
      <c r="C51" s="52">
        <v>0</v>
      </c>
      <c r="D51" s="129">
        <v>66315246</v>
      </c>
      <c r="E51" s="54">
        <v>92871086</v>
      </c>
      <c r="F51" s="54">
        <v>0</v>
      </c>
      <c r="G51" s="54">
        <v>0</v>
      </c>
      <c r="H51" s="54">
        <v>0</v>
      </c>
      <c r="I51" s="54">
        <v>93020383</v>
      </c>
      <c r="J51" s="54">
        <v>0</v>
      </c>
      <c r="K51" s="54">
        <v>0</v>
      </c>
      <c r="L51" s="54">
        <v>0</v>
      </c>
      <c r="M51" s="54">
        <v>2676594536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3045762178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64.20352862260007</v>
      </c>
      <c r="C58" s="5">
        <f>IF(C67=0,0,+(C76/C67)*100)</f>
        <v>0</v>
      </c>
      <c r="D58" s="6">
        <f aca="true" t="shared" si="6" ref="D58:Z58">IF(D67=0,0,+(D76/D67)*100)</f>
        <v>88.9143364021968</v>
      </c>
      <c r="E58" s="7">
        <f t="shared" si="6"/>
        <v>88.9143364021968</v>
      </c>
      <c r="F58" s="7">
        <f t="shared" si="6"/>
        <v>47.28715052644105</v>
      </c>
      <c r="G58" s="7">
        <f t="shared" si="6"/>
        <v>49.01612513809439</v>
      </c>
      <c r="H58" s="7">
        <f t="shared" si="6"/>
        <v>66.5154273097938</v>
      </c>
      <c r="I58" s="7">
        <f t="shared" si="6"/>
        <v>54.46889043165063</v>
      </c>
      <c r="J58" s="7">
        <f t="shared" si="6"/>
        <v>72.5475422371058</v>
      </c>
      <c r="K58" s="7">
        <f t="shared" si="6"/>
        <v>66.50332204544668</v>
      </c>
      <c r="L58" s="7">
        <f t="shared" si="6"/>
        <v>41.50406598095003</v>
      </c>
      <c r="M58" s="7">
        <f t="shared" si="6"/>
        <v>60.1593586906459</v>
      </c>
      <c r="N58" s="7">
        <f t="shared" si="6"/>
        <v>59.77764591932959</v>
      </c>
      <c r="O58" s="7">
        <f t="shared" si="6"/>
        <v>50.00054678356777</v>
      </c>
      <c r="P58" s="7">
        <f t="shared" si="6"/>
        <v>68.20072542529748</v>
      </c>
      <c r="Q58" s="7">
        <f t="shared" si="6"/>
        <v>58.610474916705066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57.6499801712386</v>
      </c>
      <c r="W58" s="7">
        <f t="shared" si="6"/>
        <v>88.91433604386843</v>
      </c>
      <c r="X58" s="7">
        <f t="shared" si="6"/>
        <v>0</v>
      </c>
      <c r="Y58" s="7">
        <f t="shared" si="6"/>
        <v>0</v>
      </c>
      <c r="Z58" s="8">
        <f t="shared" si="6"/>
        <v>88.9143364021968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89.99999985123821</v>
      </c>
      <c r="E59" s="10">
        <f t="shared" si="7"/>
        <v>89.99999985123821</v>
      </c>
      <c r="F59" s="10">
        <f t="shared" si="7"/>
        <v>51.08452961269807</v>
      </c>
      <c r="G59" s="10">
        <f t="shared" si="7"/>
        <v>92.94374498335291</v>
      </c>
      <c r="H59" s="10">
        <f t="shared" si="7"/>
        <v>119.02255383152898</v>
      </c>
      <c r="I59" s="10">
        <f t="shared" si="7"/>
        <v>82.64294770459622</v>
      </c>
      <c r="J59" s="10">
        <f t="shared" si="7"/>
        <v>118.52870468811724</v>
      </c>
      <c r="K59" s="10">
        <f t="shared" si="7"/>
        <v>119.417425665116</v>
      </c>
      <c r="L59" s="10">
        <f t="shared" si="7"/>
        <v>53.316819538497725</v>
      </c>
      <c r="M59" s="10">
        <f t="shared" si="7"/>
        <v>97.59272827702587</v>
      </c>
      <c r="N59" s="10">
        <f t="shared" si="7"/>
        <v>63.3098206121465</v>
      </c>
      <c r="O59" s="10">
        <f t="shared" si="7"/>
        <v>76.05933273623126</v>
      </c>
      <c r="P59" s="10">
        <f t="shared" si="7"/>
        <v>81.35911096320038</v>
      </c>
      <c r="Q59" s="10">
        <f t="shared" si="7"/>
        <v>73.59730366566296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84.5090037210526</v>
      </c>
      <c r="W59" s="10">
        <f t="shared" si="7"/>
        <v>90.00000059504714</v>
      </c>
      <c r="X59" s="10">
        <f t="shared" si="7"/>
        <v>0</v>
      </c>
      <c r="Y59" s="10">
        <f t="shared" si="7"/>
        <v>0</v>
      </c>
      <c r="Z59" s="11">
        <f t="shared" si="7"/>
        <v>89.99999985123821</v>
      </c>
    </row>
    <row r="60" spans="1:26" ht="12.75">
      <c r="A60" s="38" t="s">
        <v>32</v>
      </c>
      <c r="B60" s="12">
        <f t="shared" si="7"/>
        <v>90.44211398322659</v>
      </c>
      <c r="C60" s="12">
        <f t="shared" si="7"/>
        <v>0</v>
      </c>
      <c r="D60" s="3">
        <f t="shared" si="7"/>
        <v>87.60984625643191</v>
      </c>
      <c r="E60" s="13">
        <f t="shared" si="7"/>
        <v>87.60984625643191</v>
      </c>
      <c r="F60" s="13">
        <f t="shared" si="7"/>
        <v>49.9998030165253</v>
      </c>
      <c r="G60" s="13">
        <f t="shared" si="7"/>
        <v>44.262184271749156</v>
      </c>
      <c r="H60" s="13">
        <f t="shared" si="7"/>
        <v>59.709052139249586</v>
      </c>
      <c r="I60" s="13">
        <f t="shared" si="7"/>
        <v>51.49537617420719</v>
      </c>
      <c r="J60" s="13">
        <f t="shared" si="7"/>
        <v>68.44041046898917</v>
      </c>
      <c r="K60" s="13">
        <f t="shared" si="7"/>
        <v>60.94664630833434</v>
      </c>
      <c r="L60" s="13">
        <f t="shared" si="7"/>
        <v>43.49693865200773</v>
      </c>
      <c r="M60" s="13">
        <f t="shared" si="7"/>
        <v>57.58968204757604</v>
      </c>
      <c r="N60" s="13">
        <f t="shared" si="7"/>
        <v>66.08345505647537</v>
      </c>
      <c r="O60" s="13">
        <f t="shared" si="7"/>
        <v>49.71664468958678</v>
      </c>
      <c r="P60" s="13">
        <f t="shared" si="7"/>
        <v>75.70813464146043</v>
      </c>
      <c r="Q60" s="13">
        <f t="shared" si="7"/>
        <v>62.428733837989384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56.89335059734155</v>
      </c>
      <c r="W60" s="13">
        <f t="shared" si="7"/>
        <v>87.609845650194</v>
      </c>
      <c r="X60" s="13">
        <f t="shared" si="7"/>
        <v>0</v>
      </c>
      <c r="Y60" s="13">
        <f t="shared" si="7"/>
        <v>0</v>
      </c>
      <c r="Z60" s="14">
        <f t="shared" si="7"/>
        <v>87.60984625643191</v>
      </c>
    </row>
    <row r="61" spans="1:26" ht="12.75">
      <c r="A61" s="39" t="s">
        <v>103</v>
      </c>
      <c r="B61" s="12">
        <f t="shared" si="7"/>
        <v>117.54753103231998</v>
      </c>
      <c r="C61" s="12">
        <f t="shared" si="7"/>
        <v>0</v>
      </c>
      <c r="D61" s="3">
        <f t="shared" si="7"/>
        <v>90.00000003854734</v>
      </c>
      <c r="E61" s="13">
        <f t="shared" si="7"/>
        <v>90.00000003854734</v>
      </c>
      <c r="F61" s="13">
        <f t="shared" si="7"/>
        <v>65.59440989190644</v>
      </c>
      <c r="G61" s="13">
        <f t="shared" si="7"/>
        <v>59.736662885328805</v>
      </c>
      <c r="H61" s="13">
        <f t="shared" si="7"/>
        <v>73.49356394318683</v>
      </c>
      <c r="I61" s="13">
        <f t="shared" si="7"/>
        <v>66.57447750933972</v>
      </c>
      <c r="J61" s="13">
        <f t="shared" si="7"/>
        <v>110.0896607425303</v>
      </c>
      <c r="K61" s="13">
        <f t="shared" si="7"/>
        <v>99.53280839602655</v>
      </c>
      <c r="L61" s="13">
        <f t="shared" si="7"/>
        <v>60.510007618999495</v>
      </c>
      <c r="M61" s="13">
        <f t="shared" si="7"/>
        <v>89.53100529148738</v>
      </c>
      <c r="N61" s="13">
        <f t="shared" si="7"/>
        <v>107.64306844516429</v>
      </c>
      <c r="O61" s="13">
        <f t="shared" si="7"/>
        <v>69.68402916312594</v>
      </c>
      <c r="P61" s="13">
        <f t="shared" si="7"/>
        <v>159.52287012075433</v>
      </c>
      <c r="Q61" s="13">
        <f t="shared" si="7"/>
        <v>101.84413245541622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83.73488272281544</v>
      </c>
      <c r="W61" s="13">
        <f t="shared" si="7"/>
        <v>90.00000030837879</v>
      </c>
      <c r="X61" s="13">
        <f t="shared" si="7"/>
        <v>0</v>
      </c>
      <c r="Y61" s="13">
        <f t="shared" si="7"/>
        <v>0</v>
      </c>
      <c r="Z61" s="14">
        <f t="shared" si="7"/>
        <v>90.00000003854734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27.0165740554132</v>
      </c>
      <c r="G62" s="13">
        <f t="shared" si="7"/>
        <v>25.693299356949144</v>
      </c>
      <c r="H62" s="13">
        <f t="shared" si="7"/>
        <v>37.19410440793193</v>
      </c>
      <c r="I62" s="13">
        <f t="shared" si="7"/>
        <v>29.853202656437915</v>
      </c>
      <c r="J62" s="13">
        <f t="shared" si="7"/>
        <v>29.347355444863187</v>
      </c>
      <c r="K62" s="13">
        <f t="shared" si="7"/>
        <v>31.183608162142605</v>
      </c>
      <c r="L62" s="13">
        <f t="shared" si="7"/>
        <v>25.82386183759411</v>
      </c>
      <c r="M62" s="13">
        <f t="shared" si="7"/>
        <v>28.879251411205477</v>
      </c>
      <c r="N62" s="13">
        <f t="shared" si="7"/>
        <v>33.13786962503896</v>
      </c>
      <c r="O62" s="13">
        <f t="shared" si="7"/>
        <v>29.653639681028604</v>
      </c>
      <c r="P62" s="13">
        <f t="shared" si="7"/>
        <v>35.80230093955508</v>
      </c>
      <c r="Q62" s="13">
        <f t="shared" si="7"/>
        <v>32.741594429017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30.479876493598546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65.00000023280968</v>
      </c>
      <c r="E63" s="13">
        <f t="shared" si="7"/>
        <v>65.00000023280968</v>
      </c>
      <c r="F63" s="13">
        <f t="shared" si="7"/>
        <v>60.46664202012663</v>
      </c>
      <c r="G63" s="13">
        <f t="shared" si="7"/>
        <v>27.111177947755987</v>
      </c>
      <c r="H63" s="13">
        <f t="shared" si="7"/>
        <v>56.03713837396159</v>
      </c>
      <c r="I63" s="13">
        <f t="shared" si="7"/>
        <v>47.87311365935635</v>
      </c>
      <c r="J63" s="13">
        <f t="shared" si="7"/>
        <v>37.70795143063534</v>
      </c>
      <c r="K63" s="13">
        <f t="shared" si="7"/>
        <v>39.33992193071665</v>
      </c>
      <c r="L63" s="13">
        <f t="shared" si="7"/>
        <v>34.075728472631624</v>
      </c>
      <c r="M63" s="13">
        <f t="shared" si="7"/>
        <v>37.041476833121564</v>
      </c>
      <c r="N63" s="13">
        <f t="shared" si="7"/>
        <v>40.537911701242884</v>
      </c>
      <c r="O63" s="13">
        <f t="shared" si="7"/>
        <v>35.005257681131226</v>
      </c>
      <c r="P63" s="13">
        <f t="shared" si="7"/>
        <v>36.88904290728907</v>
      </c>
      <c r="Q63" s="13">
        <f t="shared" si="7"/>
        <v>37.44631989399683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40.764431168888954</v>
      </c>
      <c r="W63" s="13">
        <f t="shared" si="7"/>
        <v>64.99999767190317</v>
      </c>
      <c r="X63" s="13">
        <f t="shared" si="7"/>
        <v>0</v>
      </c>
      <c r="Y63" s="13">
        <f t="shared" si="7"/>
        <v>0</v>
      </c>
      <c r="Z63" s="14">
        <f t="shared" si="7"/>
        <v>65.00000023280968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64.99999937945682</v>
      </c>
      <c r="E64" s="13">
        <f t="shared" si="7"/>
        <v>64.99999937945682</v>
      </c>
      <c r="F64" s="13">
        <f t="shared" si="7"/>
        <v>34.51190341269442</v>
      </c>
      <c r="G64" s="13">
        <f t="shared" si="7"/>
        <v>30.390932350270983</v>
      </c>
      <c r="H64" s="13">
        <f t="shared" si="7"/>
        <v>38.213131403751184</v>
      </c>
      <c r="I64" s="13">
        <f t="shared" si="7"/>
        <v>34.3712227098507</v>
      </c>
      <c r="J64" s="13">
        <f t="shared" si="7"/>
        <v>33.765077220154396</v>
      </c>
      <c r="K64" s="13">
        <f t="shared" si="7"/>
        <v>35.40428614663122</v>
      </c>
      <c r="L64" s="13">
        <f t="shared" si="7"/>
        <v>30.012807479898484</v>
      </c>
      <c r="M64" s="13">
        <f t="shared" si="7"/>
        <v>33.06374964047621</v>
      </c>
      <c r="N64" s="13">
        <f t="shared" si="7"/>
        <v>35.068286397201526</v>
      </c>
      <c r="O64" s="13">
        <f t="shared" si="7"/>
        <v>32.29175955838163</v>
      </c>
      <c r="P64" s="13">
        <f t="shared" si="7"/>
        <v>34.569715843049</v>
      </c>
      <c r="Q64" s="13">
        <f t="shared" si="7"/>
        <v>33.965817471687046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33.80045697404503</v>
      </c>
      <c r="W64" s="13">
        <f t="shared" si="7"/>
        <v>64.99999255348213</v>
      </c>
      <c r="X64" s="13">
        <f t="shared" si="7"/>
        <v>0</v>
      </c>
      <c r="Y64" s="13">
        <f t="shared" si="7"/>
        <v>0</v>
      </c>
      <c r="Z64" s="14">
        <f t="shared" si="7"/>
        <v>64.99999937945682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6.38297108211862</v>
      </c>
      <c r="G66" s="16">
        <f t="shared" si="7"/>
        <v>7.036341070237347</v>
      </c>
      <c r="H66" s="16">
        <f t="shared" si="7"/>
        <v>28.225315350042646</v>
      </c>
      <c r="I66" s="16">
        <f t="shared" si="7"/>
        <v>14.499277571256902</v>
      </c>
      <c r="J66" s="16">
        <f t="shared" si="7"/>
        <v>17.759004544722696</v>
      </c>
      <c r="K66" s="16">
        <f t="shared" si="7"/>
        <v>10.601523187538662</v>
      </c>
      <c r="L66" s="16">
        <f t="shared" si="7"/>
        <v>4.266858184760433</v>
      </c>
      <c r="M66" s="16">
        <f t="shared" si="7"/>
        <v>10.792687910112123</v>
      </c>
      <c r="N66" s="16">
        <f t="shared" si="7"/>
        <v>6.0266922783643775</v>
      </c>
      <c r="O66" s="16">
        <f t="shared" si="7"/>
        <v>6.994567331527146</v>
      </c>
      <c r="P66" s="16">
        <f t="shared" si="7"/>
        <v>5.269606942003573</v>
      </c>
      <c r="Q66" s="16">
        <f t="shared" si="7"/>
        <v>6.090755155193475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10.205680099502473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1331635976</v>
      </c>
      <c r="C67" s="24"/>
      <c r="D67" s="25">
        <v>1519756003</v>
      </c>
      <c r="E67" s="26">
        <v>1519756003</v>
      </c>
      <c r="F67" s="26">
        <v>138705558</v>
      </c>
      <c r="G67" s="26">
        <v>140537029</v>
      </c>
      <c r="H67" s="26">
        <v>146304510</v>
      </c>
      <c r="I67" s="26">
        <v>425547097</v>
      </c>
      <c r="J67" s="26">
        <v>132254031</v>
      </c>
      <c r="K67" s="26">
        <v>130751372</v>
      </c>
      <c r="L67" s="26">
        <v>132287880</v>
      </c>
      <c r="M67" s="26">
        <v>395293283</v>
      </c>
      <c r="N67" s="26">
        <v>128302570</v>
      </c>
      <c r="O67" s="26">
        <v>139086111</v>
      </c>
      <c r="P67" s="26">
        <v>109253703</v>
      </c>
      <c r="Q67" s="26">
        <v>376642384</v>
      </c>
      <c r="R67" s="26"/>
      <c r="S67" s="26"/>
      <c r="T67" s="26"/>
      <c r="U67" s="26"/>
      <c r="V67" s="26">
        <v>1197482764</v>
      </c>
      <c r="W67" s="26">
        <v>1139817006</v>
      </c>
      <c r="X67" s="26"/>
      <c r="Y67" s="25"/>
      <c r="Z67" s="27">
        <v>1519756003</v>
      </c>
    </row>
    <row r="68" spans="1:26" ht="12.75" hidden="1">
      <c r="A68" s="37" t="s">
        <v>31</v>
      </c>
      <c r="B68" s="19">
        <v>262455047</v>
      </c>
      <c r="C68" s="19"/>
      <c r="D68" s="20">
        <v>201664697</v>
      </c>
      <c r="E68" s="21">
        <v>201664697</v>
      </c>
      <c r="F68" s="21">
        <v>33799031</v>
      </c>
      <c r="G68" s="21">
        <v>22313210</v>
      </c>
      <c r="H68" s="21">
        <v>23001901</v>
      </c>
      <c r="I68" s="21">
        <v>79114142</v>
      </c>
      <c r="J68" s="21">
        <v>22810159</v>
      </c>
      <c r="K68" s="21">
        <v>23038914</v>
      </c>
      <c r="L68" s="21">
        <v>22142296</v>
      </c>
      <c r="M68" s="21">
        <v>67991369</v>
      </c>
      <c r="N68" s="21">
        <v>22555875</v>
      </c>
      <c r="O68" s="21">
        <v>22765510</v>
      </c>
      <c r="P68" s="21">
        <v>22674337</v>
      </c>
      <c r="Q68" s="21">
        <v>67995722</v>
      </c>
      <c r="R68" s="21"/>
      <c r="S68" s="21"/>
      <c r="T68" s="21"/>
      <c r="U68" s="21"/>
      <c r="V68" s="21">
        <v>215101233</v>
      </c>
      <c r="W68" s="21">
        <v>151248519</v>
      </c>
      <c r="X68" s="21"/>
      <c r="Y68" s="20"/>
      <c r="Z68" s="23">
        <v>201664697</v>
      </c>
    </row>
    <row r="69" spans="1:26" ht="12.75" hidden="1">
      <c r="A69" s="38" t="s">
        <v>32</v>
      </c>
      <c r="B69" s="19">
        <v>945308825</v>
      </c>
      <c r="C69" s="19"/>
      <c r="D69" s="20">
        <v>1196987310</v>
      </c>
      <c r="E69" s="21">
        <v>1196987310</v>
      </c>
      <c r="F69" s="21">
        <v>95439478</v>
      </c>
      <c r="G69" s="21">
        <v>106991376</v>
      </c>
      <c r="H69" s="21">
        <v>111597521</v>
      </c>
      <c r="I69" s="21">
        <v>314028375</v>
      </c>
      <c r="J69" s="21">
        <v>97618288</v>
      </c>
      <c r="K69" s="21">
        <v>95386333</v>
      </c>
      <c r="L69" s="21">
        <v>97882861</v>
      </c>
      <c r="M69" s="21">
        <v>290887482</v>
      </c>
      <c r="N69" s="21">
        <v>93316958</v>
      </c>
      <c r="O69" s="21">
        <v>103207524</v>
      </c>
      <c r="P69" s="21">
        <v>73115933</v>
      </c>
      <c r="Q69" s="21">
        <v>269640415</v>
      </c>
      <c r="R69" s="21"/>
      <c r="S69" s="21"/>
      <c r="T69" s="21"/>
      <c r="U69" s="21"/>
      <c r="V69" s="21">
        <v>874556272</v>
      </c>
      <c r="W69" s="21">
        <v>897740487</v>
      </c>
      <c r="X69" s="21"/>
      <c r="Y69" s="20"/>
      <c r="Z69" s="23">
        <v>1196987310</v>
      </c>
    </row>
    <row r="70" spans="1:26" ht="12.75" hidden="1">
      <c r="A70" s="39" t="s">
        <v>103</v>
      </c>
      <c r="B70" s="19">
        <v>415683955</v>
      </c>
      <c r="C70" s="19"/>
      <c r="D70" s="20">
        <v>778263623</v>
      </c>
      <c r="E70" s="21">
        <v>778263623</v>
      </c>
      <c r="F70" s="21">
        <v>44130381</v>
      </c>
      <c r="G70" s="21">
        <v>56718021</v>
      </c>
      <c r="H70" s="21">
        <v>62302744</v>
      </c>
      <c r="I70" s="21">
        <v>163151146</v>
      </c>
      <c r="J70" s="21">
        <v>45486574</v>
      </c>
      <c r="K70" s="21">
        <v>39501352</v>
      </c>
      <c r="L70" s="21">
        <v>45836727</v>
      </c>
      <c r="M70" s="21">
        <v>130824653</v>
      </c>
      <c r="N70" s="21">
        <v>39776119</v>
      </c>
      <c r="O70" s="21">
        <v>49405952</v>
      </c>
      <c r="P70" s="21">
        <v>23548389</v>
      </c>
      <c r="Q70" s="21">
        <v>112730460</v>
      </c>
      <c r="R70" s="21"/>
      <c r="S70" s="21"/>
      <c r="T70" s="21"/>
      <c r="U70" s="21"/>
      <c r="V70" s="21">
        <v>406706259</v>
      </c>
      <c r="W70" s="21">
        <v>583697718</v>
      </c>
      <c r="X70" s="21"/>
      <c r="Y70" s="20"/>
      <c r="Z70" s="23">
        <v>778263623</v>
      </c>
    </row>
    <row r="71" spans="1:26" ht="12.75" hidden="1">
      <c r="A71" s="39" t="s">
        <v>104</v>
      </c>
      <c r="B71" s="19">
        <v>322440413</v>
      </c>
      <c r="C71" s="19"/>
      <c r="D71" s="20">
        <v>217345956</v>
      </c>
      <c r="E71" s="21">
        <v>217345956</v>
      </c>
      <c r="F71" s="21">
        <v>30426108</v>
      </c>
      <c r="G71" s="21">
        <v>29389433</v>
      </c>
      <c r="H71" s="21">
        <v>28411328</v>
      </c>
      <c r="I71" s="21">
        <v>88226869</v>
      </c>
      <c r="J71" s="21">
        <v>31192354</v>
      </c>
      <c r="K71" s="21">
        <v>34959399</v>
      </c>
      <c r="L71" s="21">
        <v>31145028</v>
      </c>
      <c r="M71" s="21">
        <v>97296781</v>
      </c>
      <c r="N71" s="21">
        <v>32653632</v>
      </c>
      <c r="O71" s="21">
        <v>32294808</v>
      </c>
      <c r="P71" s="21">
        <v>28354591</v>
      </c>
      <c r="Q71" s="21">
        <v>93303031</v>
      </c>
      <c r="R71" s="21"/>
      <c r="S71" s="21"/>
      <c r="T71" s="21"/>
      <c r="U71" s="21"/>
      <c r="V71" s="21">
        <v>278826681</v>
      </c>
      <c r="W71" s="21">
        <v>163009467</v>
      </c>
      <c r="X71" s="21"/>
      <c r="Y71" s="20"/>
      <c r="Z71" s="23">
        <v>217345956</v>
      </c>
    </row>
    <row r="72" spans="1:26" ht="12.75" hidden="1">
      <c r="A72" s="39" t="s">
        <v>105</v>
      </c>
      <c r="B72" s="19">
        <v>128256386</v>
      </c>
      <c r="C72" s="19"/>
      <c r="D72" s="20">
        <v>128860618</v>
      </c>
      <c r="E72" s="21">
        <v>128860618</v>
      </c>
      <c r="F72" s="21">
        <v>12888895</v>
      </c>
      <c r="G72" s="21">
        <v>12887142</v>
      </c>
      <c r="H72" s="21">
        <v>12891356</v>
      </c>
      <c r="I72" s="21">
        <v>38667393</v>
      </c>
      <c r="J72" s="21">
        <v>12935232</v>
      </c>
      <c r="K72" s="21">
        <v>12902898</v>
      </c>
      <c r="L72" s="21">
        <v>12906559</v>
      </c>
      <c r="M72" s="21">
        <v>38744689</v>
      </c>
      <c r="N72" s="21">
        <v>12895425</v>
      </c>
      <c r="O72" s="21">
        <v>13331923</v>
      </c>
      <c r="P72" s="21">
        <v>13141287</v>
      </c>
      <c r="Q72" s="21">
        <v>39368635</v>
      </c>
      <c r="R72" s="21"/>
      <c r="S72" s="21"/>
      <c r="T72" s="21"/>
      <c r="U72" s="21"/>
      <c r="V72" s="21">
        <v>116780717</v>
      </c>
      <c r="W72" s="21">
        <v>96645465</v>
      </c>
      <c r="X72" s="21"/>
      <c r="Y72" s="20"/>
      <c r="Z72" s="23">
        <v>128860618</v>
      </c>
    </row>
    <row r="73" spans="1:26" ht="12.75" hidden="1">
      <c r="A73" s="39" t="s">
        <v>106</v>
      </c>
      <c r="B73" s="19">
        <v>78928071</v>
      </c>
      <c r="C73" s="19"/>
      <c r="D73" s="20">
        <v>72517113</v>
      </c>
      <c r="E73" s="21">
        <v>72517113</v>
      </c>
      <c r="F73" s="21">
        <v>7994094</v>
      </c>
      <c r="G73" s="21">
        <v>7996780</v>
      </c>
      <c r="H73" s="21">
        <v>7992093</v>
      </c>
      <c r="I73" s="21">
        <v>23982967</v>
      </c>
      <c r="J73" s="21">
        <v>8004128</v>
      </c>
      <c r="K73" s="21">
        <v>8022684</v>
      </c>
      <c r="L73" s="21">
        <v>7994547</v>
      </c>
      <c r="M73" s="21">
        <v>24021359</v>
      </c>
      <c r="N73" s="21">
        <v>7991782</v>
      </c>
      <c r="O73" s="21">
        <v>8174841</v>
      </c>
      <c r="P73" s="21">
        <v>8071666</v>
      </c>
      <c r="Q73" s="21">
        <v>24238289</v>
      </c>
      <c r="R73" s="21"/>
      <c r="S73" s="21"/>
      <c r="T73" s="21"/>
      <c r="U73" s="21"/>
      <c r="V73" s="21">
        <v>72242615</v>
      </c>
      <c r="W73" s="21">
        <v>54387837</v>
      </c>
      <c r="X73" s="21"/>
      <c r="Y73" s="20"/>
      <c r="Z73" s="23">
        <v>72517113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123872104</v>
      </c>
      <c r="C75" s="28"/>
      <c r="D75" s="29">
        <v>121103996</v>
      </c>
      <c r="E75" s="30">
        <v>121103996</v>
      </c>
      <c r="F75" s="30">
        <v>9467049</v>
      </c>
      <c r="G75" s="30">
        <v>11232443</v>
      </c>
      <c r="H75" s="30">
        <v>11705088</v>
      </c>
      <c r="I75" s="30">
        <v>32404580</v>
      </c>
      <c r="J75" s="30">
        <v>11825584</v>
      </c>
      <c r="K75" s="30">
        <v>12326125</v>
      </c>
      <c r="L75" s="30">
        <v>12262723</v>
      </c>
      <c r="M75" s="30">
        <v>36414432</v>
      </c>
      <c r="N75" s="30">
        <v>12429737</v>
      </c>
      <c r="O75" s="30">
        <v>13113077</v>
      </c>
      <c r="P75" s="30">
        <v>13463433</v>
      </c>
      <c r="Q75" s="30">
        <v>39006247</v>
      </c>
      <c r="R75" s="30"/>
      <c r="S75" s="30"/>
      <c r="T75" s="30"/>
      <c r="U75" s="30"/>
      <c r="V75" s="30">
        <v>107825259</v>
      </c>
      <c r="W75" s="30">
        <v>90828000</v>
      </c>
      <c r="X75" s="30"/>
      <c r="Y75" s="29"/>
      <c r="Z75" s="31">
        <v>121103996</v>
      </c>
    </row>
    <row r="76" spans="1:26" ht="12.75" hidden="1">
      <c r="A76" s="42" t="s">
        <v>287</v>
      </c>
      <c r="B76" s="32">
        <v>854957285</v>
      </c>
      <c r="C76" s="32"/>
      <c r="D76" s="33">
        <v>1351280965</v>
      </c>
      <c r="E76" s="34">
        <v>1351280965</v>
      </c>
      <c r="F76" s="34">
        <v>65589906</v>
      </c>
      <c r="G76" s="34">
        <v>68885806</v>
      </c>
      <c r="H76" s="34">
        <v>97315070</v>
      </c>
      <c r="I76" s="34">
        <v>231790782</v>
      </c>
      <c r="J76" s="34">
        <v>95947049</v>
      </c>
      <c r="K76" s="34">
        <v>86954006</v>
      </c>
      <c r="L76" s="34">
        <v>54904849</v>
      </c>
      <c r="M76" s="34">
        <v>237805904</v>
      </c>
      <c r="N76" s="34">
        <v>76696256</v>
      </c>
      <c r="O76" s="34">
        <v>69543816</v>
      </c>
      <c r="P76" s="34">
        <v>74511818</v>
      </c>
      <c r="Q76" s="34">
        <v>220751890</v>
      </c>
      <c r="R76" s="34"/>
      <c r="S76" s="34"/>
      <c r="T76" s="34"/>
      <c r="U76" s="34"/>
      <c r="V76" s="34">
        <v>690348576</v>
      </c>
      <c r="W76" s="34">
        <v>1013460723</v>
      </c>
      <c r="X76" s="34"/>
      <c r="Y76" s="33"/>
      <c r="Z76" s="35">
        <v>1351280965</v>
      </c>
    </row>
    <row r="77" spans="1:26" ht="12.75" hidden="1">
      <c r="A77" s="37" t="s">
        <v>31</v>
      </c>
      <c r="B77" s="19"/>
      <c r="C77" s="19"/>
      <c r="D77" s="20">
        <v>181498227</v>
      </c>
      <c r="E77" s="21">
        <v>181498227</v>
      </c>
      <c r="F77" s="21">
        <v>17266076</v>
      </c>
      <c r="G77" s="21">
        <v>20738733</v>
      </c>
      <c r="H77" s="21">
        <v>27377450</v>
      </c>
      <c r="I77" s="21">
        <v>65382259</v>
      </c>
      <c r="J77" s="21">
        <v>27036586</v>
      </c>
      <c r="K77" s="21">
        <v>27512478</v>
      </c>
      <c r="L77" s="21">
        <v>11805568</v>
      </c>
      <c r="M77" s="21">
        <v>66354632</v>
      </c>
      <c r="N77" s="21">
        <v>14280084</v>
      </c>
      <c r="O77" s="21">
        <v>17315295</v>
      </c>
      <c r="P77" s="21">
        <v>18447639</v>
      </c>
      <c r="Q77" s="21">
        <v>50043018</v>
      </c>
      <c r="R77" s="21"/>
      <c r="S77" s="21"/>
      <c r="T77" s="21"/>
      <c r="U77" s="21"/>
      <c r="V77" s="21">
        <v>181779909</v>
      </c>
      <c r="W77" s="21">
        <v>136123668</v>
      </c>
      <c r="X77" s="21"/>
      <c r="Y77" s="20"/>
      <c r="Z77" s="23">
        <v>181498227</v>
      </c>
    </row>
    <row r="78" spans="1:26" ht="12.75" hidden="1">
      <c r="A78" s="38" t="s">
        <v>32</v>
      </c>
      <c r="B78" s="19">
        <v>854957285</v>
      </c>
      <c r="C78" s="19"/>
      <c r="D78" s="20">
        <v>1048678742</v>
      </c>
      <c r="E78" s="21">
        <v>1048678742</v>
      </c>
      <c r="F78" s="21">
        <v>47719551</v>
      </c>
      <c r="G78" s="21">
        <v>47356720</v>
      </c>
      <c r="H78" s="21">
        <v>66633822</v>
      </c>
      <c r="I78" s="21">
        <v>161710093</v>
      </c>
      <c r="J78" s="21">
        <v>66810357</v>
      </c>
      <c r="K78" s="21">
        <v>58134771</v>
      </c>
      <c r="L78" s="21">
        <v>42576048</v>
      </c>
      <c r="M78" s="21">
        <v>167521176</v>
      </c>
      <c r="N78" s="21">
        <v>61667070</v>
      </c>
      <c r="O78" s="21">
        <v>51311318</v>
      </c>
      <c r="P78" s="21">
        <v>55354709</v>
      </c>
      <c r="Q78" s="21">
        <v>168333097</v>
      </c>
      <c r="R78" s="21"/>
      <c r="S78" s="21"/>
      <c r="T78" s="21"/>
      <c r="U78" s="21"/>
      <c r="V78" s="21">
        <v>497564366</v>
      </c>
      <c r="W78" s="21">
        <v>786509055</v>
      </c>
      <c r="X78" s="21"/>
      <c r="Y78" s="20"/>
      <c r="Z78" s="23">
        <v>1048678742</v>
      </c>
    </row>
    <row r="79" spans="1:26" ht="12.75" hidden="1">
      <c r="A79" s="39" t="s">
        <v>103</v>
      </c>
      <c r="B79" s="19">
        <v>488626226</v>
      </c>
      <c r="C79" s="19"/>
      <c r="D79" s="20">
        <v>700437261</v>
      </c>
      <c r="E79" s="21">
        <v>700437261</v>
      </c>
      <c r="F79" s="21">
        <v>28947063</v>
      </c>
      <c r="G79" s="21">
        <v>33881453</v>
      </c>
      <c r="H79" s="21">
        <v>45788507</v>
      </c>
      <c r="I79" s="21">
        <v>108617023</v>
      </c>
      <c r="J79" s="21">
        <v>50076015</v>
      </c>
      <c r="K79" s="21">
        <v>39316805</v>
      </c>
      <c r="L79" s="21">
        <v>27735807</v>
      </c>
      <c r="M79" s="21">
        <v>117128627</v>
      </c>
      <c r="N79" s="21">
        <v>42816235</v>
      </c>
      <c r="O79" s="21">
        <v>34428058</v>
      </c>
      <c r="P79" s="21">
        <v>37565066</v>
      </c>
      <c r="Q79" s="21">
        <v>114809359</v>
      </c>
      <c r="R79" s="21"/>
      <c r="S79" s="21"/>
      <c r="T79" s="21"/>
      <c r="U79" s="21"/>
      <c r="V79" s="21">
        <v>340555009</v>
      </c>
      <c r="W79" s="21">
        <v>525327948</v>
      </c>
      <c r="X79" s="21"/>
      <c r="Y79" s="20"/>
      <c r="Z79" s="23">
        <v>700437261</v>
      </c>
    </row>
    <row r="80" spans="1:26" ht="12.75" hidden="1">
      <c r="A80" s="39" t="s">
        <v>104</v>
      </c>
      <c r="B80" s="19">
        <v>322440413</v>
      </c>
      <c r="C80" s="19"/>
      <c r="D80" s="20">
        <v>217345956</v>
      </c>
      <c r="E80" s="21">
        <v>217345956</v>
      </c>
      <c r="F80" s="21">
        <v>8220092</v>
      </c>
      <c r="G80" s="21">
        <v>7551115</v>
      </c>
      <c r="H80" s="21">
        <v>10567339</v>
      </c>
      <c r="I80" s="21">
        <v>26338546</v>
      </c>
      <c r="J80" s="21">
        <v>9154131</v>
      </c>
      <c r="K80" s="21">
        <v>10901602</v>
      </c>
      <c r="L80" s="21">
        <v>8042849</v>
      </c>
      <c r="M80" s="21">
        <v>28098582</v>
      </c>
      <c r="N80" s="21">
        <v>10820718</v>
      </c>
      <c r="O80" s="21">
        <v>9576586</v>
      </c>
      <c r="P80" s="21">
        <v>10151596</v>
      </c>
      <c r="Q80" s="21">
        <v>30548900</v>
      </c>
      <c r="R80" s="21"/>
      <c r="S80" s="21"/>
      <c r="T80" s="21"/>
      <c r="U80" s="21"/>
      <c r="V80" s="21">
        <v>84986028</v>
      </c>
      <c r="W80" s="21">
        <v>163009467</v>
      </c>
      <c r="X80" s="21"/>
      <c r="Y80" s="20"/>
      <c r="Z80" s="23">
        <v>217345956</v>
      </c>
    </row>
    <row r="81" spans="1:26" ht="12.75" hidden="1">
      <c r="A81" s="39" t="s">
        <v>105</v>
      </c>
      <c r="B81" s="19">
        <v>128256386</v>
      </c>
      <c r="C81" s="19"/>
      <c r="D81" s="20">
        <v>83759402</v>
      </c>
      <c r="E81" s="21">
        <v>83759402</v>
      </c>
      <c r="F81" s="21">
        <v>7793482</v>
      </c>
      <c r="G81" s="21">
        <v>3493856</v>
      </c>
      <c r="H81" s="21">
        <v>7223947</v>
      </c>
      <c r="I81" s="21">
        <v>18511285</v>
      </c>
      <c r="J81" s="21">
        <v>4877611</v>
      </c>
      <c r="K81" s="21">
        <v>5075990</v>
      </c>
      <c r="L81" s="21">
        <v>4398004</v>
      </c>
      <c r="M81" s="21">
        <v>14351605</v>
      </c>
      <c r="N81" s="21">
        <v>5227536</v>
      </c>
      <c r="O81" s="21">
        <v>4666874</v>
      </c>
      <c r="P81" s="21">
        <v>4847695</v>
      </c>
      <c r="Q81" s="21">
        <v>14742105</v>
      </c>
      <c r="R81" s="21"/>
      <c r="S81" s="21"/>
      <c r="T81" s="21"/>
      <c r="U81" s="21"/>
      <c r="V81" s="21">
        <v>47604995</v>
      </c>
      <c r="W81" s="21">
        <v>62819550</v>
      </c>
      <c r="X81" s="21"/>
      <c r="Y81" s="20"/>
      <c r="Z81" s="23">
        <v>83759402</v>
      </c>
    </row>
    <row r="82" spans="1:26" ht="12.75" hidden="1">
      <c r="A82" s="39" t="s">
        <v>106</v>
      </c>
      <c r="B82" s="19">
        <v>78928071</v>
      </c>
      <c r="C82" s="19"/>
      <c r="D82" s="20">
        <v>47136123</v>
      </c>
      <c r="E82" s="21">
        <v>47136123</v>
      </c>
      <c r="F82" s="21">
        <v>2758914</v>
      </c>
      <c r="G82" s="21">
        <v>2430296</v>
      </c>
      <c r="H82" s="21">
        <v>3054029</v>
      </c>
      <c r="I82" s="21">
        <v>8243239</v>
      </c>
      <c r="J82" s="21">
        <v>2702600</v>
      </c>
      <c r="K82" s="21">
        <v>2840374</v>
      </c>
      <c r="L82" s="21">
        <v>2399388</v>
      </c>
      <c r="M82" s="21">
        <v>7942362</v>
      </c>
      <c r="N82" s="21">
        <v>2802581</v>
      </c>
      <c r="O82" s="21">
        <v>2639800</v>
      </c>
      <c r="P82" s="21">
        <v>2790352</v>
      </c>
      <c r="Q82" s="21">
        <v>8232733</v>
      </c>
      <c r="R82" s="21"/>
      <c r="S82" s="21"/>
      <c r="T82" s="21"/>
      <c r="U82" s="21"/>
      <c r="V82" s="21">
        <v>24418334</v>
      </c>
      <c r="W82" s="21">
        <v>35352090</v>
      </c>
      <c r="X82" s="21"/>
      <c r="Y82" s="20"/>
      <c r="Z82" s="23">
        <v>47136123</v>
      </c>
    </row>
    <row r="83" spans="1:26" ht="12.75" hidden="1">
      <c r="A83" s="39" t="s">
        <v>107</v>
      </c>
      <c r="B83" s="19">
        <v>-163293811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121103996</v>
      </c>
      <c r="E84" s="30">
        <v>121103996</v>
      </c>
      <c r="F84" s="30">
        <v>604279</v>
      </c>
      <c r="G84" s="30">
        <v>790353</v>
      </c>
      <c r="H84" s="30">
        <v>3303798</v>
      </c>
      <c r="I84" s="30">
        <v>4698430</v>
      </c>
      <c r="J84" s="30">
        <v>2100106</v>
      </c>
      <c r="K84" s="30">
        <v>1306757</v>
      </c>
      <c r="L84" s="30">
        <v>523233</v>
      </c>
      <c r="M84" s="30">
        <v>3930096</v>
      </c>
      <c r="N84" s="30">
        <v>749102</v>
      </c>
      <c r="O84" s="30">
        <v>917203</v>
      </c>
      <c r="P84" s="30">
        <v>709470</v>
      </c>
      <c r="Q84" s="30">
        <v>2375775</v>
      </c>
      <c r="R84" s="30"/>
      <c r="S84" s="30"/>
      <c r="T84" s="30"/>
      <c r="U84" s="30"/>
      <c r="V84" s="30">
        <v>11004301</v>
      </c>
      <c r="W84" s="30">
        <v>90828000</v>
      </c>
      <c r="X84" s="30"/>
      <c r="Y84" s="29"/>
      <c r="Z84" s="31">
        <v>121103996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36216775</v>
      </c>
      <c r="D5" s="357">
        <f t="shared" si="0"/>
        <v>0</v>
      </c>
      <c r="E5" s="356">
        <f t="shared" si="0"/>
        <v>196367615</v>
      </c>
      <c r="F5" s="358">
        <f t="shared" si="0"/>
        <v>196367615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147275712</v>
      </c>
      <c r="Y5" s="358">
        <f t="shared" si="0"/>
        <v>-147275712</v>
      </c>
      <c r="Z5" s="359">
        <f>+IF(X5&lt;&gt;0,+(Y5/X5)*100,0)</f>
        <v>-100</v>
      </c>
      <c r="AA5" s="360">
        <f>+AA6+AA8+AA11+AA13+AA15</f>
        <v>196367615</v>
      </c>
    </row>
    <row r="6" spans="1:27" ht="12.75">
      <c r="A6" s="361" t="s">
        <v>205</v>
      </c>
      <c r="B6" s="142"/>
      <c r="C6" s="60">
        <f>+C7</f>
        <v>2969654</v>
      </c>
      <c r="D6" s="340">
        <f aca="true" t="shared" si="1" ref="D6:AA6">+D7</f>
        <v>0</v>
      </c>
      <c r="E6" s="60">
        <f t="shared" si="1"/>
        <v>68250563</v>
      </c>
      <c r="F6" s="59">
        <f t="shared" si="1"/>
        <v>68250563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51187922</v>
      </c>
      <c r="Y6" s="59">
        <f t="shared" si="1"/>
        <v>-51187922</v>
      </c>
      <c r="Z6" s="61">
        <f>+IF(X6&lt;&gt;0,+(Y6/X6)*100,0)</f>
        <v>-100</v>
      </c>
      <c r="AA6" s="62">
        <f t="shared" si="1"/>
        <v>68250563</v>
      </c>
    </row>
    <row r="7" spans="1:27" ht="12.75">
      <c r="A7" s="291" t="s">
        <v>229</v>
      </c>
      <c r="B7" s="142"/>
      <c r="C7" s="60">
        <v>2969654</v>
      </c>
      <c r="D7" s="340"/>
      <c r="E7" s="60">
        <v>68250563</v>
      </c>
      <c r="F7" s="59">
        <v>68250563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51187922</v>
      </c>
      <c r="Y7" s="59">
        <v>-51187922</v>
      </c>
      <c r="Z7" s="61">
        <v>-100</v>
      </c>
      <c r="AA7" s="62">
        <v>68250563</v>
      </c>
    </row>
    <row r="8" spans="1:27" ht="12.75">
      <c r="A8" s="361" t="s">
        <v>206</v>
      </c>
      <c r="B8" s="142"/>
      <c r="C8" s="60">
        <f aca="true" t="shared" si="2" ref="C8:Y8">SUM(C9:C10)</f>
        <v>16682525</v>
      </c>
      <c r="D8" s="340">
        <f t="shared" si="2"/>
        <v>0</v>
      </c>
      <c r="E8" s="60">
        <f t="shared" si="2"/>
        <v>53483354</v>
      </c>
      <c r="F8" s="59">
        <f t="shared" si="2"/>
        <v>53483354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40112516</v>
      </c>
      <c r="Y8" s="59">
        <f t="shared" si="2"/>
        <v>-40112516</v>
      </c>
      <c r="Z8" s="61">
        <f>+IF(X8&lt;&gt;0,+(Y8/X8)*100,0)</f>
        <v>-100</v>
      </c>
      <c r="AA8" s="62">
        <f>SUM(AA9:AA10)</f>
        <v>53483354</v>
      </c>
    </row>
    <row r="9" spans="1:27" ht="12.75">
      <c r="A9" s="291" t="s">
        <v>230</v>
      </c>
      <c r="B9" s="142"/>
      <c r="C9" s="60">
        <v>13964265</v>
      </c>
      <c r="D9" s="340"/>
      <c r="E9" s="60">
        <v>51803773</v>
      </c>
      <c r="F9" s="59">
        <v>51803773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38852830</v>
      </c>
      <c r="Y9" s="59">
        <v>-38852830</v>
      </c>
      <c r="Z9" s="61">
        <v>-100</v>
      </c>
      <c r="AA9" s="62">
        <v>51803773</v>
      </c>
    </row>
    <row r="10" spans="1:27" ht="12.75">
      <c r="A10" s="291" t="s">
        <v>231</v>
      </c>
      <c r="B10" s="142"/>
      <c r="C10" s="60">
        <v>2718260</v>
      </c>
      <c r="D10" s="340"/>
      <c r="E10" s="60">
        <v>1679581</v>
      </c>
      <c r="F10" s="59">
        <v>1679581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1259686</v>
      </c>
      <c r="Y10" s="59">
        <v>-1259686</v>
      </c>
      <c r="Z10" s="61">
        <v>-100</v>
      </c>
      <c r="AA10" s="62">
        <v>1679581</v>
      </c>
    </row>
    <row r="11" spans="1:27" ht="12.75">
      <c r="A11" s="361" t="s">
        <v>207</v>
      </c>
      <c r="B11" s="142"/>
      <c r="C11" s="362">
        <f>+C12</f>
        <v>7483800</v>
      </c>
      <c r="D11" s="363">
        <f aca="true" t="shared" si="3" ref="D11:AA11">+D12</f>
        <v>0</v>
      </c>
      <c r="E11" s="362">
        <f t="shared" si="3"/>
        <v>29211082</v>
      </c>
      <c r="F11" s="364">
        <f t="shared" si="3"/>
        <v>29211082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21908312</v>
      </c>
      <c r="Y11" s="364">
        <f t="shared" si="3"/>
        <v>-21908312</v>
      </c>
      <c r="Z11" s="365">
        <f>+IF(X11&lt;&gt;0,+(Y11/X11)*100,0)</f>
        <v>-100</v>
      </c>
      <c r="AA11" s="366">
        <f t="shared" si="3"/>
        <v>29211082</v>
      </c>
    </row>
    <row r="12" spans="1:27" ht="12.75">
      <c r="A12" s="291" t="s">
        <v>232</v>
      </c>
      <c r="B12" s="136"/>
      <c r="C12" s="60">
        <v>7483800</v>
      </c>
      <c r="D12" s="340"/>
      <c r="E12" s="60">
        <v>29211082</v>
      </c>
      <c r="F12" s="59">
        <v>29211082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21908312</v>
      </c>
      <c r="Y12" s="59">
        <v>-21908312</v>
      </c>
      <c r="Z12" s="61">
        <v>-100</v>
      </c>
      <c r="AA12" s="62">
        <v>29211082</v>
      </c>
    </row>
    <row r="13" spans="1:27" ht="12.75">
      <c r="A13" s="361" t="s">
        <v>208</v>
      </c>
      <c r="B13" s="136"/>
      <c r="C13" s="275">
        <f>+C14</f>
        <v>8949443</v>
      </c>
      <c r="D13" s="341">
        <f aca="true" t="shared" si="4" ref="D13:AA13">+D14</f>
        <v>0</v>
      </c>
      <c r="E13" s="275">
        <f t="shared" si="4"/>
        <v>33280565</v>
      </c>
      <c r="F13" s="342">
        <f t="shared" si="4"/>
        <v>33280565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24960424</v>
      </c>
      <c r="Y13" s="342">
        <f t="shared" si="4"/>
        <v>-24960424</v>
      </c>
      <c r="Z13" s="335">
        <f>+IF(X13&lt;&gt;0,+(Y13/X13)*100,0)</f>
        <v>-100</v>
      </c>
      <c r="AA13" s="273">
        <f t="shared" si="4"/>
        <v>33280565</v>
      </c>
    </row>
    <row r="14" spans="1:27" ht="12.75">
      <c r="A14" s="291" t="s">
        <v>233</v>
      </c>
      <c r="B14" s="136"/>
      <c r="C14" s="60">
        <v>8949443</v>
      </c>
      <c r="D14" s="340"/>
      <c r="E14" s="60">
        <v>33280565</v>
      </c>
      <c r="F14" s="59">
        <v>33280565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24960424</v>
      </c>
      <c r="Y14" s="59">
        <v>-24960424</v>
      </c>
      <c r="Z14" s="61">
        <v>-100</v>
      </c>
      <c r="AA14" s="62">
        <v>33280565</v>
      </c>
    </row>
    <row r="15" spans="1:27" ht="12.75">
      <c r="A15" s="361" t="s">
        <v>209</v>
      </c>
      <c r="B15" s="136"/>
      <c r="C15" s="60">
        <f aca="true" t="shared" si="5" ref="C15:Y15">SUM(C16:C20)</f>
        <v>131353</v>
      </c>
      <c r="D15" s="340">
        <f t="shared" si="5"/>
        <v>0</v>
      </c>
      <c r="E15" s="60">
        <f t="shared" si="5"/>
        <v>12142051</v>
      </c>
      <c r="F15" s="59">
        <f t="shared" si="5"/>
        <v>12142051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9106538</v>
      </c>
      <c r="Y15" s="59">
        <f t="shared" si="5"/>
        <v>-9106538</v>
      </c>
      <c r="Z15" s="61">
        <f>+IF(X15&lt;&gt;0,+(Y15/X15)*100,0)</f>
        <v>-100</v>
      </c>
      <c r="AA15" s="62">
        <f>SUM(AA16:AA20)</f>
        <v>12142051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131353</v>
      </c>
      <c r="D20" s="340"/>
      <c r="E20" s="60">
        <v>12142051</v>
      </c>
      <c r="F20" s="59">
        <v>12142051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9106538</v>
      </c>
      <c r="Y20" s="59">
        <v>-9106538</v>
      </c>
      <c r="Z20" s="61">
        <v>-100</v>
      </c>
      <c r="AA20" s="62">
        <v>12142051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1437626</v>
      </c>
      <c r="D22" s="344">
        <f t="shared" si="6"/>
        <v>0</v>
      </c>
      <c r="E22" s="343">
        <f t="shared" si="6"/>
        <v>4454520</v>
      </c>
      <c r="F22" s="345">
        <f t="shared" si="6"/>
        <v>4454520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3340890</v>
      </c>
      <c r="Y22" s="345">
        <f t="shared" si="6"/>
        <v>-3340890</v>
      </c>
      <c r="Z22" s="336">
        <f>+IF(X22&lt;&gt;0,+(Y22/X22)*100,0)</f>
        <v>-100</v>
      </c>
      <c r="AA22" s="350">
        <f>SUM(AA23:AA32)</f>
        <v>4454520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712149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2056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247062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476359</v>
      </c>
      <c r="D32" s="340"/>
      <c r="E32" s="60">
        <v>4454520</v>
      </c>
      <c r="F32" s="59">
        <v>4454520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3340890</v>
      </c>
      <c r="Y32" s="59">
        <v>-3340890</v>
      </c>
      <c r="Z32" s="61">
        <v>-100</v>
      </c>
      <c r="AA32" s="62">
        <v>4454520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2149818</v>
      </c>
      <c r="D40" s="344">
        <f t="shared" si="9"/>
        <v>0</v>
      </c>
      <c r="E40" s="343">
        <f t="shared" si="9"/>
        <v>29868632</v>
      </c>
      <c r="F40" s="345">
        <f t="shared" si="9"/>
        <v>29868632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22401474</v>
      </c>
      <c r="Y40" s="345">
        <f t="shared" si="9"/>
        <v>-22401474</v>
      </c>
      <c r="Z40" s="336">
        <f>+IF(X40&lt;&gt;0,+(Y40/X40)*100,0)</f>
        <v>-100</v>
      </c>
      <c r="AA40" s="350">
        <f>SUM(AA41:AA49)</f>
        <v>29868632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846727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6135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1296956</v>
      </c>
      <c r="D49" s="368"/>
      <c r="E49" s="54">
        <v>29868632</v>
      </c>
      <c r="F49" s="53">
        <v>29868632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22401474</v>
      </c>
      <c r="Y49" s="53">
        <v>-22401474</v>
      </c>
      <c r="Z49" s="94">
        <v>-100</v>
      </c>
      <c r="AA49" s="95">
        <v>29868632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39804219</v>
      </c>
      <c r="D60" s="346">
        <f t="shared" si="14"/>
        <v>0</v>
      </c>
      <c r="E60" s="219">
        <f t="shared" si="14"/>
        <v>230690767</v>
      </c>
      <c r="F60" s="264">
        <f t="shared" si="14"/>
        <v>230690767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173018076</v>
      </c>
      <c r="Y60" s="264">
        <f t="shared" si="14"/>
        <v>-173018076</v>
      </c>
      <c r="Z60" s="337">
        <f>+IF(X60&lt;&gt;0,+(Y60/X60)*100,0)</f>
        <v>-100</v>
      </c>
      <c r="AA60" s="232">
        <f>+AA57+AA54+AA51+AA40+AA37+AA34+AA22+AA5</f>
        <v>230690767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985272025</v>
      </c>
      <c r="D5" s="153">
        <f>SUM(D6:D8)</f>
        <v>0</v>
      </c>
      <c r="E5" s="154">
        <f t="shared" si="0"/>
        <v>842691260</v>
      </c>
      <c r="F5" s="100">
        <f t="shared" si="0"/>
        <v>862691260</v>
      </c>
      <c r="G5" s="100">
        <f t="shared" si="0"/>
        <v>253712643</v>
      </c>
      <c r="H5" s="100">
        <f t="shared" si="0"/>
        <v>42559591</v>
      </c>
      <c r="I5" s="100">
        <f t="shared" si="0"/>
        <v>38841418</v>
      </c>
      <c r="J5" s="100">
        <f t="shared" si="0"/>
        <v>335113652</v>
      </c>
      <c r="K5" s="100">
        <f t="shared" si="0"/>
        <v>38679232</v>
      </c>
      <c r="L5" s="100">
        <f t="shared" si="0"/>
        <v>44588812</v>
      </c>
      <c r="M5" s="100">
        <f t="shared" si="0"/>
        <v>207668008</v>
      </c>
      <c r="N5" s="100">
        <f t="shared" si="0"/>
        <v>290936052</v>
      </c>
      <c r="O5" s="100">
        <f t="shared" si="0"/>
        <v>40286932</v>
      </c>
      <c r="P5" s="100">
        <f t="shared" si="0"/>
        <v>41018362</v>
      </c>
      <c r="Q5" s="100">
        <f t="shared" si="0"/>
        <v>173904015</v>
      </c>
      <c r="R5" s="100">
        <f t="shared" si="0"/>
        <v>255209309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881259013</v>
      </c>
      <c r="X5" s="100">
        <f t="shared" si="0"/>
        <v>632018448</v>
      </c>
      <c r="Y5" s="100">
        <f t="shared" si="0"/>
        <v>249240565</v>
      </c>
      <c r="Z5" s="137">
        <f>+IF(X5&lt;&gt;0,+(Y5/X5)*100,0)</f>
        <v>39.435647137945566</v>
      </c>
      <c r="AA5" s="153">
        <f>SUM(AA6:AA8)</f>
        <v>862691260</v>
      </c>
    </row>
    <row r="6" spans="1:27" ht="12.75">
      <c r="A6" s="138" t="s">
        <v>75</v>
      </c>
      <c r="B6" s="136"/>
      <c r="C6" s="155">
        <v>654764802</v>
      </c>
      <c r="D6" s="155"/>
      <c r="E6" s="156">
        <v>624758996</v>
      </c>
      <c r="F6" s="60">
        <v>644758996</v>
      </c>
      <c r="G6" s="60">
        <v>213848049</v>
      </c>
      <c r="H6" s="60">
        <v>13447739</v>
      </c>
      <c r="I6" s="60">
        <v>12111390</v>
      </c>
      <c r="J6" s="60">
        <v>239407178</v>
      </c>
      <c r="K6" s="60">
        <v>12108322</v>
      </c>
      <c r="L6" s="60">
        <v>12495112</v>
      </c>
      <c r="M6" s="60">
        <v>177502750</v>
      </c>
      <c r="N6" s="60">
        <v>202106184</v>
      </c>
      <c r="O6" s="60">
        <v>12489655</v>
      </c>
      <c r="P6" s="60">
        <v>13454962</v>
      </c>
      <c r="Q6" s="60">
        <v>143004433</v>
      </c>
      <c r="R6" s="60">
        <v>168949050</v>
      </c>
      <c r="S6" s="60"/>
      <c r="T6" s="60"/>
      <c r="U6" s="60"/>
      <c r="V6" s="60"/>
      <c r="W6" s="60">
        <v>610462412</v>
      </c>
      <c r="X6" s="60">
        <v>468569250</v>
      </c>
      <c r="Y6" s="60">
        <v>141893162</v>
      </c>
      <c r="Z6" s="140">
        <v>30.28</v>
      </c>
      <c r="AA6" s="155">
        <v>644758996</v>
      </c>
    </row>
    <row r="7" spans="1:27" ht="12.75">
      <c r="A7" s="138" t="s">
        <v>76</v>
      </c>
      <c r="B7" s="136"/>
      <c r="C7" s="157">
        <v>330507223</v>
      </c>
      <c r="D7" s="157"/>
      <c r="E7" s="158">
        <v>217932264</v>
      </c>
      <c r="F7" s="159">
        <v>217932264</v>
      </c>
      <c r="G7" s="159">
        <v>39864594</v>
      </c>
      <c r="H7" s="159">
        <v>29111852</v>
      </c>
      <c r="I7" s="159">
        <v>26730028</v>
      </c>
      <c r="J7" s="159">
        <v>95706474</v>
      </c>
      <c r="K7" s="159">
        <v>26570910</v>
      </c>
      <c r="L7" s="159">
        <v>32093700</v>
      </c>
      <c r="M7" s="159">
        <v>30165258</v>
      </c>
      <c r="N7" s="159">
        <v>88829868</v>
      </c>
      <c r="O7" s="159">
        <v>27797277</v>
      </c>
      <c r="P7" s="159">
        <v>27563400</v>
      </c>
      <c r="Q7" s="159">
        <v>30899582</v>
      </c>
      <c r="R7" s="159">
        <v>86260259</v>
      </c>
      <c r="S7" s="159"/>
      <c r="T7" s="159"/>
      <c r="U7" s="159"/>
      <c r="V7" s="159"/>
      <c r="W7" s="159">
        <v>270796601</v>
      </c>
      <c r="X7" s="159">
        <v>163449198</v>
      </c>
      <c r="Y7" s="159">
        <v>107347403</v>
      </c>
      <c r="Z7" s="141">
        <v>65.68</v>
      </c>
      <c r="AA7" s="157">
        <v>217932264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20391951</v>
      </c>
      <c r="D9" s="153">
        <f>SUM(D10:D14)</f>
        <v>0</v>
      </c>
      <c r="E9" s="154">
        <f t="shared" si="1"/>
        <v>85063189</v>
      </c>
      <c r="F9" s="100">
        <f t="shared" si="1"/>
        <v>85063189</v>
      </c>
      <c r="G9" s="100">
        <f t="shared" si="1"/>
        <v>1185520</v>
      </c>
      <c r="H9" s="100">
        <f t="shared" si="1"/>
        <v>271630</v>
      </c>
      <c r="I9" s="100">
        <f t="shared" si="1"/>
        <v>1762210</v>
      </c>
      <c r="J9" s="100">
        <f t="shared" si="1"/>
        <v>3219360</v>
      </c>
      <c r="K9" s="100">
        <f t="shared" si="1"/>
        <v>1122637</v>
      </c>
      <c r="L9" s="100">
        <f t="shared" si="1"/>
        <v>654495</v>
      </c>
      <c r="M9" s="100">
        <f t="shared" si="1"/>
        <v>646764</v>
      </c>
      <c r="N9" s="100">
        <f t="shared" si="1"/>
        <v>2423896</v>
      </c>
      <c r="O9" s="100">
        <f t="shared" si="1"/>
        <v>306521</v>
      </c>
      <c r="P9" s="100">
        <f t="shared" si="1"/>
        <v>1855441</v>
      </c>
      <c r="Q9" s="100">
        <f t="shared" si="1"/>
        <v>1047604</v>
      </c>
      <c r="R9" s="100">
        <f t="shared" si="1"/>
        <v>3209566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8852822</v>
      </c>
      <c r="X9" s="100">
        <f t="shared" si="1"/>
        <v>408376727</v>
      </c>
      <c r="Y9" s="100">
        <f t="shared" si="1"/>
        <v>-399523905</v>
      </c>
      <c r="Z9" s="137">
        <f>+IF(X9&lt;&gt;0,+(Y9/X9)*100,0)</f>
        <v>-97.83219233254691</v>
      </c>
      <c r="AA9" s="153">
        <f>SUM(AA10:AA14)</f>
        <v>85063189</v>
      </c>
    </row>
    <row r="10" spans="1:27" ht="12.75">
      <c r="A10" s="138" t="s">
        <v>79</v>
      </c>
      <c r="B10" s="136"/>
      <c r="C10" s="155"/>
      <c r="D10" s="155"/>
      <c r="E10" s="156">
        <v>30882895</v>
      </c>
      <c r="F10" s="60">
        <v>30882895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23162175</v>
      </c>
      <c r="Y10" s="60">
        <v>-23162175</v>
      </c>
      <c r="Z10" s="140">
        <v>-100</v>
      </c>
      <c r="AA10" s="155">
        <v>30882895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11274674</v>
      </c>
      <c r="D12" s="155"/>
      <c r="E12" s="156">
        <v>7192203</v>
      </c>
      <c r="F12" s="60">
        <v>7192203</v>
      </c>
      <c r="G12" s="60">
        <v>151673</v>
      </c>
      <c r="H12" s="60">
        <v>152904</v>
      </c>
      <c r="I12" s="60">
        <v>172721</v>
      </c>
      <c r="J12" s="60">
        <v>477298</v>
      </c>
      <c r="K12" s="60">
        <v>160334</v>
      </c>
      <c r="L12" s="60">
        <v>86187</v>
      </c>
      <c r="M12" s="60">
        <v>156061</v>
      </c>
      <c r="N12" s="60">
        <v>402582</v>
      </c>
      <c r="O12" s="60">
        <v>197964</v>
      </c>
      <c r="P12" s="60">
        <v>123134</v>
      </c>
      <c r="Q12" s="60">
        <v>101468</v>
      </c>
      <c r="R12" s="60">
        <v>422566</v>
      </c>
      <c r="S12" s="60"/>
      <c r="T12" s="60"/>
      <c r="U12" s="60"/>
      <c r="V12" s="60"/>
      <c r="W12" s="60">
        <v>1302446</v>
      </c>
      <c r="X12" s="60">
        <v>5394150</v>
      </c>
      <c r="Y12" s="60">
        <v>-4091704</v>
      </c>
      <c r="Z12" s="140">
        <v>-75.85</v>
      </c>
      <c r="AA12" s="155">
        <v>7192203</v>
      </c>
    </row>
    <row r="13" spans="1:27" ht="12.75">
      <c r="A13" s="138" t="s">
        <v>82</v>
      </c>
      <c r="B13" s="136"/>
      <c r="C13" s="155">
        <v>9117277</v>
      </c>
      <c r="D13" s="155"/>
      <c r="E13" s="156">
        <v>46988091</v>
      </c>
      <c r="F13" s="60">
        <v>46988091</v>
      </c>
      <c r="G13" s="60">
        <v>1033847</v>
      </c>
      <c r="H13" s="60">
        <v>118726</v>
      </c>
      <c r="I13" s="60">
        <v>1589489</v>
      </c>
      <c r="J13" s="60">
        <v>2742062</v>
      </c>
      <c r="K13" s="60">
        <v>962303</v>
      </c>
      <c r="L13" s="60">
        <v>568308</v>
      </c>
      <c r="M13" s="60">
        <v>490703</v>
      </c>
      <c r="N13" s="60">
        <v>2021314</v>
      </c>
      <c r="O13" s="60">
        <v>108557</v>
      </c>
      <c r="P13" s="60">
        <v>1732307</v>
      </c>
      <c r="Q13" s="60">
        <v>946136</v>
      </c>
      <c r="R13" s="60">
        <v>2787000</v>
      </c>
      <c r="S13" s="60"/>
      <c r="T13" s="60"/>
      <c r="U13" s="60"/>
      <c r="V13" s="60"/>
      <c r="W13" s="60">
        <v>7550376</v>
      </c>
      <c r="X13" s="60">
        <v>379820402</v>
      </c>
      <c r="Y13" s="60">
        <v>-372270026</v>
      </c>
      <c r="Z13" s="140">
        <v>-98.01</v>
      </c>
      <c r="AA13" s="155">
        <v>46988091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5950937</v>
      </c>
      <c r="F15" s="100">
        <f t="shared" si="2"/>
        <v>5950937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4463199</v>
      </c>
      <c r="Y15" s="100">
        <f t="shared" si="2"/>
        <v>-4463199</v>
      </c>
      <c r="Z15" s="137">
        <f>+IF(X15&lt;&gt;0,+(Y15/X15)*100,0)</f>
        <v>-100</v>
      </c>
      <c r="AA15" s="153">
        <f>SUM(AA16:AA18)</f>
        <v>5950937</v>
      </c>
    </row>
    <row r="16" spans="1:27" ht="12.75">
      <c r="A16" s="138" t="s">
        <v>85</v>
      </c>
      <c r="B16" s="136"/>
      <c r="C16" s="155"/>
      <c r="D16" s="155"/>
      <c r="E16" s="156">
        <v>5950937</v>
      </c>
      <c r="F16" s="60">
        <v>5950937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4463199</v>
      </c>
      <c r="Y16" s="60">
        <v>-4463199</v>
      </c>
      <c r="Z16" s="140">
        <v>-100</v>
      </c>
      <c r="AA16" s="155">
        <v>5950937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945308825</v>
      </c>
      <c r="D19" s="153">
        <f>SUM(D20:D23)</f>
        <v>0</v>
      </c>
      <c r="E19" s="154">
        <f t="shared" si="3"/>
        <v>1209900118</v>
      </c>
      <c r="F19" s="100">
        <f t="shared" si="3"/>
        <v>1209900118</v>
      </c>
      <c r="G19" s="100">
        <f t="shared" si="3"/>
        <v>95439478</v>
      </c>
      <c r="H19" s="100">
        <f t="shared" si="3"/>
        <v>106991376</v>
      </c>
      <c r="I19" s="100">
        <f t="shared" si="3"/>
        <v>111597521</v>
      </c>
      <c r="J19" s="100">
        <f t="shared" si="3"/>
        <v>314028375</v>
      </c>
      <c r="K19" s="100">
        <f t="shared" si="3"/>
        <v>97618288</v>
      </c>
      <c r="L19" s="100">
        <f t="shared" si="3"/>
        <v>95386333</v>
      </c>
      <c r="M19" s="100">
        <f t="shared" si="3"/>
        <v>97882861</v>
      </c>
      <c r="N19" s="100">
        <f t="shared" si="3"/>
        <v>290887482</v>
      </c>
      <c r="O19" s="100">
        <f t="shared" si="3"/>
        <v>93316958</v>
      </c>
      <c r="P19" s="100">
        <f t="shared" si="3"/>
        <v>103207524</v>
      </c>
      <c r="Q19" s="100">
        <f t="shared" si="3"/>
        <v>73115933</v>
      </c>
      <c r="R19" s="100">
        <f t="shared" si="3"/>
        <v>269640415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874556272</v>
      </c>
      <c r="X19" s="100">
        <f t="shared" si="3"/>
        <v>907425099</v>
      </c>
      <c r="Y19" s="100">
        <f t="shared" si="3"/>
        <v>-32868827</v>
      </c>
      <c r="Z19" s="137">
        <f>+IF(X19&lt;&gt;0,+(Y19/X19)*100,0)</f>
        <v>-3.6222082722003264</v>
      </c>
      <c r="AA19" s="153">
        <f>SUM(AA20:AA23)</f>
        <v>1209900118</v>
      </c>
    </row>
    <row r="20" spans="1:27" ht="12.75">
      <c r="A20" s="138" t="s">
        <v>89</v>
      </c>
      <c r="B20" s="136"/>
      <c r="C20" s="155">
        <v>415683955</v>
      </c>
      <c r="D20" s="155"/>
      <c r="E20" s="156">
        <v>788042312</v>
      </c>
      <c r="F20" s="60">
        <v>788042312</v>
      </c>
      <c r="G20" s="60">
        <v>44130381</v>
      </c>
      <c r="H20" s="60">
        <v>56718021</v>
      </c>
      <c r="I20" s="60">
        <v>62302744</v>
      </c>
      <c r="J20" s="60">
        <v>163151146</v>
      </c>
      <c r="K20" s="60">
        <v>45486574</v>
      </c>
      <c r="L20" s="60">
        <v>39501352</v>
      </c>
      <c r="M20" s="60">
        <v>45836727</v>
      </c>
      <c r="N20" s="60">
        <v>130824653</v>
      </c>
      <c r="O20" s="60">
        <v>39776119</v>
      </c>
      <c r="P20" s="60">
        <v>49405952</v>
      </c>
      <c r="Q20" s="60">
        <v>23548389</v>
      </c>
      <c r="R20" s="60">
        <v>112730460</v>
      </c>
      <c r="S20" s="60"/>
      <c r="T20" s="60"/>
      <c r="U20" s="60"/>
      <c r="V20" s="60"/>
      <c r="W20" s="60">
        <v>406706259</v>
      </c>
      <c r="X20" s="60">
        <v>591031737</v>
      </c>
      <c r="Y20" s="60">
        <v>-184325478</v>
      </c>
      <c r="Z20" s="140">
        <v>-31.19</v>
      </c>
      <c r="AA20" s="155">
        <v>788042312</v>
      </c>
    </row>
    <row r="21" spans="1:27" ht="12.75">
      <c r="A21" s="138" t="s">
        <v>90</v>
      </c>
      <c r="B21" s="136"/>
      <c r="C21" s="155">
        <v>322440413</v>
      </c>
      <c r="D21" s="155"/>
      <c r="E21" s="156">
        <v>220480075</v>
      </c>
      <c r="F21" s="60">
        <v>220480075</v>
      </c>
      <c r="G21" s="60">
        <v>30426108</v>
      </c>
      <c r="H21" s="60">
        <v>29389433</v>
      </c>
      <c r="I21" s="60">
        <v>28411328</v>
      </c>
      <c r="J21" s="60">
        <v>88226869</v>
      </c>
      <c r="K21" s="60">
        <v>31192354</v>
      </c>
      <c r="L21" s="60">
        <v>34959399</v>
      </c>
      <c r="M21" s="60">
        <v>31145028</v>
      </c>
      <c r="N21" s="60">
        <v>97296781</v>
      </c>
      <c r="O21" s="60">
        <v>32653632</v>
      </c>
      <c r="P21" s="60">
        <v>32294808</v>
      </c>
      <c r="Q21" s="60">
        <v>28354591</v>
      </c>
      <c r="R21" s="60">
        <v>93303031</v>
      </c>
      <c r="S21" s="60"/>
      <c r="T21" s="60"/>
      <c r="U21" s="60"/>
      <c r="V21" s="60"/>
      <c r="W21" s="60">
        <v>278826681</v>
      </c>
      <c r="X21" s="60">
        <v>165360060</v>
      </c>
      <c r="Y21" s="60">
        <v>113466621</v>
      </c>
      <c r="Z21" s="140">
        <v>68.62</v>
      </c>
      <c r="AA21" s="155">
        <v>220480075</v>
      </c>
    </row>
    <row r="22" spans="1:27" ht="12.75">
      <c r="A22" s="138" t="s">
        <v>91</v>
      </c>
      <c r="B22" s="136"/>
      <c r="C22" s="157">
        <v>128256386</v>
      </c>
      <c r="D22" s="157"/>
      <c r="E22" s="158">
        <v>128860618</v>
      </c>
      <c r="F22" s="159">
        <v>128860618</v>
      </c>
      <c r="G22" s="159">
        <v>12888895</v>
      </c>
      <c r="H22" s="159">
        <v>12887142</v>
      </c>
      <c r="I22" s="159">
        <v>12891356</v>
      </c>
      <c r="J22" s="159">
        <v>38667393</v>
      </c>
      <c r="K22" s="159">
        <v>12935232</v>
      </c>
      <c r="L22" s="159">
        <v>12902898</v>
      </c>
      <c r="M22" s="159">
        <v>12906559</v>
      </c>
      <c r="N22" s="159">
        <v>38744689</v>
      </c>
      <c r="O22" s="159">
        <v>12895425</v>
      </c>
      <c r="P22" s="159">
        <v>13331923</v>
      </c>
      <c r="Q22" s="159">
        <v>13141287</v>
      </c>
      <c r="R22" s="159">
        <v>39368635</v>
      </c>
      <c r="S22" s="159"/>
      <c r="T22" s="159"/>
      <c r="U22" s="159"/>
      <c r="V22" s="159"/>
      <c r="W22" s="159">
        <v>116780717</v>
      </c>
      <c r="X22" s="159">
        <v>96645465</v>
      </c>
      <c r="Y22" s="159">
        <v>20135252</v>
      </c>
      <c r="Z22" s="141">
        <v>20.83</v>
      </c>
      <c r="AA22" s="157">
        <v>128860618</v>
      </c>
    </row>
    <row r="23" spans="1:27" ht="12.75">
      <c r="A23" s="138" t="s">
        <v>92</v>
      </c>
      <c r="B23" s="136"/>
      <c r="C23" s="155">
        <v>78928071</v>
      </c>
      <c r="D23" s="155"/>
      <c r="E23" s="156">
        <v>72517113</v>
      </c>
      <c r="F23" s="60">
        <v>72517113</v>
      </c>
      <c r="G23" s="60">
        <v>7994094</v>
      </c>
      <c r="H23" s="60">
        <v>7996780</v>
      </c>
      <c r="I23" s="60">
        <v>7992093</v>
      </c>
      <c r="J23" s="60">
        <v>23982967</v>
      </c>
      <c r="K23" s="60">
        <v>8004128</v>
      </c>
      <c r="L23" s="60">
        <v>8022684</v>
      </c>
      <c r="M23" s="60">
        <v>7994547</v>
      </c>
      <c r="N23" s="60">
        <v>24021359</v>
      </c>
      <c r="O23" s="60">
        <v>7991782</v>
      </c>
      <c r="P23" s="60">
        <v>8174841</v>
      </c>
      <c r="Q23" s="60">
        <v>8071666</v>
      </c>
      <c r="R23" s="60">
        <v>24238289</v>
      </c>
      <c r="S23" s="60"/>
      <c r="T23" s="60"/>
      <c r="U23" s="60"/>
      <c r="V23" s="60"/>
      <c r="W23" s="60">
        <v>72242615</v>
      </c>
      <c r="X23" s="60">
        <v>54387837</v>
      </c>
      <c r="Y23" s="60">
        <v>17854778</v>
      </c>
      <c r="Z23" s="140">
        <v>32.83</v>
      </c>
      <c r="AA23" s="155">
        <v>72517113</v>
      </c>
    </row>
    <row r="24" spans="1:27" ht="12.75">
      <c r="A24" s="135" t="s">
        <v>93</v>
      </c>
      <c r="B24" s="142" t="s">
        <v>94</v>
      </c>
      <c r="C24" s="153">
        <v>11122174</v>
      </c>
      <c r="D24" s="153"/>
      <c r="E24" s="154">
        <v>11230336</v>
      </c>
      <c r="F24" s="100">
        <v>11230336</v>
      </c>
      <c r="G24" s="100"/>
      <c r="H24" s="100">
        <v>1735159</v>
      </c>
      <c r="I24" s="100">
        <v>1710344</v>
      </c>
      <c r="J24" s="100">
        <v>3445503</v>
      </c>
      <c r="K24" s="100">
        <v>1746154</v>
      </c>
      <c r="L24" s="100">
        <v>1826756</v>
      </c>
      <c r="M24" s="100">
        <v>1914263</v>
      </c>
      <c r="N24" s="100">
        <v>5487173</v>
      </c>
      <c r="O24" s="100">
        <v>1884770</v>
      </c>
      <c r="P24" s="100">
        <v>1633790</v>
      </c>
      <c r="Q24" s="100">
        <v>1196211</v>
      </c>
      <c r="R24" s="100">
        <v>4714771</v>
      </c>
      <c r="S24" s="100"/>
      <c r="T24" s="100"/>
      <c r="U24" s="100"/>
      <c r="V24" s="100"/>
      <c r="W24" s="100">
        <v>13647447</v>
      </c>
      <c r="X24" s="100">
        <v>8422749</v>
      </c>
      <c r="Y24" s="100">
        <v>5224698</v>
      </c>
      <c r="Z24" s="137">
        <v>62.03</v>
      </c>
      <c r="AA24" s="153">
        <v>11230336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1962094975</v>
      </c>
      <c r="D25" s="168">
        <f>+D5+D9+D15+D19+D24</f>
        <v>0</v>
      </c>
      <c r="E25" s="169">
        <f t="shared" si="4"/>
        <v>2154835840</v>
      </c>
      <c r="F25" s="73">
        <f t="shared" si="4"/>
        <v>2174835840</v>
      </c>
      <c r="G25" s="73">
        <f t="shared" si="4"/>
        <v>350337641</v>
      </c>
      <c r="H25" s="73">
        <f t="shared" si="4"/>
        <v>151557756</v>
      </c>
      <c r="I25" s="73">
        <f t="shared" si="4"/>
        <v>153911493</v>
      </c>
      <c r="J25" s="73">
        <f t="shared" si="4"/>
        <v>655806890</v>
      </c>
      <c r="K25" s="73">
        <f t="shared" si="4"/>
        <v>139166311</v>
      </c>
      <c r="L25" s="73">
        <f t="shared" si="4"/>
        <v>142456396</v>
      </c>
      <c r="M25" s="73">
        <f t="shared" si="4"/>
        <v>308111896</v>
      </c>
      <c r="N25" s="73">
        <f t="shared" si="4"/>
        <v>589734603</v>
      </c>
      <c r="O25" s="73">
        <f t="shared" si="4"/>
        <v>135795181</v>
      </c>
      <c r="P25" s="73">
        <f t="shared" si="4"/>
        <v>147715117</v>
      </c>
      <c r="Q25" s="73">
        <f t="shared" si="4"/>
        <v>249263763</v>
      </c>
      <c r="R25" s="73">
        <f t="shared" si="4"/>
        <v>532774061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1778315554</v>
      </c>
      <c r="X25" s="73">
        <f t="shared" si="4"/>
        <v>1960706222</v>
      </c>
      <c r="Y25" s="73">
        <f t="shared" si="4"/>
        <v>-182390668</v>
      </c>
      <c r="Z25" s="170">
        <f>+IF(X25&lt;&gt;0,+(Y25/X25)*100,0)</f>
        <v>-9.302294548438477</v>
      </c>
      <c r="AA25" s="168">
        <f>+AA5+AA9+AA15+AA19+AA24</f>
        <v>2174835840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1067741135</v>
      </c>
      <c r="D28" s="153">
        <f>SUM(D29:D31)</f>
        <v>0</v>
      </c>
      <c r="E28" s="154">
        <f t="shared" si="5"/>
        <v>419925353</v>
      </c>
      <c r="F28" s="100">
        <f t="shared" si="5"/>
        <v>419924353</v>
      </c>
      <c r="G28" s="100">
        <f t="shared" si="5"/>
        <v>25455822</v>
      </c>
      <c r="H28" s="100">
        <f t="shared" si="5"/>
        <v>22536457</v>
      </c>
      <c r="I28" s="100">
        <f t="shared" si="5"/>
        <v>35290838</v>
      </c>
      <c r="J28" s="100">
        <f t="shared" si="5"/>
        <v>83283117</v>
      </c>
      <c r="K28" s="100">
        <f t="shared" si="5"/>
        <v>28904617</v>
      </c>
      <c r="L28" s="100">
        <f t="shared" si="5"/>
        <v>28400502</v>
      </c>
      <c r="M28" s="100">
        <f t="shared" si="5"/>
        <v>32567709</v>
      </c>
      <c r="N28" s="100">
        <f t="shared" si="5"/>
        <v>89872828</v>
      </c>
      <c r="O28" s="100">
        <f t="shared" si="5"/>
        <v>24997661</v>
      </c>
      <c r="P28" s="100">
        <f t="shared" si="5"/>
        <v>26836925</v>
      </c>
      <c r="Q28" s="100">
        <f t="shared" si="5"/>
        <v>32562771</v>
      </c>
      <c r="R28" s="100">
        <f t="shared" si="5"/>
        <v>84397357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257553302</v>
      </c>
      <c r="X28" s="100">
        <f t="shared" si="5"/>
        <v>334218870</v>
      </c>
      <c r="Y28" s="100">
        <f t="shared" si="5"/>
        <v>-76665568</v>
      </c>
      <c r="Z28" s="137">
        <f>+IF(X28&lt;&gt;0,+(Y28/X28)*100,0)</f>
        <v>-22.938731137472878</v>
      </c>
      <c r="AA28" s="153">
        <f>SUM(AA29:AA31)</f>
        <v>419924353</v>
      </c>
    </row>
    <row r="29" spans="1:27" ht="12.75">
      <c r="A29" s="138" t="s">
        <v>75</v>
      </c>
      <c r="B29" s="136"/>
      <c r="C29" s="155">
        <v>831048838</v>
      </c>
      <c r="D29" s="155"/>
      <c r="E29" s="156">
        <v>158150725</v>
      </c>
      <c r="F29" s="60">
        <v>158150725</v>
      </c>
      <c r="G29" s="60">
        <v>15061508</v>
      </c>
      <c r="H29" s="60">
        <v>11227185</v>
      </c>
      <c r="I29" s="60">
        <v>24071514</v>
      </c>
      <c r="J29" s="60">
        <v>50360207</v>
      </c>
      <c r="K29" s="60">
        <v>18421491</v>
      </c>
      <c r="L29" s="60">
        <v>17723066</v>
      </c>
      <c r="M29" s="60">
        <v>19664654</v>
      </c>
      <c r="N29" s="60">
        <v>55809211</v>
      </c>
      <c r="O29" s="60">
        <v>14780442</v>
      </c>
      <c r="P29" s="60">
        <v>16995237</v>
      </c>
      <c r="Q29" s="60">
        <v>17224720</v>
      </c>
      <c r="R29" s="60">
        <v>49000399</v>
      </c>
      <c r="S29" s="60"/>
      <c r="T29" s="60"/>
      <c r="U29" s="60"/>
      <c r="V29" s="60"/>
      <c r="W29" s="60">
        <v>155169817</v>
      </c>
      <c r="X29" s="60">
        <v>118613493</v>
      </c>
      <c r="Y29" s="60">
        <v>36556324</v>
      </c>
      <c r="Z29" s="140">
        <v>30.82</v>
      </c>
      <c r="AA29" s="155">
        <v>158150725</v>
      </c>
    </row>
    <row r="30" spans="1:27" ht="12.75">
      <c r="A30" s="138" t="s">
        <v>76</v>
      </c>
      <c r="B30" s="136"/>
      <c r="C30" s="157">
        <v>176175389</v>
      </c>
      <c r="D30" s="157"/>
      <c r="E30" s="158">
        <v>203449072</v>
      </c>
      <c r="F30" s="159">
        <v>203448072</v>
      </c>
      <c r="G30" s="159">
        <v>5948259</v>
      </c>
      <c r="H30" s="159">
        <v>6672974</v>
      </c>
      <c r="I30" s="159">
        <v>4765902</v>
      </c>
      <c r="J30" s="159">
        <v>17387135</v>
      </c>
      <c r="K30" s="159">
        <v>6025304</v>
      </c>
      <c r="L30" s="159">
        <v>4700468</v>
      </c>
      <c r="M30" s="159">
        <v>5952094</v>
      </c>
      <c r="N30" s="159">
        <v>16677866</v>
      </c>
      <c r="O30" s="159">
        <v>6734998</v>
      </c>
      <c r="P30" s="159">
        <v>4805055</v>
      </c>
      <c r="Q30" s="159">
        <v>9013489</v>
      </c>
      <c r="R30" s="159">
        <v>20553542</v>
      </c>
      <c r="S30" s="159"/>
      <c r="T30" s="159"/>
      <c r="U30" s="159"/>
      <c r="V30" s="159"/>
      <c r="W30" s="159">
        <v>54618543</v>
      </c>
      <c r="X30" s="159">
        <v>171711045</v>
      </c>
      <c r="Y30" s="159">
        <v>-117092502</v>
      </c>
      <c r="Z30" s="141">
        <v>-68.19</v>
      </c>
      <c r="AA30" s="157">
        <v>203448072</v>
      </c>
    </row>
    <row r="31" spans="1:27" ht="12.75">
      <c r="A31" s="138" t="s">
        <v>77</v>
      </c>
      <c r="B31" s="136"/>
      <c r="C31" s="155">
        <v>60516908</v>
      </c>
      <c r="D31" s="155"/>
      <c r="E31" s="156">
        <v>58325556</v>
      </c>
      <c r="F31" s="60">
        <v>58325556</v>
      </c>
      <c r="G31" s="60">
        <v>4446055</v>
      </c>
      <c r="H31" s="60">
        <v>4636298</v>
      </c>
      <c r="I31" s="60">
        <v>6453422</v>
      </c>
      <c r="J31" s="60">
        <v>15535775</v>
      </c>
      <c r="K31" s="60">
        <v>4457822</v>
      </c>
      <c r="L31" s="60">
        <v>5976968</v>
      </c>
      <c r="M31" s="60">
        <v>6950961</v>
      </c>
      <c r="N31" s="60">
        <v>17385751</v>
      </c>
      <c r="O31" s="60">
        <v>3482221</v>
      </c>
      <c r="P31" s="60">
        <v>5036633</v>
      </c>
      <c r="Q31" s="60">
        <v>6324562</v>
      </c>
      <c r="R31" s="60">
        <v>14843416</v>
      </c>
      <c r="S31" s="60"/>
      <c r="T31" s="60"/>
      <c r="U31" s="60"/>
      <c r="V31" s="60"/>
      <c r="W31" s="60">
        <v>47764942</v>
      </c>
      <c r="X31" s="60">
        <v>43894332</v>
      </c>
      <c r="Y31" s="60">
        <v>3870610</v>
      </c>
      <c r="Z31" s="140">
        <v>8.82</v>
      </c>
      <c r="AA31" s="155">
        <v>58325556</v>
      </c>
    </row>
    <row r="32" spans="1:27" ht="12.75">
      <c r="A32" s="135" t="s">
        <v>78</v>
      </c>
      <c r="B32" s="136"/>
      <c r="C32" s="153">
        <f aca="true" t="shared" si="6" ref="C32:Y32">SUM(C33:C37)</f>
        <v>538429660</v>
      </c>
      <c r="D32" s="153">
        <f>SUM(D33:D37)</f>
        <v>0</v>
      </c>
      <c r="E32" s="154">
        <f t="shared" si="6"/>
        <v>305775705</v>
      </c>
      <c r="F32" s="100">
        <f t="shared" si="6"/>
        <v>305776705</v>
      </c>
      <c r="G32" s="100">
        <f t="shared" si="6"/>
        <v>26875368</v>
      </c>
      <c r="H32" s="100">
        <f t="shared" si="6"/>
        <v>25824080</v>
      </c>
      <c r="I32" s="100">
        <f t="shared" si="6"/>
        <v>31140821</v>
      </c>
      <c r="J32" s="100">
        <f t="shared" si="6"/>
        <v>83840269</v>
      </c>
      <c r="K32" s="100">
        <f t="shared" si="6"/>
        <v>27697277</v>
      </c>
      <c r="L32" s="100">
        <f t="shared" si="6"/>
        <v>26844838</v>
      </c>
      <c r="M32" s="100">
        <f t="shared" si="6"/>
        <v>23847640</v>
      </c>
      <c r="N32" s="100">
        <f t="shared" si="6"/>
        <v>78389755</v>
      </c>
      <c r="O32" s="100">
        <f t="shared" si="6"/>
        <v>29328030</v>
      </c>
      <c r="P32" s="100">
        <f t="shared" si="6"/>
        <v>27883705</v>
      </c>
      <c r="Q32" s="100">
        <f t="shared" si="6"/>
        <v>22496308</v>
      </c>
      <c r="R32" s="100">
        <f t="shared" si="6"/>
        <v>79708043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241938067</v>
      </c>
      <c r="X32" s="100">
        <f t="shared" si="6"/>
        <v>235445319</v>
      </c>
      <c r="Y32" s="100">
        <f t="shared" si="6"/>
        <v>6492748</v>
      </c>
      <c r="Z32" s="137">
        <f>+IF(X32&lt;&gt;0,+(Y32/X32)*100,0)</f>
        <v>2.757645820939001</v>
      </c>
      <c r="AA32" s="153">
        <f>SUM(AA33:AA37)</f>
        <v>305776705</v>
      </c>
    </row>
    <row r="33" spans="1:27" ht="12.75">
      <c r="A33" s="138" t="s">
        <v>79</v>
      </c>
      <c r="B33" s="136"/>
      <c r="C33" s="155">
        <v>241275390</v>
      </c>
      <c r="D33" s="155"/>
      <c r="E33" s="156">
        <v>41851021</v>
      </c>
      <c r="F33" s="60">
        <v>41851021</v>
      </c>
      <c r="G33" s="60">
        <v>3327010</v>
      </c>
      <c r="H33" s="60">
        <v>3447452</v>
      </c>
      <c r="I33" s="60">
        <v>3240036</v>
      </c>
      <c r="J33" s="60">
        <v>10014498</v>
      </c>
      <c r="K33" s="60">
        <v>3353933</v>
      </c>
      <c r="L33" s="60">
        <v>3104979</v>
      </c>
      <c r="M33" s="60">
        <v>3083792</v>
      </c>
      <c r="N33" s="60">
        <v>9542704</v>
      </c>
      <c r="O33" s="60">
        <v>3049129</v>
      </c>
      <c r="P33" s="60">
        <v>3386322</v>
      </c>
      <c r="Q33" s="60">
        <v>2807513</v>
      </c>
      <c r="R33" s="60">
        <v>9242964</v>
      </c>
      <c r="S33" s="60"/>
      <c r="T33" s="60"/>
      <c r="U33" s="60"/>
      <c r="V33" s="60"/>
      <c r="W33" s="60">
        <v>28800166</v>
      </c>
      <c r="X33" s="60">
        <v>31388895</v>
      </c>
      <c r="Y33" s="60">
        <v>-2588729</v>
      </c>
      <c r="Z33" s="140">
        <v>-8.25</v>
      </c>
      <c r="AA33" s="155">
        <v>41851021</v>
      </c>
    </row>
    <row r="34" spans="1:27" ht="12.75">
      <c r="A34" s="138" t="s">
        <v>80</v>
      </c>
      <c r="B34" s="136"/>
      <c r="C34" s="155">
        <v>90024005</v>
      </c>
      <c r="D34" s="155"/>
      <c r="E34" s="156">
        <v>83270482</v>
      </c>
      <c r="F34" s="60">
        <v>83271482</v>
      </c>
      <c r="G34" s="60">
        <v>7628887</v>
      </c>
      <c r="H34" s="60">
        <v>7976133</v>
      </c>
      <c r="I34" s="60">
        <v>8544778</v>
      </c>
      <c r="J34" s="60">
        <v>24149798</v>
      </c>
      <c r="K34" s="60">
        <v>7879811</v>
      </c>
      <c r="L34" s="60">
        <v>7383312</v>
      </c>
      <c r="M34" s="60">
        <v>7571769</v>
      </c>
      <c r="N34" s="60">
        <v>22834892</v>
      </c>
      <c r="O34" s="60">
        <v>7797236</v>
      </c>
      <c r="P34" s="60">
        <v>7123666</v>
      </c>
      <c r="Q34" s="60">
        <v>7278005</v>
      </c>
      <c r="R34" s="60">
        <v>22198907</v>
      </c>
      <c r="S34" s="60"/>
      <c r="T34" s="60"/>
      <c r="U34" s="60"/>
      <c r="V34" s="60"/>
      <c r="W34" s="60">
        <v>69183597</v>
      </c>
      <c r="X34" s="60">
        <v>64215594</v>
      </c>
      <c r="Y34" s="60">
        <v>4968003</v>
      </c>
      <c r="Z34" s="140">
        <v>7.74</v>
      </c>
      <c r="AA34" s="155">
        <v>83271482</v>
      </c>
    </row>
    <row r="35" spans="1:27" ht="12.75">
      <c r="A35" s="138" t="s">
        <v>81</v>
      </c>
      <c r="B35" s="136"/>
      <c r="C35" s="155">
        <v>183143033</v>
      </c>
      <c r="D35" s="155"/>
      <c r="E35" s="156">
        <v>158887008</v>
      </c>
      <c r="F35" s="60">
        <v>158887008</v>
      </c>
      <c r="G35" s="60">
        <v>14235067</v>
      </c>
      <c r="H35" s="60">
        <v>11596598</v>
      </c>
      <c r="I35" s="60">
        <v>17649767</v>
      </c>
      <c r="J35" s="60">
        <v>43481432</v>
      </c>
      <c r="K35" s="60">
        <v>14667342</v>
      </c>
      <c r="L35" s="60">
        <v>14452718</v>
      </c>
      <c r="M35" s="60">
        <v>11039661</v>
      </c>
      <c r="N35" s="60">
        <v>40159721</v>
      </c>
      <c r="O35" s="60">
        <v>16365014</v>
      </c>
      <c r="P35" s="60">
        <v>14759086</v>
      </c>
      <c r="Q35" s="60">
        <v>9734726</v>
      </c>
      <c r="R35" s="60">
        <v>40858826</v>
      </c>
      <c r="S35" s="60"/>
      <c r="T35" s="60"/>
      <c r="U35" s="60"/>
      <c r="V35" s="60"/>
      <c r="W35" s="60">
        <v>124499979</v>
      </c>
      <c r="X35" s="60">
        <v>123515496</v>
      </c>
      <c r="Y35" s="60">
        <v>984483</v>
      </c>
      <c r="Z35" s="140">
        <v>0.8</v>
      </c>
      <c r="AA35" s="155">
        <v>158887008</v>
      </c>
    </row>
    <row r="36" spans="1:27" ht="12.75">
      <c r="A36" s="138" t="s">
        <v>82</v>
      </c>
      <c r="B36" s="136"/>
      <c r="C36" s="155">
        <v>23987232</v>
      </c>
      <c r="D36" s="155"/>
      <c r="E36" s="156">
        <v>21767194</v>
      </c>
      <c r="F36" s="60">
        <v>21767194</v>
      </c>
      <c r="G36" s="60">
        <v>1684404</v>
      </c>
      <c r="H36" s="60">
        <v>2803897</v>
      </c>
      <c r="I36" s="60">
        <v>1706240</v>
      </c>
      <c r="J36" s="60">
        <v>6194541</v>
      </c>
      <c r="K36" s="60">
        <v>1796191</v>
      </c>
      <c r="L36" s="60">
        <v>1903829</v>
      </c>
      <c r="M36" s="60">
        <v>2152418</v>
      </c>
      <c r="N36" s="60">
        <v>5852438</v>
      </c>
      <c r="O36" s="60">
        <v>2116651</v>
      </c>
      <c r="P36" s="60">
        <v>2614631</v>
      </c>
      <c r="Q36" s="60">
        <v>2676064</v>
      </c>
      <c r="R36" s="60">
        <v>7407346</v>
      </c>
      <c r="S36" s="60"/>
      <c r="T36" s="60"/>
      <c r="U36" s="60"/>
      <c r="V36" s="60"/>
      <c r="W36" s="60">
        <v>19454325</v>
      </c>
      <c r="X36" s="60">
        <v>16325334</v>
      </c>
      <c r="Y36" s="60">
        <v>3128991</v>
      </c>
      <c r="Z36" s="140">
        <v>19.17</v>
      </c>
      <c r="AA36" s="155">
        <v>21767194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79719464</v>
      </c>
      <c r="D38" s="153">
        <f>SUM(D39:D41)</f>
        <v>0</v>
      </c>
      <c r="E38" s="154">
        <f t="shared" si="7"/>
        <v>155727616</v>
      </c>
      <c r="F38" s="100">
        <f t="shared" si="7"/>
        <v>155728616</v>
      </c>
      <c r="G38" s="100">
        <f t="shared" si="7"/>
        <v>4925927</v>
      </c>
      <c r="H38" s="100">
        <f t="shared" si="7"/>
        <v>5814006</v>
      </c>
      <c r="I38" s="100">
        <f t="shared" si="7"/>
        <v>5963037</v>
      </c>
      <c r="J38" s="100">
        <f t="shared" si="7"/>
        <v>16702970</v>
      </c>
      <c r="K38" s="100">
        <f t="shared" si="7"/>
        <v>5688700</v>
      </c>
      <c r="L38" s="100">
        <f t="shared" si="7"/>
        <v>19075977</v>
      </c>
      <c r="M38" s="100">
        <f t="shared" si="7"/>
        <v>10038880</v>
      </c>
      <c r="N38" s="100">
        <f t="shared" si="7"/>
        <v>34803557</v>
      </c>
      <c r="O38" s="100">
        <f t="shared" si="7"/>
        <v>6838431</v>
      </c>
      <c r="P38" s="100">
        <f t="shared" si="7"/>
        <v>5937797</v>
      </c>
      <c r="Q38" s="100">
        <f t="shared" si="7"/>
        <v>5273791</v>
      </c>
      <c r="R38" s="100">
        <f t="shared" si="7"/>
        <v>18050019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69556546</v>
      </c>
      <c r="X38" s="100">
        <f t="shared" si="7"/>
        <v>117357219</v>
      </c>
      <c r="Y38" s="100">
        <f t="shared" si="7"/>
        <v>-47800673</v>
      </c>
      <c r="Z38" s="137">
        <f>+IF(X38&lt;&gt;0,+(Y38/X38)*100,0)</f>
        <v>-40.73091830848514</v>
      </c>
      <c r="AA38" s="153">
        <f>SUM(AA39:AA41)</f>
        <v>155728616</v>
      </c>
    </row>
    <row r="39" spans="1:27" ht="12.75">
      <c r="A39" s="138" t="s">
        <v>85</v>
      </c>
      <c r="B39" s="136"/>
      <c r="C39" s="155">
        <v>13874158</v>
      </c>
      <c r="D39" s="155"/>
      <c r="E39" s="156">
        <v>46219364</v>
      </c>
      <c r="F39" s="60">
        <v>46219364</v>
      </c>
      <c r="G39" s="60">
        <v>1144023</v>
      </c>
      <c r="H39" s="60">
        <v>1765253</v>
      </c>
      <c r="I39" s="60">
        <v>1169010</v>
      </c>
      <c r="J39" s="60">
        <v>4078286</v>
      </c>
      <c r="K39" s="60">
        <v>1054046</v>
      </c>
      <c r="L39" s="60">
        <v>1294287</v>
      </c>
      <c r="M39" s="60">
        <v>1573289</v>
      </c>
      <c r="N39" s="60">
        <v>3921622</v>
      </c>
      <c r="O39" s="60">
        <v>1080941</v>
      </c>
      <c r="P39" s="60">
        <v>1201951</v>
      </c>
      <c r="Q39" s="60">
        <v>964478</v>
      </c>
      <c r="R39" s="60">
        <v>3247370</v>
      </c>
      <c r="S39" s="60"/>
      <c r="T39" s="60"/>
      <c r="U39" s="60"/>
      <c r="V39" s="60"/>
      <c r="W39" s="60">
        <v>11247278</v>
      </c>
      <c r="X39" s="60">
        <v>34663617</v>
      </c>
      <c r="Y39" s="60">
        <v>-23416339</v>
      </c>
      <c r="Z39" s="140">
        <v>-67.55</v>
      </c>
      <c r="AA39" s="155">
        <v>46219364</v>
      </c>
    </row>
    <row r="40" spans="1:27" ht="12.75">
      <c r="A40" s="138" t="s">
        <v>86</v>
      </c>
      <c r="B40" s="136"/>
      <c r="C40" s="155">
        <v>59328269</v>
      </c>
      <c r="D40" s="155"/>
      <c r="E40" s="156">
        <v>109508252</v>
      </c>
      <c r="F40" s="60">
        <v>109509252</v>
      </c>
      <c r="G40" s="60">
        <v>3346293</v>
      </c>
      <c r="H40" s="60">
        <v>3657578</v>
      </c>
      <c r="I40" s="60">
        <v>4348100</v>
      </c>
      <c r="J40" s="60">
        <v>11351971</v>
      </c>
      <c r="K40" s="60">
        <v>4223769</v>
      </c>
      <c r="L40" s="60">
        <v>17414466</v>
      </c>
      <c r="M40" s="60">
        <v>8046672</v>
      </c>
      <c r="N40" s="60">
        <v>29684907</v>
      </c>
      <c r="O40" s="60">
        <v>5345384</v>
      </c>
      <c r="P40" s="60">
        <v>4302734</v>
      </c>
      <c r="Q40" s="60">
        <v>3942323</v>
      </c>
      <c r="R40" s="60">
        <v>13590441</v>
      </c>
      <c r="S40" s="60"/>
      <c r="T40" s="60"/>
      <c r="U40" s="60"/>
      <c r="V40" s="60"/>
      <c r="W40" s="60">
        <v>54627319</v>
      </c>
      <c r="X40" s="60">
        <v>82693602</v>
      </c>
      <c r="Y40" s="60">
        <v>-28066283</v>
      </c>
      <c r="Z40" s="140">
        <v>-33.94</v>
      </c>
      <c r="AA40" s="155">
        <v>109509252</v>
      </c>
    </row>
    <row r="41" spans="1:27" ht="12.75">
      <c r="A41" s="138" t="s">
        <v>87</v>
      </c>
      <c r="B41" s="136"/>
      <c r="C41" s="155">
        <v>6517037</v>
      </c>
      <c r="D41" s="155"/>
      <c r="E41" s="156"/>
      <c r="F41" s="60"/>
      <c r="G41" s="60">
        <v>435611</v>
      </c>
      <c r="H41" s="60">
        <v>391175</v>
      </c>
      <c r="I41" s="60">
        <v>445927</v>
      </c>
      <c r="J41" s="60">
        <v>1272713</v>
      </c>
      <c r="K41" s="60">
        <v>410885</v>
      </c>
      <c r="L41" s="60">
        <v>367224</v>
      </c>
      <c r="M41" s="60">
        <v>418919</v>
      </c>
      <c r="N41" s="60">
        <v>1197028</v>
      </c>
      <c r="O41" s="60">
        <v>412106</v>
      </c>
      <c r="P41" s="60">
        <v>433112</v>
      </c>
      <c r="Q41" s="60">
        <v>366990</v>
      </c>
      <c r="R41" s="60">
        <v>1212208</v>
      </c>
      <c r="S41" s="60"/>
      <c r="T41" s="60"/>
      <c r="U41" s="60"/>
      <c r="V41" s="60"/>
      <c r="W41" s="60">
        <v>3681949</v>
      </c>
      <c r="X41" s="60"/>
      <c r="Y41" s="60">
        <v>3681949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1038304793</v>
      </c>
      <c r="D42" s="153">
        <f>SUM(D43:D46)</f>
        <v>0</v>
      </c>
      <c r="E42" s="154">
        <f t="shared" si="8"/>
        <v>1154314875</v>
      </c>
      <c r="F42" s="100">
        <f t="shared" si="8"/>
        <v>1154313875</v>
      </c>
      <c r="G42" s="100">
        <f t="shared" si="8"/>
        <v>128874206</v>
      </c>
      <c r="H42" s="100">
        <f t="shared" si="8"/>
        <v>34296670</v>
      </c>
      <c r="I42" s="100">
        <f t="shared" si="8"/>
        <v>35910202</v>
      </c>
      <c r="J42" s="100">
        <f t="shared" si="8"/>
        <v>199081078</v>
      </c>
      <c r="K42" s="100">
        <f t="shared" si="8"/>
        <v>34450070</v>
      </c>
      <c r="L42" s="100">
        <f t="shared" si="8"/>
        <v>33712931</v>
      </c>
      <c r="M42" s="100">
        <f t="shared" si="8"/>
        <v>94825200</v>
      </c>
      <c r="N42" s="100">
        <f t="shared" si="8"/>
        <v>162988201</v>
      </c>
      <c r="O42" s="100">
        <f t="shared" si="8"/>
        <v>46686751</v>
      </c>
      <c r="P42" s="100">
        <f t="shared" si="8"/>
        <v>36116465</v>
      </c>
      <c r="Q42" s="100">
        <f t="shared" si="8"/>
        <v>89134617</v>
      </c>
      <c r="R42" s="100">
        <f t="shared" si="8"/>
        <v>171937833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534007112</v>
      </c>
      <c r="X42" s="100">
        <f t="shared" si="8"/>
        <v>877285899</v>
      </c>
      <c r="Y42" s="100">
        <f t="shared" si="8"/>
        <v>-343278787</v>
      </c>
      <c r="Z42" s="137">
        <f>+IF(X42&lt;&gt;0,+(Y42/X42)*100,0)</f>
        <v>-39.12963691668775</v>
      </c>
      <c r="AA42" s="153">
        <f>SUM(AA43:AA46)</f>
        <v>1154313875</v>
      </c>
    </row>
    <row r="43" spans="1:27" ht="12.75">
      <c r="A43" s="138" t="s">
        <v>89</v>
      </c>
      <c r="B43" s="136"/>
      <c r="C43" s="155">
        <v>448963071</v>
      </c>
      <c r="D43" s="155"/>
      <c r="E43" s="156">
        <v>538330831</v>
      </c>
      <c r="F43" s="60">
        <v>538330831</v>
      </c>
      <c r="G43" s="60">
        <v>58480915</v>
      </c>
      <c r="H43" s="60">
        <v>10639467</v>
      </c>
      <c r="I43" s="60">
        <v>4539954</v>
      </c>
      <c r="J43" s="60">
        <v>73660336</v>
      </c>
      <c r="K43" s="60">
        <v>5134948</v>
      </c>
      <c r="L43" s="60">
        <v>4778848</v>
      </c>
      <c r="M43" s="60">
        <v>35279132</v>
      </c>
      <c r="N43" s="60">
        <v>45192928</v>
      </c>
      <c r="O43" s="60">
        <v>21466898</v>
      </c>
      <c r="P43" s="60">
        <v>5444328</v>
      </c>
      <c r="Q43" s="60">
        <v>32086949</v>
      </c>
      <c r="R43" s="60">
        <v>58998175</v>
      </c>
      <c r="S43" s="60"/>
      <c r="T43" s="60"/>
      <c r="U43" s="60"/>
      <c r="V43" s="60"/>
      <c r="W43" s="60">
        <v>177851439</v>
      </c>
      <c r="X43" s="60">
        <v>404498412</v>
      </c>
      <c r="Y43" s="60">
        <v>-226646973</v>
      </c>
      <c r="Z43" s="140">
        <v>-56.03</v>
      </c>
      <c r="AA43" s="155">
        <v>538330831</v>
      </c>
    </row>
    <row r="44" spans="1:27" ht="12.75">
      <c r="A44" s="138" t="s">
        <v>90</v>
      </c>
      <c r="B44" s="136"/>
      <c r="C44" s="155">
        <v>467932784</v>
      </c>
      <c r="D44" s="155"/>
      <c r="E44" s="156">
        <v>424935412</v>
      </c>
      <c r="F44" s="60">
        <v>424935412</v>
      </c>
      <c r="G44" s="60">
        <v>58854367</v>
      </c>
      <c r="H44" s="60">
        <v>9632087</v>
      </c>
      <c r="I44" s="60">
        <v>15489611</v>
      </c>
      <c r="J44" s="60">
        <v>83976065</v>
      </c>
      <c r="K44" s="60">
        <v>15846624</v>
      </c>
      <c r="L44" s="60">
        <v>16294358</v>
      </c>
      <c r="M44" s="60">
        <v>42023999</v>
      </c>
      <c r="N44" s="60">
        <v>74164981</v>
      </c>
      <c r="O44" s="60">
        <v>12556568</v>
      </c>
      <c r="P44" s="60">
        <v>15119991</v>
      </c>
      <c r="Q44" s="60">
        <v>42048700</v>
      </c>
      <c r="R44" s="60">
        <v>69725259</v>
      </c>
      <c r="S44" s="60"/>
      <c r="T44" s="60"/>
      <c r="U44" s="60"/>
      <c r="V44" s="60"/>
      <c r="W44" s="60">
        <v>227866305</v>
      </c>
      <c r="X44" s="60">
        <v>321326433</v>
      </c>
      <c r="Y44" s="60">
        <v>-93460128</v>
      </c>
      <c r="Z44" s="140">
        <v>-29.09</v>
      </c>
      <c r="AA44" s="155">
        <v>424935412</v>
      </c>
    </row>
    <row r="45" spans="1:27" ht="12.75">
      <c r="A45" s="138" t="s">
        <v>91</v>
      </c>
      <c r="B45" s="136"/>
      <c r="C45" s="157">
        <v>47837203</v>
      </c>
      <c r="D45" s="157"/>
      <c r="E45" s="158">
        <v>104848131</v>
      </c>
      <c r="F45" s="159">
        <v>104848131</v>
      </c>
      <c r="G45" s="159">
        <v>4747368</v>
      </c>
      <c r="H45" s="159">
        <v>6744124</v>
      </c>
      <c r="I45" s="159">
        <v>7008696</v>
      </c>
      <c r="J45" s="159">
        <v>18500188</v>
      </c>
      <c r="K45" s="159">
        <v>5898202</v>
      </c>
      <c r="L45" s="159">
        <v>5478850</v>
      </c>
      <c r="M45" s="159">
        <v>8947108</v>
      </c>
      <c r="N45" s="159">
        <v>20324160</v>
      </c>
      <c r="O45" s="159">
        <v>6126207</v>
      </c>
      <c r="P45" s="159">
        <v>5624764</v>
      </c>
      <c r="Q45" s="159">
        <v>5206346</v>
      </c>
      <c r="R45" s="159">
        <v>16957317</v>
      </c>
      <c r="S45" s="159"/>
      <c r="T45" s="159"/>
      <c r="U45" s="159"/>
      <c r="V45" s="159"/>
      <c r="W45" s="159">
        <v>55781665</v>
      </c>
      <c r="X45" s="159">
        <v>80473464</v>
      </c>
      <c r="Y45" s="159">
        <v>-24691799</v>
      </c>
      <c r="Z45" s="141">
        <v>-30.68</v>
      </c>
      <c r="AA45" s="157">
        <v>104848131</v>
      </c>
    </row>
    <row r="46" spans="1:27" ht="12.75">
      <c r="A46" s="138" t="s">
        <v>92</v>
      </c>
      <c r="B46" s="136"/>
      <c r="C46" s="155">
        <v>73571735</v>
      </c>
      <c r="D46" s="155"/>
      <c r="E46" s="156">
        <v>86200501</v>
      </c>
      <c r="F46" s="60">
        <v>86199501</v>
      </c>
      <c r="G46" s="60">
        <v>6791556</v>
      </c>
      <c r="H46" s="60">
        <v>7280992</v>
      </c>
      <c r="I46" s="60">
        <v>8871941</v>
      </c>
      <c r="J46" s="60">
        <v>22944489</v>
      </c>
      <c r="K46" s="60">
        <v>7570296</v>
      </c>
      <c r="L46" s="60">
        <v>7160875</v>
      </c>
      <c r="M46" s="60">
        <v>8574961</v>
      </c>
      <c r="N46" s="60">
        <v>23306132</v>
      </c>
      <c r="O46" s="60">
        <v>6537078</v>
      </c>
      <c r="P46" s="60">
        <v>9927382</v>
      </c>
      <c r="Q46" s="60">
        <v>9792622</v>
      </c>
      <c r="R46" s="60">
        <v>26257082</v>
      </c>
      <c r="S46" s="60"/>
      <c r="T46" s="60"/>
      <c r="U46" s="60"/>
      <c r="V46" s="60"/>
      <c r="W46" s="60">
        <v>72507703</v>
      </c>
      <c r="X46" s="60">
        <v>70987590</v>
      </c>
      <c r="Y46" s="60">
        <v>1520113</v>
      </c>
      <c r="Z46" s="140">
        <v>2.14</v>
      </c>
      <c r="AA46" s="155">
        <v>86199501</v>
      </c>
    </row>
    <row r="47" spans="1:27" ht="12.75">
      <c r="A47" s="135" t="s">
        <v>93</v>
      </c>
      <c r="B47" s="142" t="s">
        <v>94</v>
      </c>
      <c r="C47" s="153">
        <v>6211955</v>
      </c>
      <c r="D47" s="153"/>
      <c r="E47" s="154">
        <v>991361</v>
      </c>
      <c r="F47" s="100">
        <v>991361</v>
      </c>
      <c r="G47" s="100">
        <v>497263</v>
      </c>
      <c r="H47" s="100">
        <v>492908</v>
      </c>
      <c r="I47" s="100">
        <v>522124</v>
      </c>
      <c r="J47" s="100">
        <v>1512295</v>
      </c>
      <c r="K47" s="100">
        <v>552979</v>
      </c>
      <c r="L47" s="100">
        <v>496985</v>
      </c>
      <c r="M47" s="100">
        <v>537681</v>
      </c>
      <c r="N47" s="100">
        <v>1587645</v>
      </c>
      <c r="O47" s="100">
        <v>619146</v>
      </c>
      <c r="P47" s="100">
        <v>530472</v>
      </c>
      <c r="Q47" s="100">
        <v>271557</v>
      </c>
      <c r="R47" s="100">
        <v>1421175</v>
      </c>
      <c r="S47" s="100"/>
      <c r="T47" s="100"/>
      <c r="U47" s="100"/>
      <c r="V47" s="100"/>
      <c r="W47" s="100">
        <v>4521115</v>
      </c>
      <c r="X47" s="100">
        <v>743472</v>
      </c>
      <c r="Y47" s="100">
        <v>3777643</v>
      </c>
      <c r="Z47" s="137">
        <v>508.11</v>
      </c>
      <c r="AA47" s="153">
        <v>991361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2730407007</v>
      </c>
      <c r="D48" s="168">
        <f>+D28+D32+D38+D42+D47</f>
        <v>0</v>
      </c>
      <c r="E48" s="169">
        <f t="shared" si="9"/>
        <v>2036734910</v>
      </c>
      <c r="F48" s="73">
        <f t="shared" si="9"/>
        <v>2036734910</v>
      </c>
      <c r="G48" s="73">
        <f t="shared" si="9"/>
        <v>186628586</v>
      </c>
      <c r="H48" s="73">
        <f t="shared" si="9"/>
        <v>88964121</v>
      </c>
      <c r="I48" s="73">
        <f t="shared" si="9"/>
        <v>108827022</v>
      </c>
      <c r="J48" s="73">
        <f t="shared" si="9"/>
        <v>384419729</v>
      </c>
      <c r="K48" s="73">
        <f t="shared" si="9"/>
        <v>97293643</v>
      </c>
      <c r="L48" s="73">
        <f t="shared" si="9"/>
        <v>108531233</v>
      </c>
      <c r="M48" s="73">
        <f t="shared" si="9"/>
        <v>161817110</v>
      </c>
      <c r="N48" s="73">
        <f t="shared" si="9"/>
        <v>367641986</v>
      </c>
      <c r="O48" s="73">
        <f t="shared" si="9"/>
        <v>108470019</v>
      </c>
      <c r="P48" s="73">
        <f t="shared" si="9"/>
        <v>97305364</v>
      </c>
      <c r="Q48" s="73">
        <f t="shared" si="9"/>
        <v>149739044</v>
      </c>
      <c r="R48" s="73">
        <f t="shared" si="9"/>
        <v>355514427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1107576142</v>
      </c>
      <c r="X48" s="73">
        <f t="shared" si="9"/>
        <v>1565050779</v>
      </c>
      <c r="Y48" s="73">
        <f t="shared" si="9"/>
        <v>-457474637</v>
      </c>
      <c r="Z48" s="170">
        <f>+IF(X48&lt;&gt;0,+(Y48/X48)*100,0)</f>
        <v>-29.23065776129683</v>
      </c>
      <c r="AA48" s="168">
        <f>+AA28+AA32+AA38+AA42+AA47</f>
        <v>2036734910</v>
      </c>
    </row>
    <row r="49" spans="1:27" ht="12.75">
      <c r="A49" s="148" t="s">
        <v>49</v>
      </c>
      <c r="B49" s="149"/>
      <c r="C49" s="171">
        <f aca="true" t="shared" si="10" ref="C49:Y49">+C25-C48</f>
        <v>-768312032</v>
      </c>
      <c r="D49" s="171">
        <f>+D25-D48</f>
        <v>0</v>
      </c>
      <c r="E49" s="172">
        <f t="shared" si="10"/>
        <v>118100930</v>
      </c>
      <c r="F49" s="173">
        <f t="shared" si="10"/>
        <v>138100930</v>
      </c>
      <c r="G49" s="173">
        <f t="shared" si="10"/>
        <v>163709055</v>
      </c>
      <c r="H49" s="173">
        <f t="shared" si="10"/>
        <v>62593635</v>
      </c>
      <c r="I49" s="173">
        <f t="shared" si="10"/>
        <v>45084471</v>
      </c>
      <c r="J49" s="173">
        <f t="shared" si="10"/>
        <v>271387161</v>
      </c>
      <c r="K49" s="173">
        <f t="shared" si="10"/>
        <v>41872668</v>
      </c>
      <c r="L49" s="173">
        <f t="shared" si="10"/>
        <v>33925163</v>
      </c>
      <c r="M49" s="173">
        <f t="shared" si="10"/>
        <v>146294786</v>
      </c>
      <c r="N49" s="173">
        <f t="shared" si="10"/>
        <v>222092617</v>
      </c>
      <c r="O49" s="173">
        <f t="shared" si="10"/>
        <v>27325162</v>
      </c>
      <c r="P49" s="173">
        <f t="shared" si="10"/>
        <v>50409753</v>
      </c>
      <c r="Q49" s="173">
        <f t="shared" si="10"/>
        <v>99524719</v>
      </c>
      <c r="R49" s="173">
        <f t="shared" si="10"/>
        <v>177259634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670739412</v>
      </c>
      <c r="X49" s="173">
        <f>IF(F25=F48,0,X25-X48)</f>
        <v>395655443</v>
      </c>
      <c r="Y49" s="173">
        <f t="shared" si="10"/>
        <v>275083969</v>
      </c>
      <c r="Z49" s="174">
        <f>+IF(X49&lt;&gt;0,+(Y49/X49)*100,0)</f>
        <v>69.52614297789403</v>
      </c>
      <c r="AA49" s="171">
        <f>+AA25-AA48</f>
        <v>138100930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262455047</v>
      </c>
      <c r="D5" s="155">
        <v>0</v>
      </c>
      <c r="E5" s="156">
        <v>201664697</v>
      </c>
      <c r="F5" s="60">
        <v>201664697</v>
      </c>
      <c r="G5" s="60">
        <v>33799031</v>
      </c>
      <c r="H5" s="60">
        <v>22313210</v>
      </c>
      <c r="I5" s="60">
        <v>23001901</v>
      </c>
      <c r="J5" s="60">
        <v>79114142</v>
      </c>
      <c r="K5" s="60">
        <v>22810159</v>
      </c>
      <c r="L5" s="60">
        <v>23038914</v>
      </c>
      <c r="M5" s="60">
        <v>22142296</v>
      </c>
      <c r="N5" s="60">
        <v>67991369</v>
      </c>
      <c r="O5" s="60">
        <v>22555875</v>
      </c>
      <c r="P5" s="60">
        <v>22765510</v>
      </c>
      <c r="Q5" s="60">
        <v>22674337</v>
      </c>
      <c r="R5" s="60">
        <v>67995722</v>
      </c>
      <c r="S5" s="60">
        <v>0</v>
      </c>
      <c r="T5" s="60">
        <v>0</v>
      </c>
      <c r="U5" s="60">
        <v>0</v>
      </c>
      <c r="V5" s="60">
        <v>0</v>
      </c>
      <c r="W5" s="60">
        <v>215101233</v>
      </c>
      <c r="X5" s="60">
        <v>151248519</v>
      </c>
      <c r="Y5" s="60">
        <v>63852714</v>
      </c>
      <c r="Z5" s="140">
        <v>42.22</v>
      </c>
      <c r="AA5" s="155">
        <v>201664697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415683955</v>
      </c>
      <c r="D7" s="155">
        <v>0</v>
      </c>
      <c r="E7" s="156">
        <v>778263623</v>
      </c>
      <c r="F7" s="60">
        <v>778263623</v>
      </c>
      <c r="G7" s="60">
        <v>44130381</v>
      </c>
      <c r="H7" s="60">
        <v>56718021</v>
      </c>
      <c r="I7" s="60">
        <v>62302744</v>
      </c>
      <c r="J7" s="60">
        <v>163151146</v>
      </c>
      <c r="K7" s="60">
        <v>45486574</v>
      </c>
      <c r="L7" s="60">
        <v>39501352</v>
      </c>
      <c r="M7" s="60">
        <v>45836727</v>
      </c>
      <c r="N7" s="60">
        <v>130824653</v>
      </c>
      <c r="O7" s="60">
        <v>39776119</v>
      </c>
      <c r="P7" s="60">
        <v>49405952</v>
      </c>
      <c r="Q7" s="60">
        <v>23548389</v>
      </c>
      <c r="R7" s="60">
        <v>112730460</v>
      </c>
      <c r="S7" s="60">
        <v>0</v>
      </c>
      <c r="T7" s="60">
        <v>0</v>
      </c>
      <c r="U7" s="60">
        <v>0</v>
      </c>
      <c r="V7" s="60">
        <v>0</v>
      </c>
      <c r="W7" s="60">
        <v>406706259</v>
      </c>
      <c r="X7" s="60">
        <v>583697718</v>
      </c>
      <c r="Y7" s="60">
        <v>-176991459</v>
      </c>
      <c r="Z7" s="140">
        <v>-30.32</v>
      </c>
      <c r="AA7" s="155">
        <v>778263623</v>
      </c>
    </row>
    <row r="8" spans="1:27" ht="12.75">
      <c r="A8" s="183" t="s">
        <v>104</v>
      </c>
      <c r="B8" s="182"/>
      <c r="C8" s="155">
        <v>322440413</v>
      </c>
      <c r="D8" s="155">
        <v>0</v>
      </c>
      <c r="E8" s="156">
        <v>217345956</v>
      </c>
      <c r="F8" s="60">
        <v>217345956</v>
      </c>
      <c r="G8" s="60">
        <v>30426108</v>
      </c>
      <c r="H8" s="60">
        <v>29389433</v>
      </c>
      <c r="I8" s="60">
        <v>28411328</v>
      </c>
      <c r="J8" s="60">
        <v>88226869</v>
      </c>
      <c r="K8" s="60">
        <v>31192354</v>
      </c>
      <c r="L8" s="60">
        <v>34959399</v>
      </c>
      <c r="M8" s="60">
        <v>31145028</v>
      </c>
      <c r="N8" s="60">
        <v>97296781</v>
      </c>
      <c r="O8" s="60">
        <v>32653632</v>
      </c>
      <c r="P8" s="60">
        <v>32294808</v>
      </c>
      <c r="Q8" s="60">
        <v>28354591</v>
      </c>
      <c r="R8" s="60">
        <v>93303031</v>
      </c>
      <c r="S8" s="60">
        <v>0</v>
      </c>
      <c r="T8" s="60">
        <v>0</v>
      </c>
      <c r="U8" s="60">
        <v>0</v>
      </c>
      <c r="V8" s="60">
        <v>0</v>
      </c>
      <c r="W8" s="60">
        <v>278826681</v>
      </c>
      <c r="X8" s="60">
        <v>163009467</v>
      </c>
      <c r="Y8" s="60">
        <v>115817214</v>
      </c>
      <c r="Z8" s="140">
        <v>71.05</v>
      </c>
      <c r="AA8" s="155">
        <v>217345956</v>
      </c>
    </row>
    <row r="9" spans="1:27" ht="12.75">
      <c r="A9" s="183" t="s">
        <v>105</v>
      </c>
      <c r="B9" s="182"/>
      <c r="C9" s="155">
        <v>128256386</v>
      </c>
      <c r="D9" s="155">
        <v>0</v>
      </c>
      <c r="E9" s="156">
        <v>128860618</v>
      </c>
      <c r="F9" s="60">
        <v>128860618</v>
      </c>
      <c r="G9" s="60">
        <v>12888895</v>
      </c>
      <c r="H9" s="60">
        <v>12887142</v>
      </c>
      <c r="I9" s="60">
        <v>12891356</v>
      </c>
      <c r="J9" s="60">
        <v>38667393</v>
      </c>
      <c r="K9" s="60">
        <v>12935232</v>
      </c>
      <c r="L9" s="60">
        <v>12902898</v>
      </c>
      <c r="M9" s="60">
        <v>12906559</v>
      </c>
      <c r="N9" s="60">
        <v>38744689</v>
      </c>
      <c r="O9" s="60">
        <v>12895425</v>
      </c>
      <c r="P9" s="60">
        <v>13331923</v>
      </c>
      <c r="Q9" s="60">
        <v>13141287</v>
      </c>
      <c r="R9" s="60">
        <v>39368635</v>
      </c>
      <c r="S9" s="60">
        <v>0</v>
      </c>
      <c r="T9" s="60">
        <v>0</v>
      </c>
      <c r="U9" s="60">
        <v>0</v>
      </c>
      <c r="V9" s="60">
        <v>0</v>
      </c>
      <c r="W9" s="60">
        <v>116780717</v>
      </c>
      <c r="X9" s="60">
        <v>96645465</v>
      </c>
      <c r="Y9" s="60">
        <v>20135252</v>
      </c>
      <c r="Z9" s="140">
        <v>20.83</v>
      </c>
      <c r="AA9" s="155">
        <v>128860618</v>
      </c>
    </row>
    <row r="10" spans="1:27" ht="12.75">
      <c r="A10" s="183" t="s">
        <v>106</v>
      </c>
      <c r="B10" s="182"/>
      <c r="C10" s="155">
        <v>78928071</v>
      </c>
      <c r="D10" s="155">
        <v>0</v>
      </c>
      <c r="E10" s="156">
        <v>72517113</v>
      </c>
      <c r="F10" s="54">
        <v>72517113</v>
      </c>
      <c r="G10" s="54">
        <v>7994094</v>
      </c>
      <c r="H10" s="54">
        <v>7996780</v>
      </c>
      <c r="I10" s="54">
        <v>7992093</v>
      </c>
      <c r="J10" s="54">
        <v>23982967</v>
      </c>
      <c r="K10" s="54">
        <v>8004128</v>
      </c>
      <c r="L10" s="54">
        <v>8022684</v>
      </c>
      <c r="M10" s="54">
        <v>7994547</v>
      </c>
      <c r="N10" s="54">
        <v>24021359</v>
      </c>
      <c r="O10" s="54">
        <v>7991782</v>
      </c>
      <c r="P10" s="54">
        <v>8174841</v>
      </c>
      <c r="Q10" s="54">
        <v>8071666</v>
      </c>
      <c r="R10" s="54">
        <v>24238289</v>
      </c>
      <c r="S10" s="54">
        <v>0</v>
      </c>
      <c r="T10" s="54">
        <v>0</v>
      </c>
      <c r="U10" s="54">
        <v>0</v>
      </c>
      <c r="V10" s="54">
        <v>0</v>
      </c>
      <c r="W10" s="54">
        <v>72242615</v>
      </c>
      <c r="X10" s="54">
        <v>54387837</v>
      </c>
      <c r="Y10" s="54">
        <v>17854778</v>
      </c>
      <c r="Z10" s="184">
        <v>32.83</v>
      </c>
      <c r="AA10" s="130">
        <v>72517113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9117277</v>
      </c>
      <c r="D12" s="155">
        <v>0</v>
      </c>
      <c r="E12" s="156">
        <v>11469186</v>
      </c>
      <c r="F12" s="60">
        <v>11469186</v>
      </c>
      <c r="G12" s="60">
        <v>1033847</v>
      </c>
      <c r="H12" s="60">
        <v>118726</v>
      </c>
      <c r="I12" s="60">
        <v>1589489</v>
      </c>
      <c r="J12" s="60">
        <v>2742062</v>
      </c>
      <c r="K12" s="60">
        <v>962303</v>
      </c>
      <c r="L12" s="60">
        <v>568308</v>
      </c>
      <c r="M12" s="60">
        <v>490703</v>
      </c>
      <c r="N12" s="60">
        <v>2021314</v>
      </c>
      <c r="O12" s="60">
        <v>108557</v>
      </c>
      <c r="P12" s="60">
        <v>1732307</v>
      </c>
      <c r="Q12" s="60">
        <v>946136</v>
      </c>
      <c r="R12" s="60">
        <v>2787000</v>
      </c>
      <c r="S12" s="60">
        <v>0</v>
      </c>
      <c r="T12" s="60">
        <v>0</v>
      </c>
      <c r="U12" s="60">
        <v>0</v>
      </c>
      <c r="V12" s="60">
        <v>0</v>
      </c>
      <c r="W12" s="60">
        <v>7550376</v>
      </c>
      <c r="X12" s="60">
        <v>8601861</v>
      </c>
      <c r="Y12" s="60">
        <v>-1051485</v>
      </c>
      <c r="Z12" s="140">
        <v>-12.22</v>
      </c>
      <c r="AA12" s="155">
        <v>11469186</v>
      </c>
    </row>
    <row r="13" spans="1:27" ht="12.75">
      <c r="A13" s="181" t="s">
        <v>109</v>
      </c>
      <c r="B13" s="185"/>
      <c r="C13" s="155">
        <v>3230005</v>
      </c>
      <c r="D13" s="155">
        <v>0</v>
      </c>
      <c r="E13" s="156">
        <v>1500000</v>
      </c>
      <c r="F13" s="60">
        <v>1500000</v>
      </c>
      <c r="G13" s="60">
        <v>0</v>
      </c>
      <c r="H13" s="60">
        <v>122296</v>
      </c>
      <c r="I13" s="60">
        <v>406302</v>
      </c>
      <c r="J13" s="60">
        <v>528598</v>
      </c>
      <c r="K13" s="60">
        <v>282738</v>
      </c>
      <c r="L13" s="60">
        <v>168987</v>
      </c>
      <c r="M13" s="60">
        <v>104027</v>
      </c>
      <c r="N13" s="60">
        <v>555752</v>
      </c>
      <c r="O13" s="60">
        <v>59918</v>
      </c>
      <c r="P13" s="60">
        <v>341885</v>
      </c>
      <c r="Q13" s="60">
        <v>0</v>
      </c>
      <c r="R13" s="60">
        <v>401803</v>
      </c>
      <c r="S13" s="60">
        <v>0</v>
      </c>
      <c r="T13" s="60">
        <v>0</v>
      </c>
      <c r="U13" s="60">
        <v>0</v>
      </c>
      <c r="V13" s="60">
        <v>0</v>
      </c>
      <c r="W13" s="60">
        <v>1486153</v>
      </c>
      <c r="X13" s="60">
        <v>1125000</v>
      </c>
      <c r="Y13" s="60">
        <v>361153</v>
      </c>
      <c r="Z13" s="140">
        <v>32.1</v>
      </c>
      <c r="AA13" s="155">
        <v>1500000</v>
      </c>
    </row>
    <row r="14" spans="1:27" ht="12.75">
      <c r="A14" s="181" t="s">
        <v>110</v>
      </c>
      <c r="B14" s="185"/>
      <c r="C14" s="155">
        <v>123872104</v>
      </c>
      <c r="D14" s="155">
        <v>0</v>
      </c>
      <c r="E14" s="156">
        <v>121103996</v>
      </c>
      <c r="F14" s="60">
        <v>121103996</v>
      </c>
      <c r="G14" s="60">
        <v>9467049</v>
      </c>
      <c r="H14" s="60">
        <v>11232443</v>
      </c>
      <c r="I14" s="60">
        <v>11705088</v>
      </c>
      <c r="J14" s="60">
        <v>32404580</v>
      </c>
      <c r="K14" s="60">
        <v>11825584</v>
      </c>
      <c r="L14" s="60">
        <v>12326125</v>
      </c>
      <c r="M14" s="60">
        <v>12262723</v>
      </c>
      <c r="N14" s="60">
        <v>36414432</v>
      </c>
      <c r="O14" s="60">
        <v>12429737</v>
      </c>
      <c r="P14" s="60">
        <v>13113077</v>
      </c>
      <c r="Q14" s="60">
        <v>13463433</v>
      </c>
      <c r="R14" s="60">
        <v>39006247</v>
      </c>
      <c r="S14" s="60">
        <v>0</v>
      </c>
      <c r="T14" s="60">
        <v>0</v>
      </c>
      <c r="U14" s="60">
        <v>0</v>
      </c>
      <c r="V14" s="60">
        <v>0</v>
      </c>
      <c r="W14" s="60">
        <v>107825259</v>
      </c>
      <c r="X14" s="60">
        <v>90828000</v>
      </c>
      <c r="Y14" s="60">
        <v>16997259</v>
      </c>
      <c r="Z14" s="140">
        <v>18.71</v>
      </c>
      <c r="AA14" s="155">
        <v>121103996</v>
      </c>
    </row>
    <row r="15" spans="1:27" ht="12.75">
      <c r="A15" s="181" t="s">
        <v>111</v>
      </c>
      <c r="B15" s="185"/>
      <c r="C15" s="155">
        <v>17251</v>
      </c>
      <c r="D15" s="155">
        <v>0</v>
      </c>
      <c r="E15" s="156">
        <v>18122</v>
      </c>
      <c r="F15" s="60">
        <v>18122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13590</v>
      </c>
      <c r="Y15" s="60">
        <v>-13590</v>
      </c>
      <c r="Z15" s="140">
        <v>-100</v>
      </c>
      <c r="AA15" s="155">
        <v>18122</v>
      </c>
    </row>
    <row r="16" spans="1:27" ht="12.75">
      <c r="A16" s="181" t="s">
        <v>112</v>
      </c>
      <c r="B16" s="185"/>
      <c r="C16" s="155">
        <v>11207303</v>
      </c>
      <c r="D16" s="155">
        <v>0</v>
      </c>
      <c r="E16" s="156">
        <v>4374013</v>
      </c>
      <c r="F16" s="60">
        <v>4374013</v>
      </c>
      <c r="G16" s="60">
        <v>145618</v>
      </c>
      <c r="H16" s="60">
        <v>141523</v>
      </c>
      <c r="I16" s="60">
        <v>163949</v>
      </c>
      <c r="J16" s="60">
        <v>451090</v>
      </c>
      <c r="K16" s="60">
        <v>159810</v>
      </c>
      <c r="L16" s="60">
        <v>80759</v>
      </c>
      <c r="M16" s="60">
        <v>151733</v>
      </c>
      <c r="N16" s="60">
        <v>392302</v>
      </c>
      <c r="O16" s="60">
        <v>191229</v>
      </c>
      <c r="P16" s="60">
        <v>110725</v>
      </c>
      <c r="Q16" s="60">
        <v>95518</v>
      </c>
      <c r="R16" s="60">
        <v>397472</v>
      </c>
      <c r="S16" s="60">
        <v>0</v>
      </c>
      <c r="T16" s="60">
        <v>0</v>
      </c>
      <c r="U16" s="60">
        <v>0</v>
      </c>
      <c r="V16" s="60">
        <v>0</v>
      </c>
      <c r="W16" s="60">
        <v>1240864</v>
      </c>
      <c r="X16" s="60">
        <v>3280509</v>
      </c>
      <c r="Y16" s="60">
        <v>-2039645</v>
      </c>
      <c r="Z16" s="140">
        <v>-62.17</v>
      </c>
      <c r="AA16" s="155">
        <v>4374013</v>
      </c>
    </row>
    <row r="17" spans="1:27" ht="12.75">
      <c r="A17" s="181" t="s">
        <v>113</v>
      </c>
      <c r="B17" s="185"/>
      <c r="C17" s="155">
        <v>67371</v>
      </c>
      <c r="D17" s="155">
        <v>0</v>
      </c>
      <c r="E17" s="156">
        <v>42151</v>
      </c>
      <c r="F17" s="60">
        <v>42151</v>
      </c>
      <c r="G17" s="60">
        <v>6055</v>
      </c>
      <c r="H17" s="60">
        <v>11381</v>
      </c>
      <c r="I17" s="60">
        <v>8772</v>
      </c>
      <c r="J17" s="60">
        <v>26208</v>
      </c>
      <c r="K17" s="60">
        <v>524</v>
      </c>
      <c r="L17" s="60">
        <v>5428</v>
      </c>
      <c r="M17" s="60">
        <v>4328</v>
      </c>
      <c r="N17" s="60">
        <v>10280</v>
      </c>
      <c r="O17" s="60">
        <v>6735</v>
      </c>
      <c r="P17" s="60">
        <v>12409</v>
      </c>
      <c r="Q17" s="60">
        <v>5950</v>
      </c>
      <c r="R17" s="60">
        <v>25094</v>
      </c>
      <c r="S17" s="60">
        <v>0</v>
      </c>
      <c r="T17" s="60">
        <v>0</v>
      </c>
      <c r="U17" s="60">
        <v>0</v>
      </c>
      <c r="V17" s="60">
        <v>0</v>
      </c>
      <c r="W17" s="60">
        <v>61582</v>
      </c>
      <c r="X17" s="60">
        <v>31617</v>
      </c>
      <c r="Y17" s="60">
        <v>29965</v>
      </c>
      <c r="Z17" s="140">
        <v>94.77</v>
      </c>
      <c r="AA17" s="155">
        <v>42151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11230336</v>
      </c>
      <c r="F18" s="60">
        <v>11230336</v>
      </c>
      <c r="G18" s="60">
        <v>0</v>
      </c>
      <c r="H18" s="60">
        <v>792838</v>
      </c>
      <c r="I18" s="60">
        <v>840426</v>
      </c>
      <c r="J18" s="60">
        <v>1633264</v>
      </c>
      <c r="K18" s="60">
        <v>787342</v>
      </c>
      <c r="L18" s="60">
        <v>851654</v>
      </c>
      <c r="M18" s="60">
        <v>869535</v>
      </c>
      <c r="N18" s="60">
        <v>2508531</v>
      </c>
      <c r="O18" s="60">
        <v>974778</v>
      </c>
      <c r="P18" s="60">
        <v>809885</v>
      </c>
      <c r="Q18" s="60">
        <v>361362</v>
      </c>
      <c r="R18" s="60">
        <v>2146025</v>
      </c>
      <c r="S18" s="60">
        <v>0</v>
      </c>
      <c r="T18" s="60">
        <v>0</v>
      </c>
      <c r="U18" s="60">
        <v>0</v>
      </c>
      <c r="V18" s="60">
        <v>0</v>
      </c>
      <c r="W18" s="60">
        <v>6287820</v>
      </c>
      <c r="X18" s="60">
        <v>8422749</v>
      </c>
      <c r="Y18" s="60">
        <v>-2134929</v>
      </c>
      <c r="Z18" s="140">
        <v>-25.35</v>
      </c>
      <c r="AA18" s="155">
        <v>11230336</v>
      </c>
    </row>
    <row r="19" spans="1:27" ht="12.75">
      <c r="A19" s="181" t="s">
        <v>34</v>
      </c>
      <c r="B19" s="185"/>
      <c r="C19" s="155">
        <v>410415987</v>
      </c>
      <c r="D19" s="155">
        <v>0</v>
      </c>
      <c r="E19" s="156">
        <v>388792000</v>
      </c>
      <c r="F19" s="60">
        <v>388792000</v>
      </c>
      <c r="G19" s="60">
        <v>160771000</v>
      </c>
      <c r="H19" s="60">
        <v>2093000</v>
      </c>
      <c r="I19" s="60">
        <v>0</v>
      </c>
      <c r="J19" s="60">
        <v>162864000</v>
      </c>
      <c r="K19" s="60">
        <v>0</v>
      </c>
      <c r="L19" s="60">
        <v>0</v>
      </c>
      <c r="M19" s="60">
        <v>128121000</v>
      </c>
      <c r="N19" s="60">
        <v>128121000</v>
      </c>
      <c r="O19" s="60">
        <v>0</v>
      </c>
      <c r="P19" s="60">
        <v>0</v>
      </c>
      <c r="Q19" s="60">
        <v>96803000</v>
      </c>
      <c r="R19" s="60">
        <v>96803000</v>
      </c>
      <c r="S19" s="60">
        <v>0</v>
      </c>
      <c r="T19" s="60">
        <v>0</v>
      </c>
      <c r="U19" s="60">
        <v>0</v>
      </c>
      <c r="V19" s="60">
        <v>0</v>
      </c>
      <c r="W19" s="60">
        <v>387788000</v>
      </c>
      <c r="X19" s="60">
        <v>388761999</v>
      </c>
      <c r="Y19" s="60">
        <v>-973999</v>
      </c>
      <c r="Z19" s="140">
        <v>-0.25</v>
      </c>
      <c r="AA19" s="155">
        <v>388792000</v>
      </c>
    </row>
    <row r="20" spans="1:27" ht="12.75">
      <c r="A20" s="181" t="s">
        <v>35</v>
      </c>
      <c r="B20" s="185"/>
      <c r="C20" s="155">
        <v>79157099</v>
      </c>
      <c r="D20" s="155">
        <v>0</v>
      </c>
      <c r="E20" s="156">
        <v>84291029</v>
      </c>
      <c r="F20" s="54">
        <v>84291029</v>
      </c>
      <c r="G20" s="54">
        <v>6065563</v>
      </c>
      <c r="H20" s="54">
        <v>7740963</v>
      </c>
      <c r="I20" s="54">
        <v>4598045</v>
      </c>
      <c r="J20" s="54">
        <v>18404571</v>
      </c>
      <c r="K20" s="54">
        <v>4719563</v>
      </c>
      <c r="L20" s="54">
        <v>10029888</v>
      </c>
      <c r="M20" s="54">
        <v>9067690</v>
      </c>
      <c r="N20" s="54">
        <v>23817141</v>
      </c>
      <c r="O20" s="54">
        <v>6151394</v>
      </c>
      <c r="P20" s="54">
        <v>5621795</v>
      </c>
      <c r="Q20" s="54">
        <v>9060094</v>
      </c>
      <c r="R20" s="54">
        <v>20833283</v>
      </c>
      <c r="S20" s="54">
        <v>0</v>
      </c>
      <c r="T20" s="54">
        <v>0</v>
      </c>
      <c r="U20" s="54">
        <v>0</v>
      </c>
      <c r="V20" s="54">
        <v>0</v>
      </c>
      <c r="W20" s="54">
        <v>63054995</v>
      </c>
      <c r="X20" s="54">
        <v>63218268</v>
      </c>
      <c r="Y20" s="54">
        <v>-163273</v>
      </c>
      <c r="Z20" s="184">
        <v>-0.26</v>
      </c>
      <c r="AA20" s="130">
        <v>84291029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20000000</v>
      </c>
      <c r="F21" s="60">
        <v>40000000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15000003</v>
      </c>
      <c r="Y21" s="60">
        <v>-15000003</v>
      </c>
      <c r="Z21" s="140">
        <v>-100</v>
      </c>
      <c r="AA21" s="155">
        <v>40000000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1844848269</v>
      </c>
      <c r="D22" s="188">
        <f>SUM(D5:D21)</f>
        <v>0</v>
      </c>
      <c r="E22" s="189">
        <f t="shared" si="0"/>
        <v>2041472840</v>
      </c>
      <c r="F22" s="190">
        <f t="shared" si="0"/>
        <v>2061472840</v>
      </c>
      <c r="G22" s="190">
        <f t="shared" si="0"/>
        <v>306727641</v>
      </c>
      <c r="H22" s="190">
        <f t="shared" si="0"/>
        <v>151557756</v>
      </c>
      <c r="I22" s="190">
        <f t="shared" si="0"/>
        <v>153911493</v>
      </c>
      <c r="J22" s="190">
        <f t="shared" si="0"/>
        <v>612196890</v>
      </c>
      <c r="K22" s="190">
        <f t="shared" si="0"/>
        <v>139166311</v>
      </c>
      <c r="L22" s="190">
        <f t="shared" si="0"/>
        <v>142456396</v>
      </c>
      <c r="M22" s="190">
        <f t="shared" si="0"/>
        <v>271096896</v>
      </c>
      <c r="N22" s="190">
        <f t="shared" si="0"/>
        <v>552719603</v>
      </c>
      <c r="O22" s="190">
        <f t="shared" si="0"/>
        <v>135795181</v>
      </c>
      <c r="P22" s="190">
        <f t="shared" si="0"/>
        <v>147715117</v>
      </c>
      <c r="Q22" s="190">
        <f t="shared" si="0"/>
        <v>216525763</v>
      </c>
      <c r="R22" s="190">
        <f t="shared" si="0"/>
        <v>500036061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1664952554</v>
      </c>
      <c r="X22" s="190">
        <f t="shared" si="0"/>
        <v>1628272602</v>
      </c>
      <c r="Y22" s="190">
        <f t="shared" si="0"/>
        <v>36679952</v>
      </c>
      <c r="Z22" s="191">
        <f>+IF(X22&lt;&gt;0,+(Y22/X22)*100,0)</f>
        <v>2.252691100676028</v>
      </c>
      <c r="AA22" s="188">
        <f>SUM(AA5:AA21)</f>
        <v>2061472840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611810850</v>
      </c>
      <c r="D25" s="155">
        <v>0</v>
      </c>
      <c r="E25" s="156">
        <v>620099100</v>
      </c>
      <c r="F25" s="60">
        <v>620099100</v>
      </c>
      <c r="G25" s="60">
        <v>52334899</v>
      </c>
      <c r="H25" s="60">
        <v>52483803</v>
      </c>
      <c r="I25" s="60">
        <v>53982427</v>
      </c>
      <c r="J25" s="60">
        <v>158801129</v>
      </c>
      <c r="K25" s="60">
        <v>49303890</v>
      </c>
      <c r="L25" s="60">
        <v>52791279</v>
      </c>
      <c r="M25" s="60">
        <v>51930354</v>
      </c>
      <c r="N25" s="60">
        <v>154025523</v>
      </c>
      <c r="O25" s="60">
        <v>51714760</v>
      </c>
      <c r="P25" s="60">
        <v>54213659</v>
      </c>
      <c r="Q25" s="60">
        <v>49435617</v>
      </c>
      <c r="R25" s="60">
        <v>155364036</v>
      </c>
      <c r="S25" s="60">
        <v>0</v>
      </c>
      <c r="T25" s="60">
        <v>0</v>
      </c>
      <c r="U25" s="60">
        <v>0</v>
      </c>
      <c r="V25" s="60">
        <v>0</v>
      </c>
      <c r="W25" s="60">
        <v>468190688</v>
      </c>
      <c r="X25" s="60">
        <v>483823917</v>
      </c>
      <c r="Y25" s="60">
        <v>-15633229</v>
      </c>
      <c r="Z25" s="140">
        <v>-3.23</v>
      </c>
      <c r="AA25" s="155">
        <v>620099100</v>
      </c>
    </row>
    <row r="26" spans="1:27" ht="12.75">
      <c r="A26" s="183" t="s">
        <v>38</v>
      </c>
      <c r="B26" s="182"/>
      <c r="C26" s="155">
        <v>27190642</v>
      </c>
      <c r="D26" s="155">
        <v>0</v>
      </c>
      <c r="E26" s="156">
        <v>28551594</v>
      </c>
      <c r="F26" s="60">
        <v>28551594</v>
      </c>
      <c r="G26" s="60">
        <v>2368700</v>
      </c>
      <c r="H26" s="60">
        <v>2539674</v>
      </c>
      <c r="I26" s="60">
        <v>2308083</v>
      </c>
      <c r="J26" s="60">
        <v>7216457</v>
      </c>
      <c r="K26" s="60">
        <v>2461142</v>
      </c>
      <c r="L26" s="60">
        <v>2442858</v>
      </c>
      <c r="M26" s="60">
        <v>2416003</v>
      </c>
      <c r="N26" s="60">
        <v>7320003</v>
      </c>
      <c r="O26" s="60">
        <v>2409755</v>
      </c>
      <c r="P26" s="60">
        <v>2572072</v>
      </c>
      <c r="Q26" s="60">
        <v>2407128</v>
      </c>
      <c r="R26" s="60">
        <v>7388955</v>
      </c>
      <c r="S26" s="60">
        <v>0</v>
      </c>
      <c r="T26" s="60">
        <v>0</v>
      </c>
      <c r="U26" s="60">
        <v>0</v>
      </c>
      <c r="V26" s="60">
        <v>0</v>
      </c>
      <c r="W26" s="60">
        <v>21925415</v>
      </c>
      <c r="X26" s="60">
        <v>21413700</v>
      </c>
      <c r="Y26" s="60">
        <v>511715</v>
      </c>
      <c r="Z26" s="140">
        <v>2.39</v>
      </c>
      <c r="AA26" s="155">
        <v>28551594</v>
      </c>
    </row>
    <row r="27" spans="1:27" ht="12.75">
      <c r="A27" s="183" t="s">
        <v>118</v>
      </c>
      <c r="B27" s="182"/>
      <c r="C27" s="155">
        <v>648290390</v>
      </c>
      <c r="D27" s="155">
        <v>0</v>
      </c>
      <c r="E27" s="156">
        <v>70000000</v>
      </c>
      <c r="F27" s="60">
        <v>70000000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52499997</v>
      </c>
      <c r="Y27" s="60">
        <v>-52499997</v>
      </c>
      <c r="Z27" s="140">
        <v>-100</v>
      </c>
      <c r="AA27" s="155">
        <v>70000000</v>
      </c>
    </row>
    <row r="28" spans="1:27" ht="12.75">
      <c r="A28" s="183" t="s">
        <v>39</v>
      </c>
      <c r="B28" s="182"/>
      <c r="C28" s="155">
        <v>206572065</v>
      </c>
      <c r="D28" s="155">
        <v>0</v>
      </c>
      <c r="E28" s="156">
        <v>87000000</v>
      </c>
      <c r="F28" s="60">
        <v>87000000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65250000</v>
      </c>
      <c r="Y28" s="60">
        <v>-65250000</v>
      </c>
      <c r="Z28" s="140">
        <v>-100</v>
      </c>
      <c r="AA28" s="155">
        <v>87000000</v>
      </c>
    </row>
    <row r="29" spans="1:27" ht="12.75">
      <c r="A29" s="183" t="s">
        <v>40</v>
      </c>
      <c r="B29" s="182"/>
      <c r="C29" s="155">
        <v>119480326</v>
      </c>
      <c r="D29" s="155">
        <v>0</v>
      </c>
      <c r="E29" s="156">
        <v>105980000</v>
      </c>
      <c r="F29" s="60">
        <v>105980000</v>
      </c>
      <c r="G29" s="60">
        <v>1340</v>
      </c>
      <c r="H29" s="60">
        <v>60111</v>
      </c>
      <c r="I29" s="60">
        <v>5853</v>
      </c>
      <c r="J29" s="60">
        <v>67304</v>
      </c>
      <c r="K29" s="60">
        <v>1968</v>
      </c>
      <c r="L29" s="60">
        <v>5345</v>
      </c>
      <c r="M29" s="60">
        <v>0</v>
      </c>
      <c r="N29" s="60">
        <v>7313</v>
      </c>
      <c r="O29" s="60">
        <v>5</v>
      </c>
      <c r="P29" s="60">
        <v>7594</v>
      </c>
      <c r="Q29" s="60">
        <v>12238</v>
      </c>
      <c r="R29" s="60">
        <v>19837</v>
      </c>
      <c r="S29" s="60">
        <v>0</v>
      </c>
      <c r="T29" s="60">
        <v>0</v>
      </c>
      <c r="U29" s="60">
        <v>0</v>
      </c>
      <c r="V29" s="60">
        <v>0</v>
      </c>
      <c r="W29" s="60">
        <v>94454</v>
      </c>
      <c r="X29" s="60">
        <v>105734997</v>
      </c>
      <c r="Y29" s="60">
        <v>-105640543</v>
      </c>
      <c r="Z29" s="140">
        <v>-99.91</v>
      </c>
      <c r="AA29" s="155">
        <v>105980000</v>
      </c>
    </row>
    <row r="30" spans="1:27" ht="12.75">
      <c r="A30" s="183" t="s">
        <v>119</v>
      </c>
      <c r="B30" s="182"/>
      <c r="C30" s="155">
        <v>810072732</v>
      </c>
      <c r="D30" s="155">
        <v>0</v>
      </c>
      <c r="E30" s="156">
        <v>676436220</v>
      </c>
      <c r="F30" s="60">
        <v>676436220</v>
      </c>
      <c r="G30" s="60">
        <v>107157982</v>
      </c>
      <c r="H30" s="60">
        <v>4637015</v>
      </c>
      <c r="I30" s="60">
        <v>9268843</v>
      </c>
      <c r="J30" s="60">
        <v>121063840</v>
      </c>
      <c r="K30" s="60">
        <v>9812461</v>
      </c>
      <c r="L30" s="60">
        <v>9610773</v>
      </c>
      <c r="M30" s="60">
        <v>62321980</v>
      </c>
      <c r="N30" s="60">
        <v>81745214</v>
      </c>
      <c r="O30" s="60">
        <v>27216348</v>
      </c>
      <c r="P30" s="60">
        <v>10641605</v>
      </c>
      <c r="Q30" s="60">
        <v>61920989</v>
      </c>
      <c r="R30" s="60">
        <v>99778942</v>
      </c>
      <c r="S30" s="60">
        <v>0</v>
      </c>
      <c r="T30" s="60">
        <v>0</v>
      </c>
      <c r="U30" s="60">
        <v>0</v>
      </c>
      <c r="V30" s="60">
        <v>0</v>
      </c>
      <c r="W30" s="60">
        <v>302587996</v>
      </c>
      <c r="X30" s="60">
        <v>499827168</v>
      </c>
      <c r="Y30" s="60">
        <v>-197239172</v>
      </c>
      <c r="Z30" s="140">
        <v>-39.46</v>
      </c>
      <c r="AA30" s="155">
        <v>676436220</v>
      </c>
    </row>
    <row r="31" spans="1:27" ht="12.75">
      <c r="A31" s="183" t="s">
        <v>120</v>
      </c>
      <c r="B31" s="182"/>
      <c r="C31" s="155">
        <v>39804219</v>
      </c>
      <c r="D31" s="155">
        <v>0</v>
      </c>
      <c r="E31" s="156">
        <v>230690746</v>
      </c>
      <c r="F31" s="60">
        <v>230690746</v>
      </c>
      <c r="G31" s="60">
        <v>4272610</v>
      </c>
      <c r="H31" s="60">
        <v>11296659</v>
      </c>
      <c r="I31" s="60">
        <v>7317098</v>
      </c>
      <c r="J31" s="60">
        <v>22886367</v>
      </c>
      <c r="K31" s="60">
        <v>5599302</v>
      </c>
      <c r="L31" s="60">
        <v>18430805</v>
      </c>
      <c r="M31" s="60">
        <v>16723935</v>
      </c>
      <c r="N31" s="60">
        <v>40754042</v>
      </c>
      <c r="O31" s="60">
        <v>4019636</v>
      </c>
      <c r="P31" s="60">
        <v>3676481</v>
      </c>
      <c r="Q31" s="60">
        <v>5885399</v>
      </c>
      <c r="R31" s="60">
        <v>13581516</v>
      </c>
      <c r="S31" s="60">
        <v>0</v>
      </c>
      <c r="T31" s="60">
        <v>0</v>
      </c>
      <c r="U31" s="60">
        <v>0</v>
      </c>
      <c r="V31" s="60">
        <v>0</v>
      </c>
      <c r="W31" s="60">
        <v>77221925</v>
      </c>
      <c r="X31" s="60">
        <v>173018079</v>
      </c>
      <c r="Y31" s="60">
        <v>-95796154</v>
      </c>
      <c r="Z31" s="140">
        <v>-55.37</v>
      </c>
      <c r="AA31" s="155">
        <v>230690746</v>
      </c>
    </row>
    <row r="32" spans="1:27" ht="12.75">
      <c r="A32" s="183" t="s">
        <v>121</v>
      </c>
      <c r="B32" s="182"/>
      <c r="C32" s="155">
        <v>106421922</v>
      </c>
      <c r="D32" s="155">
        <v>0</v>
      </c>
      <c r="E32" s="156">
        <v>80000000</v>
      </c>
      <c r="F32" s="60">
        <v>80000000</v>
      </c>
      <c r="G32" s="60">
        <v>0</v>
      </c>
      <c r="H32" s="60">
        <v>2288896</v>
      </c>
      <c r="I32" s="60">
        <v>0</v>
      </c>
      <c r="J32" s="60">
        <v>2288896</v>
      </c>
      <c r="K32" s="60">
        <v>2562304</v>
      </c>
      <c r="L32" s="60">
        <v>2229662</v>
      </c>
      <c r="M32" s="60">
        <v>1116572</v>
      </c>
      <c r="N32" s="60">
        <v>5908538</v>
      </c>
      <c r="O32" s="60">
        <v>0</v>
      </c>
      <c r="P32" s="60">
        <v>1549447</v>
      </c>
      <c r="Q32" s="60">
        <v>969491</v>
      </c>
      <c r="R32" s="60">
        <v>2518938</v>
      </c>
      <c r="S32" s="60">
        <v>0</v>
      </c>
      <c r="T32" s="60">
        <v>0</v>
      </c>
      <c r="U32" s="60">
        <v>0</v>
      </c>
      <c r="V32" s="60">
        <v>0</v>
      </c>
      <c r="W32" s="60">
        <v>10716372</v>
      </c>
      <c r="X32" s="60">
        <v>60000003</v>
      </c>
      <c r="Y32" s="60">
        <v>-49283631</v>
      </c>
      <c r="Z32" s="140">
        <v>-82.14</v>
      </c>
      <c r="AA32" s="155">
        <v>80000000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32850000</v>
      </c>
      <c r="F33" s="60">
        <v>32850000</v>
      </c>
      <c r="G33" s="60">
        <v>584901</v>
      </c>
      <c r="H33" s="60">
        <v>1689458</v>
      </c>
      <c r="I33" s="60">
        <v>2070141</v>
      </c>
      <c r="J33" s="60">
        <v>4344500</v>
      </c>
      <c r="K33" s="60">
        <v>2676729</v>
      </c>
      <c r="L33" s="60">
        <v>4714413</v>
      </c>
      <c r="M33" s="60">
        <v>3841197</v>
      </c>
      <c r="N33" s="60">
        <v>11232339</v>
      </c>
      <c r="O33" s="60">
        <v>3902456</v>
      </c>
      <c r="P33" s="60">
        <v>3811654</v>
      </c>
      <c r="Q33" s="60">
        <v>4197810</v>
      </c>
      <c r="R33" s="60">
        <v>11911920</v>
      </c>
      <c r="S33" s="60">
        <v>0</v>
      </c>
      <c r="T33" s="60">
        <v>0</v>
      </c>
      <c r="U33" s="60">
        <v>0</v>
      </c>
      <c r="V33" s="60">
        <v>0</v>
      </c>
      <c r="W33" s="60">
        <v>27488759</v>
      </c>
      <c r="X33" s="60">
        <v>24637500</v>
      </c>
      <c r="Y33" s="60">
        <v>2851259</v>
      </c>
      <c r="Z33" s="140">
        <v>11.57</v>
      </c>
      <c r="AA33" s="155">
        <v>32850000</v>
      </c>
    </row>
    <row r="34" spans="1:27" ht="12.75">
      <c r="A34" s="183" t="s">
        <v>43</v>
      </c>
      <c r="B34" s="182"/>
      <c r="C34" s="155">
        <v>160763861</v>
      </c>
      <c r="D34" s="155">
        <v>0</v>
      </c>
      <c r="E34" s="156">
        <v>105127250</v>
      </c>
      <c r="F34" s="60">
        <v>105127250</v>
      </c>
      <c r="G34" s="60">
        <v>19908154</v>
      </c>
      <c r="H34" s="60">
        <v>13968505</v>
      </c>
      <c r="I34" s="60">
        <v>33874577</v>
      </c>
      <c r="J34" s="60">
        <v>67751236</v>
      </c>
      <c r="K34" s="60">
        <v>24875847</v>
      </c>
      <c r="L34" s="60">
        <v>18306098</v>
      </c>
      <c r="M34" s="60">
        <v>23467069</v>
      </c>
      <c r="N34" s="60">
        <v>66649014</v>
      </c>
      <c r="O34" s="60">
        <v>19207059</v>
      </c>
      <c r="P34" s="60">
        <v>20832852</v>
      </c>
      <c r="Q34" s="60">
        <v>24910372</v>
      </c>
      <c r="R34" s="60">
        <v>64950283</v>
      </c>
      <c r="S34" s="60">
        <v>0</v>
      </c>
      <c r="T34" s="60">
        <v>0</v>
      </c>
      <c r="U34" s="60">
        <v>0</v>
      </c>
      <c r="V34" s="60">
        <v>0</v>
      </c>
      <c r="W34" s="60">
        <v>199350533</v>
      </c>
      <c r="X34" s="60">
        <v>78845436</v>
      </c>
      <c r="Y34" s="60">
        <v>120505097</v>
      </c>
      <c r="Z34" s="140">
        <v>152.84</v>
      </c>
      <c r="AA34" s="155">
        <v>105127250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2730407007</v>
      </c>
      <c r="D36" s="188">
        <f>SUM(D25:D35)</f>
        <v>0</v>
      </c>
      <c r="E36" s="189">
        <f t="shared" si="1"/>
        <v>2036734910</v>
      </c>
      <c r="F36" s="190">
        <f t="shared" si="1"/>
        <v>2036734910</v>
      </c>
      <c r="G36" s="190">
        <f t="shared" si="1"/>
        <v>186628586</v>
      </c>
      <c r="H36" s="190">
        <f t="shared" si="1"/>
        <v>88964121</v>
      </c>
      <c r="I36" s="190">
        <f t="shared" si="1"/>
        <v>108827022</v>
      </c>
      <c r="J36" s="190">
        <f t="shared" si="1"/>
        <v>384419729</v>
      </c>
      <c r="K36" s="190">
        <f t="shared" si="1"/>
        <v>97293643</v>
      </c>
      <c r="L36" s="190">
        <f t="shared" si="1"/>
        <v>108531233</v>
      </c>
      <c r="M36" s="190">
        <f t="shared" si="1"/>
        <v>161817110</v>
      </c>
      <c r="N36" s="190">
        <f t="shared" si="1"/>
        <v>367641986</v>
      </c>
      <c r="O36" s="190">
        <f t="shared" si="1"/>
        <v>108470019</v>
      </c>
      <c r="P36" s="190">
        <f t="shared" si="1"/>
        <v>97305364</v>
      </c>
      <c r="Q36" s="190">
        <f t="shared" si="1"/>
        <v>149739044</v>
      </c>
      <c r="R36" s="190">
        <f t="shared" si="1"/>
        <v>355514427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1107576142</v>
      </c>
      <c r="X36" s="190">
        <f t="shared" si="1"/>
        <v>1565050797</v>
      </c>
      <c r="Y36" s="190">
        <f t="shared" si="1"/>
        <v>-457474655</v>
      </c>
      <c r="Z36" s="191">
        <f>+IF(X36&lt;&gt;0,+(Y36/X36)*100,0)</f>
        <v>-29.230658575230894</v>
      </c>
      <c r="AA36" s="188">
        <f>SUM(AA25:AA35)</f>
        <v>2036734910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-885558738</v>
      </c>
      <c r="D38" s="199">
        <f>+D22-D36</f>
        <v>0</v>
      </c>
      <c r="E38" s="200">
        <f t="shared" si="2"/>
        <v>4737930</v>
      </c>
      <c r="F38" s="106">
        <f t="shared" si="2"/>
        <v>24737930</v>
      </c>
      <c r="G38" s="106">
        <f t="shared" si="2"/>
        <v>120099055</v>
      </c>
      <c r="H38" s="106">
        <f t="shared" si="2"/>
        <v>62593635</v>
      </c>
      <c r="I38" s="106">
        <f t="shared" si="2"/>
        <v>45084471</v>
      </c>
      <c r="J38" s="106">
        <f t="shared" si="2"/>
        <v>227777161</v>
      </c>
      <c r="K38" s="106">
        <f t="shared" si="2"/>
        <v>41872668</v>
      </c>
      <c r="L38" s="106">
        <f t="shared" si="2"/>
        <v>33925163</v>
      </c>
      <c r="M38" s="106">
        <f t="shared" si="2"/>
        <v>109279786</v>
      </c>
      <c r="N38" s="106">
        <f t="shared" si="2"/>
        <v>185077617</v>
      </c>
      <c r="O38" s="106">
        <f t="shared" si="2"/>
        <v>27325162</v>
      </c>
      <c r="P38" s="106">
        <f t="shared" si="2"/>
        <v>50409753</v>
      </c>
      <c r="Q38" s="106">
        <f t="shared" si="2"/>
        <v>66786719</v>
      </c>
      <c r="R38" s="106">
        <f t="shared" si="2"/>
        <v>144521634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557376412</v>
      </c>
      <c r="X38" s="106">
        <f>IF(F22=F36,0,X22-X36)</f>
        <v>63221805</v>
      </c>
      <c r="Y38" s="106">
        <f t="shared" si="2"/>
        <v>494154607</v>
      </c>
      <c r="Z38" s="201">
        <f>+IF(X38&lt;&gt;0,+(Y38/X38)*100,0)</f>
        <v>781.6205294992764</v>
      </c>
      <c r="AA38" s="199">
        <f>+AA22-AA36</f>
        <v>24737930</v>
      </c>
    </row>
    <row r="39" spans="1:27" ht="12.75">
      <c r="A39" s="181" t="s">
        <v>46</v>
      </c>
      <c r="B39" s="185"/>
      <c r="C39" s="155">
        <v>117246706</v>
      </c>
      <c r="D39" s="155">
        <v>0</v>
      </c>
      <c r="E39" s="156">
        <v>113363000</v>
      </c>
      <c r="F39" s="60">
        <v>113363000</v>
      </c>
      <c r="G39" s="60">
        <v>43610000</v>
      </c>
      <c r="H39" s="60">
        <v>0</v>
      </c>
      <c r="I39" s="60">
        <v>0</v>
      </c>
      <c r="J39" s="60">
        <v>43610000</v>
      </c>
      <c r="K39" s="60">
        <v>0</v>
      </c>
      <c r="L39" s="60">
        <v>0</v>
      </c>
      <c r="M39" s="60">
        <v>37015000</v>
      </c>
      <c r="N39" s="60">
        <v>37015000</v>
      </c>
      <c r="O39" s="60">
        <v>0</v>
      </c>
      <c r="P39" s="60">
        <v>0</v>
      </c>
      <c r="Q39" s="60">
        <v>32738000</v>
      </c>
      <c r="R39" s="60">
        <v>32738000</v>
      </c>
      <c r="S39" s="60">
        <v>0</v>
      </c>
      <c r="T39" s="60">
        <v>0</v>
      </c>
      <c r="U39" s="60">
        <v>0</v>
      </c>
      <c r="V39" s="60">
        <v>0</v>
      </c>
      <c r="W39" s="60">
        <v>113363000</v>
      </c>
      <c r="X39" s="60">
        <v>85022253</v>
      </c>
      <c r="Y39" s="60">
        <v>28340747</v>
      </c>
      <c r="Z39" s="140">
        <v>33.33</v>
      </c>
      <c r="AA39" s="155">
        <v>113363000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-768312032</v>
      </c>
      <c r="D42" s="206">
        <f>SUM(D38:D41)</f>
        <v>0</v>
      </c>
      <c r="E42" s="207">
        <f t="shared" si="3"/>
        <v>118100930</v>
      </c>
      <c r="F42" s="88">
        <f t="shared" si="3"/>
        <v>138100930</v>
      </c>
      <c r="G42" s="88">
        <f t="shared" si="3"/>
        <v>163709055</v>
      </c>
      <c r="H42" s="88">
        <f t="shared" si="3"/>
        <v>62593635</v>
      </c>
      <c r="I42" s="88">
        <f t="shared" si="3"/>
        <v>45084471</v>
      </c>
      <c r="J42" s="88">
        <f t="shared" si="3"/>
        <v>271387161</v>
      </c>
      <c r="K42" s="88">
        <f t="shared" si="3"/>
        <v>41872668</v>
      </c>
      <c r="L42" s="88">
        <f t="shared" si="3"/>
        <v>33925163</v>
      </c>
      <c r="M42" s="88">
        <f t="shared" si="3"/>
        <v>146294786</v>
      </c>
      <c r="N42" s="88">
        <f t="shared" si="3"/>
        <v>222092617</v>
      </c>
      <c r="O42" s="88">
        <f t="shared" si="3"/>
        <v>27325162</v>
      </c>
      <c r="P42" s="88">
        <f t="shared" si="3"/>
        <v>50409753</v>
      </c>
      <c r="Q42" s="88">
        <f t="shared" si="3"/>
        <v>99524719</v>
      </c>
      <c r="R42" s="88">
        <f t="shared" si="3"/>
        <v>177259634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670739412</v>
      </c>
      <c r="X42" s="88">
        <f t="shared" si="3"/>
        <v>148244058</v>
      </c>
      <c r="Y42" s="88">
        <f t="shared" si="3"/>
        <v>522495354</v>
      </c>
      <c r="Z42" s="208">
        <f>+IF(X42&lt;&gt;0,+(Y42/X42)*100,0)</f>
        <v>352.45618681053645</v>
      </c>
      <c r="AA42" s="206">
        <f>SUM(AA38:AA41)</f>
        <v>138100930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-768312032</v>
      </c>
      <c r="D44" s="210">
        <f>+D42-D43</f>
        <v>0</v>
      </c>
      <c r="E44" s="211">
        <f t="shared" si="4"/>
        <v>118100930</v>
      </c>
      <c r="F44" s="77">
        <f t="shared" si="4"/>
        <v>138100930</v>
      </c>
      <c r="G44" s="77">
        <f t="shared" si="4"/>
        <v>163709055</v>
      </c>
      <c r="H44" s="77">
        <f t="shared" si="4"/>
        <v>62593635</v>
      </c>
      <c r="I44" s="77">
        <f t="shared" si="4"/>
        <v>45084471</v>
      </c>
      <c r="J44" s="77">
        <f t="shared" si="4"/>
        <v>271387161</v>
      </c>
      <c r="K44" s="77">
        <f t="shared" si="4"/>
        <v>41872668</v>
      </c>
      <c r="L44" s="77">
        <f t="shared" si="4"/>
        <v>33925163</v>
      </c>
      <c r="M44" s="77">
        <f t="shared" si="4"/>
        <v>146294786</v>
      </c>
      <c r="N44" s="77">
        <f t="shared" si="4"/>
        <v>222092617</v>
      </c>
      <c r="O44" s="77">
        <f t="shared" si="4"/>
        <v>27325162</v>
      </c>
      <c r="P44" s="77">
        <f t="shared" si="4"/>
        <v>50409753</v>
      </c>
      <c r="Q44" s="77">
        <f t="shared" si="4"/>
        <v>99524719</v>
      </c>
      <c r="R44" s="77">
        <f t="shared" si="4"/>
        <v>177259634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670739412</v>
      </c>
      <c r="X44" s="77">
        <f t="shared" si="4"/>
        <v>148244058</v>
      </c>
      <c r="Y44" s="77">
        <f t="shared" si="4"/>
        <v>522495354</v>
      </c>
      <c r="Z44" s="212">
        <f>+IF(X44&lt;&gt;0,+(Y44/X44)*100,0)</f>
        <v>352.45618681053645</v>
      </c>
      <c r="AA44" s="210">
        <f>+AA42-AA43</f>
        <v>138100930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-768312032</v>
      </c>
      <c r="D46" s="206">
        <f>SUM(D44:D45)</f>
        <v>0</v>
      </c>
      <c r="E46" s="207">
        <f t="shared" si="5"/>
        <v>118100930</v>
      </c>
      <c r="F46" s="88">
        <f t="shared" si="5"/>
        <v>138100930</v>
      </c>
      <c r="G46" s="88">
        <f t="shared" si="5"/>
        <v>163709055</v>
      </c>
      <c r="H46" s="88">
        <f t="shared" si="5"/>
        <v>62593635</v>
      </c>
      <c r="I46" s="88">
        <f t="shared" si="5"/>
        <v>45084471</v>
      </c>
      <c r="J46" s="88">
        <f t="shared" si="5"/>
        <v>271387161</v>
      </c>
      <c r="K46" s="88">
        <f t="shared" si="5"/>
        <v>41872668</v>
      </c>
      <c r="L46" s="88">
        <f t="shared" si="5"/>
        <v>33925163</v>
      </c>
      <c r="M46" s="88">
        <f t="shared" si="5"/>
        <v>146294786</v>
      </c>
      <c r="N46" s="88">
        <f t="shared" si="5"/>
        <v>222092617</v>
      </c>
      <c r="O46" s="88">
        <f t="shared" si="5"/>
        <v>27325162</v>
      </c>
      <c r="P46" s="88">
        <f t="shared" si="5"/>
        <v>50409753</v>
      </c>
      <c r="Q46" s="88">
        <f t="shared" si="5"/>
        <v>99524719</v>
      </c>
      <c r="R46" s="88">
        <f t="shared" si="5"/>
        <v>177259634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670739412</v>
      </c>
      <c r="X46" s="88">
        <f t="shared" si="5"/>
        <v>148244058</v>
      </c>
      <c r="Y46" s="88">
        <f t="shared" si="5"/>
        <v>522495354</v>
      </c>
      <c r="Z46" s="208">
        <f>+IF(X46&lt;&gt;0,+(Y46/X46)*100,0)</f>
        <v>352.45618681053645</v>
      </c>
      <c r="AA46" s="206">
        <f>SUM(AA44:AA45)</f>
        <v>138100930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-768312032</v>
      </c>
      <c r="D48" s="217">
        <f>SUM(D46:D47)</f>
        <v>0</v>
      </c>
      <c r="E48" s="218">
        <f t="shared" si="6"/>
        <v>118100930</v>
      </c>
      <c r="F48" s="219">
        <f t="shared" si="6"/>
        <v>138100930</v>
      </c>
      <c r="G48" s="219">
        <f t="shared" si="6"/>
        <v>163709055</v>
      </c>
      <c r="H48" s="220">
        <f t="shared" si="6"/>
        <v>62593635</v>
      </c>
      <c r="I48" s="220">
        <f t="shared" si="6"/>
        <v>45084471</v>
      </c>
      <c r="J48" s="220">
        <f t="shared" si="6"/>
        <v>271387161</v>
      </c>
      <c r="K48" s="220">
        <f t="shared" si="6"/>
        <v>41872668</v>
      </c>
      <c r="L48" s="220">
        <f t="shared" si="6"/>
        <v>33925163</v>
      </c>
      <c r="M48" s="219">
        <f t="shared" si="6"/>
        <v>146294786</v>
      </c>
      <c r="N48" s="219">
        <f t="shared" si="6"/>
        <v>222092617</v>
      </c>
      <c r="O48" s="220">
        <f t="shared" si="6"/>
        <v>27325162</v>
      </c>
      <c r="P48" s="220">
        <f t="shared" si="6"/>
        <v>50409753</v>
      </c>
      <c r="Q48" s="220">
        <f t="shared" si="6"/>
        <v>99524719</v>
      </c>
      <c r="R48" s="220">
        <f t="shared" si="6"/>
        <v>177259634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670739412</v>
      </c>
      <c r="X48" s="220">
        <f t="shared" si="6"/>
        <v>148244058</v>
      </c>
      <c r="Y48" s="220">
        <f t="shared" si="6"/>
        <v>522495354</v>
      </c>
      <c r="Z48" s="221">
        <f>+IF(X48&lt;&gt;0,+(Y48/X48)*100,0)</f>
        <v>352.45618681053645</v>
      </c>
      <c r="AA48" s="222">
        <f>SUM(AA46:AA47)</f>
        <v>138100930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24723806</v>
      </c>
      <c r="D5" s="153">
        <f>SUM(D6:D8)</f>
        <v>0</v>
      </c>
      <c r="E5" s="154">
        <f t="shared" si="0"/>
        <v>20000000</v>
      </c>
      <c r="F5" s="100">
        <f t="shared" si="0"/>
        <v>20000000</v>
      </c>
      <c r="G5" s="100">
        <f t="shared" si="0"/>
        <v>14560</v>
      </c>
      <c r="H5" s="100">
        <f t="shared" si="0"/>
        <v>0</v>
      </c>
      <c r="I5" s="100">
        <f t="shared" si="0"/>
        <v>45186</v>
      </c>
      <c r="J5" s="100">
        <f t="shared" si="0"/>
        <v>59746</v>
      </c>
      <c r="K5" s="100">
        <f t="shared" si="0"/>
        <v>119262</v>
      </c>
      <c r="L5" s="100">
        <f t="shared" si="0"/>
        <v>467229</v>
      </c>
      <c r="M5" s="100">
        <f t="shared" si="0"/>
        <v>222920</v>
      </c>
      <c r="N5" s="100">
        <f t="shared" si="0"/>
        <v>809411</v>
      </c>
      <c r="O5" s="100">
        <f t="shared" si="0"/>
        <v>316884</v>
      </c>
      <c r="P5" s="100">
        <f t="shared" si="0"/>
        <v>27852</v>
      </c>
      <c r="Q5" s="100">
        <f t="shared" si="0"/>
        <v>333347</v>
      </c>
      <c r="R5" s="100">
        <f t="shared" si="0"/>
        <v>678083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1547240</v>
      </c>
      <c r="X5" s="100">
        <f t="shared" si="0"/>
        <v>15000003</v>
      </c>
      <c r="Y5" s="100">
        <f t="shared" si="0"/>
        <v>-13452763</v>
      </c>
      <c r="Z5" s="137">
        <f>+IF(X5&lt;&gt;0,+(Y5/X5)*100,0)</f>
        <v>-89.68506872965291</v>
      </c>
      <c r="AA5" s="153">
        <f>SUM(AA6:AA8)</f>
        <v>20000000</v>
      </c>
    </row>
    <row r="6" spans="1:27" ht="12.75">
      <c r="A6" s="138" t="s">
        <v>75</v>
      </c>
      <c r="B6" s="136"/>
      <c r="C6" s="155">
        <v>24723806</v>
      </c>
      <c r="D6" s="155"/>
      <c r="E6" s="156">
        <v>20000000</v>
      </c>
      <c r="F6" s="60">
        <v>20000000</v>
      </c>
      <c r="G6" s="60">
        <v>14560</v>
      </c>
      <c r="H6" s="60"/>
      <c r="I6" s="60">
        <v>45186</v>
      </c>
      <c r="J6" s="60">
        <v>59746</v>
      </c>
      <c r="K6" s="60">
        <v>119262</v>
      </c>
      <c r="L6" s="60">
        <v>467229</v>
      </c>
      <c r="M6" s="60">
        <v>222920</v>
      </c>
      <c r="N6" s="60">
        <v>809411</v>
      </c>
      <c r="O6" s="60">
        <v>316884</v>
      </c>
      <c r="P6" s="60">
        <v>27852</v>
      </c>
      <c r="Q6" s="60">
        <v>333347</v>
      </c>
      <c r="R6" s="60">
        <v>678083</v>
      </c>
      <c r="S6" s="60"/>
      <c r="T6" s="60"/>
      <c r="U6" s="60"/>
      <c r="V6" s="60"/>
      <c r="W6" s="60">
        <v>1547240</v>
      </c>
      <c r="X6" s="60">
        <v>15000003</v>
      </c>
      <c r="Y6" s="60">
        <v>-13452763</v>
      </c>
      <c r="Z6" s="140">
        <v>-89.69</v>
      </c>
      <c r="AA6" s="62">
        <v>20000000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16060988</v>
      </c>
      <c r="D9" s="153">
        <f>SUM(D10:D14)</f>
        <v>0</v>
      </c>
      <c r="E9" s="154">
        <f t="shared" si="1"/>
        <v>25987362</v>
      </c>
      <c r="F9" s="100">
        <f t="shared" si="1"/>
        <v>25987361</v>
      </c>
      <c r="G9" s="100">
        <f t="shared" si="1"/>
        <v>5079803</v>
      </c>
      <c r="H9" s="100">
        <f t="shared" si="1"/>
        <v>172608</v>
      </c>
      <c r="I9" s="100">
        <f t="shared" si="1"/>
        <v>1405808</v>
      </c>
      <c r="J9" s="100">
        <f t="shared" si="1"/>
        <v>6658219</v>
      </c>
      <c r="K9" s="100">
        <f t="shared" si="1"/>
        <v>3731770</v>
      </c>
      <c r="L9" s="100">
        <f t="shared" si="1"/>
        <v>1927099</v>
      </c>
      <c r="M9" s="100">
        <f t="shared" si="1"/>
        <v>14337498</v>
      </c>
      <c r="N9" s="100">
        <f t="shared" si="1"/>
        <v>19996367</v>
      </c>
      <c r="O9" s="100">
        <f t="shared" si="1"/>
        <v>4423961</v>
      </c>
      <c r="P9" s="100">
        <f t="shared" si="1"/>
        <v>4653495</v>
      </c>
      <c r="Q9" s="100">
        <f t="shared" si="1"/>
        <v>3273961</v>
      </c>
      <c r="R9" s="100">
        <f t="shared" si="1"/>
        <v>12351417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39006003</v>
      </c>
      <c r="X9" s="100">
        <f t="shared" si="1"/>
        <v>19490517</v>
      </c>
      <c r="Y9" s="100">
        <f t="shared" si="1"/>
        <v>19515486</v>
      </c>
      <c r="Z9" s="137">
        <f>+IF(X9&lt;&gt;0,+(Y9/X9)*100,0)</f>
        <v>100.12810845397277</v>
      </c>
      <c r="AA9" s="102">
        <f>SUM(AA10:AA14)</f>
        <v>25987361</v>
      </c>
    </row>
    <row r="10" spans="1:27" ht="12.75">
      <c r="A10" s="138" t="s">
        <v>79</v>
      </c>
      <c r="B10" s="136"/>
      <c r="C10" s="155">
        <v>5239679</v>
      </c>
      <c r="D10" s="155"/>
      <c r="E10" s="156"/>
      <c r="F10" s="60">
        <v>9062683</v>
      </c>
      <c r="G10" s="60">
        <v>427535</v>
      </c>
      <c r="H10" s="60"/>
      <c r="I10" s="60"/>
      <c r="J10" s="60">
        <v>427535</v>
      </c>
      <c r="K10" s="60">
        <v>920032</v>
      </c>
      <c r="L10" s="60"/>
      <c r="M10" s="60">
        <v>14337498</v>
      </c>
      <c r="N10" s="60">
        <v>15257530</v>
      </c>
      <c r="O10" s="60">
        <v>848302</v>
      </c>
      <c r="P10" s="60">
        <v>568966</v>
      </c>
      <c r="Q10" s="60">
        <v>208655</v>
      </c>
      <c r="R10" s="60">
        <v>1625923</v>
      </c>
      <c r="S10" s="60"/>
      <c r="T10" s="60"/>
      <c r="U10" s="60"/>
      <c r="V10" s="60"/>
      <c r="W10" s="60">
        <v>17310988</v>
      </c>
      <c r="X10" s="60"/>
      <c r="Y10" s="60">
        <v>17310988</v>
      </c>
      <c r="Z10" s="140"/>
      <c r="AA10" s="62">
        <v>9062683</v>
      </c>
    </row>
    <row r="11" spans="1:27" ht="12.75">
      <c r="A11" s="138" t="s">
        <v>80</v>
      </c>
      <c r="B11" s="136"/>
      <c r="C11" s="155">
        <v>10821309</v>
      </c>
      <c r="D11" s="155"/>
      <c r="E11" s="156">
        <v>25987362</v>
      </c>
      <c r="F11" s="60">
        <v>16924678</v>
      </c>
      <c r="G11" s="60">
        <v>4652268</v>
      </c>
      <c r="H11" s="60">
        <v>172608</v>
      </c>
      <c r="I11" s="60">
        <v>1405808</v>
      </c>
      <c r="J11" s="60">
        <v>6230684</v>
      </c>
      <c r="K11" s="60">
        <v>2811738</v>
      </c>
      <c r="L11" s="60">
        <v>1927099</v>
      </c>
      <c r="M11" s="60"/>
      <c r="N11" s="60">
        <v>4738837</v>
      </c>
      <c r="O11" s="60">
        <v>3575659</v>
      </c>
      <c r="P11" s="60">
        <v>4084529</v>
      </c>
      <c r="Q11" s="60">
        <v>3065306</v>
      </c>
      <c r="R11" s="60">
        <v>10725494</v>
      </c>
      <c r="S11" s="60"/>
      <c r="T11" s="60"/>
      <c r="U11" s="60"/>
      <c r="V11" s="60"/>
      <c r="W11" s="60">
        <v>21695015</v>
      </c>
      <c r="X11" s="60">
        <v>19490517</v>
      </c>
      <c r="Y11" s="60">
        <v>2204498</v>
      </c>
      <c r="Z11" s="140">
        <v>11.31</v>
      </c>
      <c r="AA11" s="62">
        <v>16924678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44478716</v>
      </c>
      <c r="D15" s="153">
        <f>SUM(D16:D18)</f>
        <v>0</v>
      </c>
      <c r="E15" s="154">
        <f t="shared" si="2"/>
        <v>39913120</v>
      </c>
      <c r="F15" s="100">
        <f t="shared" si="2"/>
        <v>39913119</v>
      </c>
      <c r="G15" s="100">
        <f t="shared" si="2"/>
        <v>1049796</v>
      </c>
      <c r="H15" s="100">
        <f t="shared" si="2"/>
        <v>776224</v>
      </c>
      <c r="I15" s="100">
        <f t="shared" si="2"/>
        <v>1440176</v>
      </c>
      <c r="J15" s="100">
        <f t="shared" si="2"/>
        <v>3266196</v>
      </c>
      <c r="K15" s="100">
        <f t="shared" si="2"/>
        <v>1199475</v>
      </c>
      <c r="L15" s="100">
        <f t="shared" si="2"/>
        <v>1142393</v>
      </c>
      <c r="M15" s="100">
        <f t="shared" si="2"/>
        <v>411448</v>
      </c>
      <c r="N15" s="100">
        <f t="shared" si="2"/>
        <v>2753316</v>
      </c>
      <c r="O15" s="100">
        <f t="shared" si="2"/>
        <v>999495</v>
      </c>
      <c r="P15" s="100">
        <f t="shared" si="2"/>
        <v>1340264</v>
      </c>
      <c r="Q15" s="100">
        <f t="shared" si="2"/>
        <v>1148884</v>
      </c>
      <c r="R15" s="100">
        <f t="shared" si="2"/>
        <v>3488643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9508155</v>
      </c>
      <c r="X15" s="100">
        <f t="shared" si="2"/>
        <v>29934837</v>
      </c>
      <c r="Y15" s="100">
        <f t="shared" si="2"/>
        <v>-20426682</v>
      </c>
      <c r="Z15" s="137">
        <f>+IF(X15&lt;&gt;0,+(Y15/X15)*100,0)</f>
        <v>-68.23715793074136</v>
      </c>
      <c r="AA15" s="102">
        <f>SUM(AA16:AA18)</f>
        <v>39913119</v>
      </c>
    </row>
    <row r="16" spans="1:27" ht="12.75">
      <c r="A16" s="138" t="s">
        <v>85</v>
      </c>
      <c r="B16" s="136"/>
      <c r="C16" s="155">
        <v>18937544</v>
      </c>
      <c r="D16" s="155"/>
      <c r="E16" s="156">
        <v>9853803</v>
      </c>
      <c r="F16" s="60">
        <v>9853803</v>
      </c>
      <c r="G16" s="60">
        <v>1049796</v>
      </c>
      <c r="H16" s="60">
        <v>776224</v>
      </c>
      <c r="I16" s="60">
        <v>1440176</v>
      </c>
      <c r="J16" s="60">
        <v>3266196</v>
      </c>
      <c r="K16" s="60">
        <v>1199475</v>
      </c>
      <c r="L16" s="60">
        <v>1142393</v>
      </c>
      <c r="M16" s="60">
        <v>411448</v>
      </c>
      <c r="N16" s="60">
        <v>2753316</v>
      </c>
      <c r="O16" s="60">
        <v>999495</v>
      </c>
      <c r="P16" s="60">
        <v>1340264</v>
      </c>
      <c r="Q16" s="60">
        <v>1148884</v>
      </c>
      <c r="R16" s="60">
        <v>3488643</v>
      </c>
      <c r="S16" s="60"/>
      <c r="T16" s="60"/>
      <c r="U16" s="60"/>
      <c r="V16" s="60"/>
      <c r="W16" s="60">
        <v>9508155</v>
      </c>
      <c r="X16" s="60">
        <v>7390350</v>
      </c>
      <c r="Y16" s="60">
        <v>2117805</v>
      </c>
      <c r="Z16" s="140">
        <v>28.66</v>
      </c>
      <c r="AA16" s="62">
        <v>9853803</v>
      </c>
    </row>
    <row r="17" spans="1:27" ht="12.75">
      <c r="A17" s="138" t="s">
        <v>86</v>
      </c>
      <c r="B17" s="136"/>
      <c r="C17" s="155">
        <v>25541172</v>
      </c>
      <c r="D17" s="155"/>
      <c r="E17" s="156">
        <v>30059317</v>
      </c>
      <c r="F17" s="60">
        <v>30059316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22544487</v>
      </c>
      <c r="Y17" s="60">
        <v>-22544487</v>
      </c>
      <c r="Z17" s="140">
        <v>-100</v>
      </c>
      <c r="AA17" s="62">
        <v>30059316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48780196</v>
      </c>
      <c r="D19" s="153">
        <f>SUM(D20:D23)</f>
        <v>0</v>
      </c>
      <c r="E19" s="154">
        <f t="shared" si="3"/>
        <v>47462520</v>
      </c>
      <c r="F19" s="100">
        <f t="shared" si="3"/>
        <v>67462520</v>
      </c>
      <c r="G19" s="100">
        <f t="shared" si="3"/>
        <v>3385228</v>
      </c>
      <c r="H19" s="100">
        <f t="shared" si="3"/>
        <v>2461309</v>
      </c>
      <c r="I19" s="100">
        <f t="shared" si="3"/>
        <v>2260118</v>
      </c>
      <c r="J19" s="100">
        <f t="shared" si="3"/>
        <v>8106655</v>
      </c>
      <c r="K19" s="100">
        <f t="shared" si="3"/>
        <v>26444230</v>
      </c>
      <c r="L19" s="100">
        <f t="shared" si="3"/>
        <v>3302916</v>
      </c>
      <c r="M19" s="100">
        <f t="shared" si="3"/>
        <v>3696180</v>
      </c>
      <c r="N19" s="100">
        <f t="shared" si="3"/>
        <v>33443326</v>
      </c>
      <c r="O19" s="100">
        <f t="shared" si="3"/>
        <v>4514656</v>
      </c>
      <c r="P19" s="100">
        <f t="shared" si="3"/>
        <v>1799623</v>
      </c>
      <c r="Q19" s="100">
        <f t="shared" si="3"/>
        <v>5813577</v>
      </c>
      <c r="R19" s="100">
        <f t="shared" si="3"/>
        <v>12127856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53677837</v>
      </c>
      <c r="X19" s="100">
        <f t="shared" si="3"/>
        <v>35596890</v>
      </c>
      <c r="Y19" s="100">
        <f t="shared" si="3"/>
        <v>18080947</v>
      </c>
      <c r="Z19" s="137">
        <f>+IF(X19&lt;&gt;0,+(Y19/X19)*100,0)</f>
        <v>50.793614273606494</v>
      </c>
      <c r="AA19" s="102">
        <f>SUM(AA20:AA23)</f>
        <v>67462520</v>
      </c>
    </row>
    <row r="20" spans="1:27" ht="12.75">
      <c r="A20" s="138" t="s">
        <v>89</v>
      </c>
      <c r="B20" s="136"/>
      <c r="C20" s="155">
        <v>2826706</v>
      </c>
      <c r="D20" s="155"/>
      <c r="E20" s="156">
        <v>2841718</v>
      </c>
      <c r="F20" s="60">
        <v>2841718</v>
      </c>
      <c r="G20" s="60"/>
      <c r="H20" s="60">
        <v>1048191</v>
      </c>
      <c r="I20" s="60"/>
      <c r="J20" s="60">
        <v>1048191</v>
      </c>
      <c r="K20" s="60">
        <v>1754967</v>
      </c>
      <c r="L20" s="60"/>
      <c r="M20" s="60"/>
      <c r="N20" s="60">
        <v>1754967</v>
      </c>
      <c r="O20" s="60"/>
      <c r="P20" s="60"/>
      <c r="Q20" s="60"/>
      <c r="R20" s="60"/>
      <c r="S20" s="60"/>
      <c r="T20" s="60"/>
      <c r="U20" s="60"/>
      <c r="V20" s="60"/>
      <c r="W20" s="60">
        <v>2803158</v>
      </c>
      <c r="X20" s="60">
        <v>2131290</v>
      </c>
      <c r="Y20" s="60">
        <v>671868</v>
      </c>
      <c r="Z20" s="140">
        <v>31.52</v>
      </c>
      <c r="AA20" s="62">
        <v>2841718</v>
      </c>
    </row>
    <row r="21" spans="1:27" ht="12.75">
      <c r="A21" s="138" t="s">
        <v>90</v>
      </c>
      <c r="B21" s="136"/>
      <c r="C21" s="155">
        <v>9774638</v>
      </c>
      <c r="D21" s="155"/>
      <c r="E21" s="156">
        <v>5165531</v>
      </c>
      <c r="F21" s="60">
        <v>7165531</v>
      </c>
      <c r="G21" s="60">
        <v>828473</v>
      </c>
      <c r="H21" s="60"/>
      <c r="I21" s="60"/>
      <c r="J21" s="60">
        <v>828473</v>
      </c>
      <c r="K21" s="60">
        <v>11295809</v>
      </c>
      <c r="L21" s="60"/>
      <c r="M21" s="60"/>
      <c r="N21" s="60">
        <v>11295809</v>
      </c>
      <c r="O21" s="60">
        <v>209475</v>
      </c>
      <c r="P21" s="60">
        <v>149625</v>
      </c>
      <c r="Q21" s="60"/>
      <c r="R21" s="60">
        <v>359100</v>
      </c>
      <c r="S21" s="60"/>
      <c r="T21" s="60"/>
      <c r="U21" s="60"/>
      <c r="V21" s="60"/>
      <c r="W21" s="60">
        <v>12483382</v>
      </c>
      <c r="X21" s="60">
        <v>3874149</v>
      </c>
      <c r="Y21" s="60">
        <v>8609233</v>
      </c>
      <c r="Z21" s="140">
        <v>222.22</v>
      </c>
      <c r="AA21" s="62">
        <v>7165531</v>
      </c>
    </row>
    <row r="22" spans="1:27" ht="12.75">
      <c r="A22" s="138" t="s">
        <v>91</v>
      </c>
      <c r="B22" s="136"/>
      <c r="C22" s="157">
        <v>36178852</v>
      </c>
      <c r="D22" s="157"/>
      <c r="E22" s="158">
        <v>39455271</v>
      </c>
      <c r="F22" s="159">
        <v>57455271</v>
      </c>
      <c r="G22" s="159">
        <v>2556755</v>
      </c>
      <c r="H22" s="159">
        <v>1413118</v>
      </c>
      <c r="I22" s="159">
        <v>2260118</v>
      </c>
      <c r="J22" s="159">
        <v>6229991</v>
      </c>
      <c r="K22" s="159">
        <v>13393454</v>
      </c>
      <c r="L22" s="159">
        <v>3302916</v>
      </c>
      <c r="M22" s="159">
        <v>3696180</v>
      </c>
      <c r="N22" s="159">
        <v>20392550</v>
      </c>
      <c r="O22" s="159">
        <v>4305181</v>
      </c>
      <c r="P22" s="159">
        <v>1649998</v>
      </c>
      <c r="Q22" s="159">
        <v>5813577</v>
      </c>
      <c r="R22" s="159">
        <v>11768756</v>
      </c>
      <c r="S22" s="159"/>
      <c r="T22" s="159"/>
      <c r="U22" s="159"/>
      <c r="V22" s="159"/>
      <c r="W22" s="159">
        <v>38391297</v>
      </c>
      <c r="X22" s="159">
        <v>29591451</v>
      </c>
      <c r="Y22" s="159">
        <v>8799846</v>
      </c>
      <c r="Z22" s="141">
        <v>29.74</v>
      </c>
      <c r="AA22" s="225">
        <v>57455271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134043706</v>
      </c>
      <c r="D25" s="217">
        <f>+D5+D9+D15+D19+D24</f>
        <v>0</v>
      </c>
      <c r="E25" s="230">
        <f t="shared" si="4"/>
        <v>133363002</v>
      </c>
      <c r="F25" s="219">
        <f t="shared" si="4"/>
        <v>153363000</v>
      </c>
      <c r="G25" s="219">
        <f t="shared" si="4"/>
        <v>9529387</v>
      </c>
      <c r="H25" s="219">
        <f t="shared" si="4"/>
        <v>3410141</v>
      </c>
      <c r="I25" s="219">
        <f t="shared" si="4"/>
        <v>5151288</v>
      </c>
      <c r="J25" s="219">
        <f t="shared" si="4"/>
        <v>18090816</v>
      </c>
      <c r="K25" s="219">
        <f t="shared" si="4"/>
        <v>31494737</v>
      </c>
      <c r="L25" s="219">
        <f t="shared" si="4"/>
        <v>6839637</v>
      </c>
      <c r="M25" s="219">
        <f t="shared" si="4"/>
        <v>18668046</v>
      </c>
      <c r="N25" s="219">
        <f t="shared" si="4"/>
        <v>57002420</v>
      </c>
      <c r="O25" s="219">
        <f t="shared" si="4"/>
        <v>10254996</v>
      </c>
      <c r="P25" s="219">
        <f t="shared" si="4"/>
        <v>7821234</v>
      </c>
      <c r="Q25" s="219">
        <f t="shared" si="4"/>
        <v>10569769</v>
      </c>
      <c r="R25" s="219">
        <f t="shared" si="4"/>
        <v>28645999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103739235</v>
      </c>
      <c r="X25" s="219">
        <f t="shared" si="4"/>
        <v>100022247</v>
      </c>
      <c r="Y25" s="219">
        <f t="shared" si="4"/>
        <v>3716988</v>
      </c>
      <c r="Z25" s="231">
        <f>+IF(X25&lt;&gt;0,+(Y25/X25)*100,0)</f>
        <v>3.7161612656032412</v>
      </c>
      <c r="AA25" s="232">
        <f>+AA5+AA9+AA15+AA19+AA24</f>
        <v>153363000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117246706</v>
      </c>
      <c r="D28" s="155"/>
      <c r="E28" s="156">
        <v>113363002</v>
      </c>
      <c r="F28" s="60">
        <v>113363000</v>
      </c>
      <c r="G28" s="60">
        <v>9199232</v>
      </c>
      <c r="H28" s="60">
        <v>3410141</v>
      </c>
      <c r="I28" s="60">
        <v>5106102</v>
      </c>
      <c r="J28" s="60">
        <v>17715475</v>
      </c>
      <c r="K28" s="60">
        <v>28506193</v>
      </c>
      <c r="L28" s="60">
        <v>6372408</v>
      </c>
      <c r="M28" s="60">
        <v>16032264</v>
      </c>
      <c r="N28" s="60">
        <v>50910865</v>
      </c>
      <c r="O28" s="60">
        <v>9938112</v>
      </c>
      <c r="P28" s="60">
        <v>7793382</v>
      </c>
      <c r="Q28" s="60">
        <v>10236422</v>
      </c>
      <c r="R28" s="60">
        <v>27967916</v>
      </c>
      <c r="S28" s="60"/>
      <c r="T28" s="60"/>
      <c r="U28" s="60"/>
      <c r="V28" s="60"/>
      <c r="W28" s="60">
        <v>96594256</v>
      </c>
      <c r="X28" s="60">
        <v>85022253</v>
      </c>
      <c r="Y28" s="60">
        <v>11572003</v>
      </c>
      <c r="Z28" s="140">
        <v>13.61</v>
      </c>
      <c r="AA28" s="155">
        <v>113363000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117246706</v>
      </c>
      <c r="D32" s="210">
        <f>SUM(D28:D31)</f>
        <v>0</v>
      </c>
      <c r="E32" s="211">
        <f t="shared" si="5"/>
        <v>113363002</v>
      </c>
      <c r="F32" s="77">
        <f t="shared" si="5"/>
        <v>113363000</v>
      </c>
      <c r="G32" s="77">
        <f t="shared" si="5"/>
        <v>9199232</v>
      </c>
      <c r="H32" s="77">
        <f t="shared" si="5"/>
        <v>3410141</v>
      </c>
      <c r="I32" s="77">
        <f t="shared" si="5"/>
        <v>5106102</v>
      </c>
      <c r="J32" s="77">
        <f t="shared" si="5"/>
        <v>17715475</v>
      </c>
      <c r="K32" s="77">
        <f t="shared" si="5"/>
        <v>28506193</v>
      </c>
      <c r="L32" s="77">
        <f t="shared" si="5"/>
        <v>6372408</v>
      </c>
      <c r="M32" s="77">
        <f t="shared" si="5"/>
        <v>16032264</v>
      </c>
      <c r="N32" s="77">
        <f t="shared" si="5"/>
        <v>50910865</v>
      </c>
      <c r="O32" s="77">
        <f t="shared" si="5"/>
        <v>9938112</v>
      </c>
      <c r="P32" s="77">
        <f t="shared" si="5"/>
        <v>7793382</v>
      </c>
      <c r="Q32" s="77">
        <f t="shared" si="5"/>
        <v>10236422</v>
      </c>
      <c r="R32" s="77">
        <f t="shared" si="5"/>
        <v>27967916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96594256</v>
      </c>
      <c r="X32" s="77">
        <f t="shared" si="5"/>
        <v>85022253</v>
      </c>
      <c r="Y32" s="77">
        <f t="shared" si="5"/>
        <v>11572003</v>
      </c>
      <c r="Z32" s="212">
        <f>+IF(X32&lt;&gt;0,+(Y32/X32)*100,0)</f>
        <v>13.610557932403886</v>
      </c>
      <c r="AA32" s="79">
        <f>SUM(AA28:AA31)</f>
        <v>113363000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16797000</v>
      </c>
      <c r="D35" s="155"/>
      <c r="E35" s="156">
        <v>20000000</v>
      </c>
      <c r="F35" s="60">
        <v>40000000</v>
      </c>
      <c r="G35" s="60">
        <v>330155</v>
      </c>
      <c r="H35" s="60"/>
      <c r="I35" s="60">
        <v>45186</v>
      </c>
      <c r="J35" s="60">
        <v>375341</v>
      </c>
      <c r="K35" s="60">
        <v>2988544</v>
      </c>
      <c r="L35" s="60">
        <v>467229</v>
      </c>
      <c r="M35" s="60">
        <v>2635782</v>
      </c>
      <c r="N35" s="60">
        <v>6091555</v>
      </c>
      <c r="O35" s="60">
        <v>316884</v>
      </c>
      <c r="P35" s="60">
        <v>27852</v>
      </c>
      <c r="Q35" s="60">
        <v>333347</v>
      </c>
      <c r="R35" s="60">
        <v>678083</v>
      </c>
      <c r="S35" s="60"/>
      <c r="T35" s="60"/>
      <c r="U35" s="60"/>
      <c r="V35" s="60"/>
      <c r="W35" s="60">
        <v>7144979</v>
      </c>
      <c r="X35" s="60">
        <v>15000003</v>
      </c>
      <c r="Y35" s="60">
        <v>-7855024</v>
      </c>
      <c r="Z35" s="140">
        <v>-52.37</v>
      </c>
      <c r="AA35" s="62">
        <v>40000000</v>
      </c>
    </row>
    <row r="36" spans="1:27" ht="12.75">
      <c r="A36" s="238" t="s">
        <v>139</v>
      </c>
      <c r="B36" s="149"/>
      <c r="C36" s="222">
        <f aca="true" t="shared" si="6" ref="C36:Y36">SUM(C32:C35)</f>
        <v>134043706</v>
      </c>
      <c r="D36" s="222">
        <f>SUM(D32:D35)</f>
        <v>0</v>
      </c>
      <c r="E36" s="218">
        <f t="shared" si="6"/>
        <v>133363002</v>
      </c>
      <c r="F36" s="220">
        <f t="shared" si="6"/>
        <v>153363000</v>
      </c>
      <c r="G36" s="220">
        <f t="shared" si="6"/>
        <v>9529387</v>
      </c>
      <c r="H36" s="220">
        <f t="shared" si="6"/>
        <v>3410141</v>
      </c>
      <c r="I36" s="220">
        <f t="shared" si="6"/>
        <v>5151288</v>
      </c>
      <c r="J36" s="220">
        <f t="shared" si="6"/>
        <v>18090816</v>
      </c>
      <c r="K36" s="220">
        <f t="shared" si="6"/>
        <v>31494737</v>
      </c>
      <c r="L36" s="220">
        <f t="shared" si="6"/>
        <v>6839637</v>
      </c>
      <c r="M36" s="220">
        <f t="shared" si="6"/>
        <v>18668046</v>
      </c>
      <c r="N36" s="220">
        <f t="shared" si="6"/>
        <v>57002420</v>
      </c>
      <c r="O36" s="220">
        <f t="shared" si="6"/>
        <v>10254996</v>
      </c>
      <c r="P36" s="220">
        <f t="shared" si="6"/>
        <v>7821234</v>
      </c>
      <c r="Q36" s="220">
        <f t="shared" si="6"/>
        <v>10569769</v>
      </c>
      <c r="R36" s="220">
        <f t="shared" si="6"/>
        <v>28645999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103739235</v>
      </c>
      <c r="X36" s="220">
        <f t="shared" si="6"/>
        <v>100022256</v>
      </c>
      <c r="Y36" s="220">
        <f t="shared" si="6"/>
        <v>3716979</v>
      </c>
      <c r="Z36" s="221">
        <f>+IF(X36&lt;&gt;0,+(Y36/X36)*100,0)</f>
        <v>3.716151933225741</v>
      </c>
      <c r="AA36" s="239">
        <f>SUM(AA32:AA35)</f>
        <v>153363000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883302</v>
      </c>
      <c r="D6" s="155"/>
      <c r="E6" s="59">
        <v>50000000</v>
      </c>
      <c r="F6" s="60">
        <v>50000000</v>
      </c>
      <c r="G6" s="60">
        <v>54412853</v>
      </c>
      <c r="H6" s="60">
        <v>40608375</v>
      </c>
      <c r="I6" s="60">
        <v>44002894</v>
      </c>
      <c r="J6" s="60">
        <v>44002894</v>
      </c>
      <c r="K6" s="60">
        <v>54977389</v>
      </c>
      <c r="L6" s="60">
        <v>35834122</v>
      </c>
      <c r="M6" s="60">
        <v>42531490</v>
      </c>
      <c r="N6" s="60">
        <v>42531490</v>
      </c>
      <c r="O6" s="60">
        <v>20107575</v>
      </c>
      <c r="P6" s="60">
        <v>26008256</v>
      </c>
      <c r="Q6" s="60">
        <v>92917328</v>
      </c>
      <c r="R6" s="60">
        <v>92917328</v>
      </c>
      <c r="S6" s="60"/>
      <c r="T6" s="60"/>
      <c r="U6" s="60"/>
      <c r="V6" s="60"/>
      <c r="W6" s="60">
        <v>92917328</v>
      </c>
      <c r="X6" s="60">
        <v>37500000</v>
      </c>
      <c r="Y6" s="60">
        <v>55417328</v>
      </c>
      <c r="Z6" s="140">
        <v>147.78</v>
      </c>
      <c r="AA6" s="62">
        <v>50000000</v>
      </c>
    </row>
    <row r="7" spans="1:27" ht="12.75">
      <c r="A7" s="249" t="s">
        <v>144</v>
      </c>
      <c r="B7" s="182"/>
      <c r="C7" s="155">
        <v>10637028</v>
      </c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15000000</v>
      </c>
      <c r="Y7" s="60">
        <v>-15000000</v>
      </c>
      <c r="Z7" s="140">
        <v>-100</v>
      </c>
      <c r="AA7" s="62">
        <v>20000000</v>
      </c>
    </row>
    <row r="8" spans="1:27" ht="12.75">
      <c r="A8" s="249" t="s">
        <v>145</v>
      </c>
      <c r="B8" s="182"/>
      <c r="C8" s="155">
        <v>714958665</v>
      </c>
      <c r="D8" s="155"/>
      <c r="E8" s="59">
        <v>2200000000</v>
      </c>
      <c r="F8" s="60">
        <v>2200000000</v>
      </c>
      <c r="G8" s="60">
        <v>44491211</v>
      </c>
      <c r="H8" s="60">
        <v>100535038</v>
      </c>
      <c r="I8" s="60">
        <v>137112380</v>
      </c>
      <c r="J8" s="60">
        <v>137112380</v>
      </c>
      <c r="K8" s="60">
        <v>164265364</v>
      </c>
      <c r="L8" s="60">
        <v>194543788</v>
      </c>
      <c r="M8" s="60">
        <v>255667632</v>
      </c>
      <c r="N8" s="60">
        <v>255667632</v>
      </c>
      <c r="O8" s="60">
        <v>463950015</v>
      </c>
      <c r="P8" s="60">
        <v>359850409</v>
      </c>
      <c r="Q8" s="60">
        <v>384666632</v>
      </c>
      <c r="R8" s="60">
        <v>384666632</v>
      </c>
      <c r="S8" s="60"/>
      <c r="T8" s="60"/>
      <c r="U8" s="60"/>
      <c r="V8" s="60"/>
      <c r="W8" s="60">
        <v>384666632</v>
      </c>
      <c r="X8" s="60">
        <v>1650000000</v>
      </c>
      <c r="Y8" s="60">
        <v>-1265333368</v>
      </c>
      <c r="Z8" s="140">
        <v>-76.69</v>
      </c>
      <c r="AA8" s="62">
        <v>2200000000</v>
      </c>
    </row>
    <row r="9" spans="1:27" ht="12.75">
      <c r="A9" s="249" t="s">
        <v>146</v>
      </c>
      <c r="B9" s="182"/>
      <c r="C9" s="155">
        <v>27059034</v>
      </c>
      <c r="D9" s="155"/>
      <c r="E9" s="59">
        <v>100000000</v>
      </c>
      <c r="F9" s="60">
        <v>100000000</v>
      </c>
      <c r="G9" s="60">
        <v>-3641758</v>
      </c>
      <c r="H9" s="60">
        <v>-4301917</v>
      </c>
      <c r="I9" s="60">
        <v>-3371036</v>
      </c>
      <c r="J9" s="60">
        <v>-3371036</v>
      </c>
      <c r="K9" s="60">
        <v>-3189192</v>
      </c>
      <c r="L9" s="60">
        <v>-6683455</v>
      </c>
      <c r="M9" s="60">
        <v>-8219897</v>
      </c>
      <c r="N9" s="60">
        <v>-8219897</v>
      </c>
      <c r="O9" s="60">
        <v>-6376669</v>
      </c>
      <c r="P9" s="60">
        <v>-7430608</v>
      </c>
      <c r="Q9" s="60">
        <v>-10704176</v>
      </c>
      <c r="R9" s="60">
        <v>-10704176</v>
      </c>
      <c r="S9" s="60"/>
      <c r="T9" s="60"/>
      <c r="U9" s="60"/>
      <c r="V9" s="60"/>
      <c r="W9" s="60">
        <v>-10704176</v>
      </c>
      <c r="X9" s="60">
        <v>75000000</v>
      </c>
      <c r="Y9" s="60">
        <v>-85704176</v>
      </c>
      <c r="Z9" s="140">
        <v>-114.27</v>
      </c>
      <c r="AA9" s="62">
        <v>100000000</v>
      </c>
    </row>
    <row r="10" spans="1:27" ht="12.75">
      <c r="A10" s="249" t="s">
        <v>147</v>
      </c>
      <c r="B10" s="182"/>
      <c r="C10" s="155">
        <v>141534807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9055237</v>
      </c>
      <c r="D11" s="155"/>
      <c r="E11" s="59">
        <v>365000000</v>
      </c>
      <c r="F11" s="60">
        <v>365000000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273750000</v>
      </c>
      <c r="Y11" s="60">
        <v>-273750000</v>
      </c>
      <c r="Z11" s="140">
        <v>-100</v>
      </c>
      <c r="AA11" s="62">
        <v>365000000</v>
      </c>
    </row>
    <row r="12" spans="1:27" ht="12.75">
      <c r="A12" s="250" t="s">
        <v>56</v>
      </c>
      <c r="B12" s="251"/>
      <c r="C12" s="168">
        <f aca="true" t="shared" si="0" ref="C12:Y12">SUM(C6:C11)</f>
        <v>904128073</v>
      </c>
      <c r="D12" s="168">
        <f>SUM(D6:D11)</f>
        <v>0</v>
      </c>
      <c r="E12" s="72">
        <f t="shared" si="0"/>
        <v>2735000000</v>
      </c>
      <c r="F12" s="73">
        <f t="shared" si="0"/>
        <v>2735000000</v>
      </c>
      <c r="G12" s="73">
        <f t="shared" si="0"/>
        <v>95262306</v>
      </c>
      <c r="H12" s="73">
        <f t="shared" si="0"/>
        <v>136841496</v>
      </c>
      <c r="I12" s="73">
        <f t="shared" si="0"/>
        <v>177744238</v>
      </c>
      <c r="J12" s="73">
        <f t="shared" si="0"/>
        <v>177744238</v>
      </c>
      <c r="K12" s="73">
        <f t="shared" si="0"/>
        <v>216053561</v>
      </c>
      <c r="L12" s="73">
        <f t="shared" si="0"/>
        <v>223694455</v>
      </c>
      <c r="M12" s="73">
        <f t="shared" si="0"/>
        <v>289979225</v>
      </c>
      <c r="N12" s="73">
        <f t="shared" si="0"/>
        <v>289979225</v>
      </c>
      <c r="O12" s="73">
        <f t="shared" si="0"/>
        <v>477680921</v>
      </c>
      <c r="P12" s="73">
        <f t="shared" si="0"/>
        <v>378428057</v>
      </c>
      <c r="Q12" s="73">
        <f t="shared" si="0"/>
        <v>466879784</v>
      </c>
      <c r="R12" s="73">
        <f t="shared" si="0"/>
        <v>466879784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466879784</v>
      </c>
      <c r="X12" s="73">
        <f t="shared" si="0"/>
        <v>2051250000</v>
      </c>
      <c r="Y12" s="73">
        <f t="shared" si="0"/>
        <v>-1584370216</v>
      </c>
      <c r="Z12" s="170">
        <f>+IF(X12&lt;&gt;0,+(Y12/X12)*100,0)</f>
        <v>-77.23925489335771</v>
      </c>
      <c r="AA12" s="74">
        <f>SUM(AA6:AA11)</f>
        <v>2735000000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4571380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330990</v>
      </c>
      <c r="D16" s="155"/>
      <c r="E16" s="59">
        <v>1322000</v>
      </c>
      <c r="F16" s="60">
        <v>1322000</v>
      </c>
      <c r="G16" s="159"/>
      <c r="H16" s="159">
        <v>48107250</v>
      </c>
      <c r="I16" s="159">
        <v>34401023</v>
      </c>
      <c r="J16" s="60">
        <v>34401023</v>
      </c>
      <c r="K16" s="159">
        <v>18159648</v>
      </c>
      <c r="L16" s="159">
        <v>8814896</v>
      </c>
      <c r="M16" s="60">
        <v>-8140498</v>
      </c>
      <c r="N16" s="159">
        <v>-8140498</v>
      </c>
      <c r="O16" s="159">
        <v>31906901</v>
      </c>
      <c r="P16" s="159">
        <v>13101678</v>
      </c>
      <c r="Q16" s="60">
        <v>-1898322</v>
      </c>
      <c r="R16" s="159">
        <v>-1898322</v>
      </c>
      <c r="S16" s="159"/>
      <c r="T16" s="60"/>
      <c r="U16" s="159"/>
      <c r="V16" s="159"/>
      <c r="W16" s="159">
        <v>-1898322</v>
      </c>
      <c r="X16" s="60">
        <v>991500</v>
      </c>
      <c r="Y16" s="159">
        <v>-2889822</v>
      </c>
      <c r="Z16" s="141">
        <v>-291.46</v>
      </c>
      <c r="AA16" s="225">
        <v>1322000</v>
      </c>
    </row>
    <row r="17" spans="1:27" ht="12.75">
      <c r="A17" s="249" t="s">
        <v>152</v>
      </c>
      <c r="B17" s="182"/>
      <c r="C17" s="155">
        <v>730614229</v>
      </c>
      <c r="D17" s="155"/>
      <c r="E17" s="59">
        <v>480000000</v>
      </c>
      <c r="F17" s="60">
        <v>480000000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360000000</v>
      </c>
      <c r="Y17" s="60">
        <v>-360000000</v>
      </c>
      <c r="Z17" s="140">
        <v>-100</v>
      </c>
      <c r="AA17" s="62">
        <v>480000000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4517976923</v>
      </c>
      <c r="D19" s="155"/>
      <c r="E19" s="59">
        <v>5000000000</v>
      </c>
      <c r="F19" s="60">
        <v>5000000000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3750000000</v>
      </c>
      <c r="Y19" s="60">
        <v>-3750000000</v>
      </c>
      <c r="Z19" s="140">
        <v>-100</v>
      </c>
      <c r="AA19" s="62">
        <v>5000000000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7104349</v>
      </c>
      <c r="D23" s="155"/>
      <c r="E23" s="59">
        <v>7000000</v>
      </c>
      <c r="F23" s="60">
        <v>7000000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5250000</v>
      </c>
      <c r="Y23" s="159">
        <v>-5250000</v>
      </c>
      <c r="Z23" s="141">
        <v>-100</v>
      </c>
      <c r="AA23" s="225">
        <v>7000000</v>
      </c>
    </row>
    <row r="24" spans="1:27" ht="12.75">
      <c r="A24" s="250" t="s">
        <v>57</v>
      </c>
      <c r="B24" s="253"/>
      <c r="C24" s="168">
        <f aca="true" t="shared" si="1" ref="C24:Y24">SUM(C15:C23)</f>
        <v>5260597871</v>
      </c>
      <c r="D24" s="168">
        <f>SUM(D15:D23)</f>
        <v>0</v>
      </c>
      <c r="E24" s="76">
        <f t="shared" si="1"/>
        <v>5488322000</v>
      </c>
      <c r="F24" s="77">
        <f t="shared" si="1"/>
        <v>5488322000</v>
      </c>
      <c r="G24" s="77">
        <f t="shared" si="1"/>
        <v>0</v>
      </c>
      <c r="H24" s="77">
        <f t="shared" si="1"/>
        <v>48107250</v>
      </c>
      <c r="I24" s="77">
        <f t="shared" si="1"/>
        <v>34401023</v>
      </c>
      <c r="J24" s="77">
        <f t="shared" si="1"/>
        <v>34401023</v>
      </c>
      <c r="K24" s="77">
        <f t="shared" si="1"/>
        <v>18159648</v>
      </c>
      <c r="L24" s="77">
        <f t="shared" si="1"/>
        <v>8814896</v>
      </c>
      <c r="M24" s="77">
        <f t="shared" si="1"/>
        <v>-8140498</v>
      </c>
      <c r="N24" s="77">
        <f t="shared" si="1"/>
        <v>-8140498</v>
      </c>
      <c r="O24" s="77">
        <f t="shared" si="1"/>
        <v>31906901</v>
      </c>
      <c r="P24" s="77">
        <f t="shared" si="1"/>
        <v>13101678</v>
      </c>
      <c r="Q24" s="77">
        <f t="shared" si="1"/>
        <v>-1898322</v>
      </c>
      <c r="R24" s="77">
        <f t="shared" si="1"/>
        <v>-1898322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-1898322</v>
      </c>
      <c r="X24" s="77">
        <f t="shared" si="1"/>
        <v>4116241500</v>
      </c>
      <c r="Y24" s="77">
        <f t="shared" si="1"/>
        <v>-4118139822</v>
      </c>
      <c r="Z24" s="212">
        <f>+IF(X24&lt;&gt;0,+(Y24/X24)*100,0)</f>
        <v>-100.04611784804172</v>
      </c>
      <c r="AA24" s="79">
        <f>SUM(AA15:AA23)</f>
        <v>5488322000</v>
      </c>
    </row>
    <row r="25" spans="1:27" ht="12.75">
      <c r="A25" s="250" t="s">
        <v>159</v>
      </c>
      <c r="B25" s="251"/>
      <c r="C25" s="168">
        <f aca="true" t="shared" si="2" ref="C25:Y25">+C12+C24</f>
        <v>6164725944</v>
      </c>
      <c r="D25" s="168">
        <f>+D12+D24</f>
        <v>0</v>
      </c>
      <c r="E25" s="72">
        <f t="shared" si="2"/>
        <v>8223322000</v>
      </c>
      <c r="F25" s="73">
        <f t="shared" si="2"/>
        <v>8223322000</v>
      </c>
      <c r="G25" s="73">
        <f t="shared" si="2"/>
        <v>95262306</v>
      </c>
      <c r="H25" s="73">
        <f t="shared" si="2"/>
        <v>184948746</v>
      </c>
      <c r="I25" s="73">
        <f t="shared" si="2"/>
        <v>212145261</v>
      </c>
      <c r="J25" s="73">
        <f t="shared" si="2"/>
        <v>212145261</v>
      </c>
      <c r="K25" s="73">
        <f t="shared" si="2"/>
        <v>234213209</v>
      </c>
      <c r="L25" s="73">
        <f t="shared" si="2"/>
        <v>232509351</v>
      </c>
      <c r="M25" s="73">
        <f t="shared" si="2"/>
        <v>281838727</v>
      </c>
      <c r="N25" s="73">
        <f t="shared" si="2"/>
        <v>281838727</v>
      </c>
      <c r="O25" s="73">
        <f t="shared" si="2"/>
        <v>509587822</v>
      </c>
      <c r="P25" s="73">
        <f t="shared" si="2"/>
        <v>391529735</v>
      </c>
      <c r="Q25" s="73">
        <f t="shared" si="2"/>
        <v>464981462</v>
      </c>
      <c r="R25" s="73">
        <f t="shared" si="2"/>
        <v>464981462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464981462</v>
      </c>
      <c r="X25" s="73">
        <f t="shared" si="2"/>
        <v>6167491500</v>
      </c>
      <c r="Y25" s="73">
        <f t="shared" si="2"/>
        <v>-5702510038</v>
      </c>
      <c r="Z25" s="170">
        <f>+IF(X25&lt;&gt;0,+(Y25/X25)*100,0)</f>
        <v>-92.46076849882971</v>
      </c>
      <c r="AA25" s="74">
        <f>+AA12+AA24</f>
        <v>8223322000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2603485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36250584</v>
      </c>
      <c r="D31" s="155"/>
      <c r="E31" s="59">
        <v>30000000</v>
      </c>
      <c r="F31" s="60">
        <v>30000000</v>
      </c>
      <c r="G31" s="60">
        <v>106458</v>
      </c>
      <c r="H31" s="60">
        <v>59820</v>
      </c>
      <c r="I31" s="60">
        <v>381613</v>
      </c>
      <c r="J31" s="60">
        <v>381613</v>
      </c>
      <c r="K31" s="60">
        <v>475756</v>
      </c>
      <c r="L31" s="60">
        <v>599184</v>
      </c>
      <c r="M31" s="60">
        <v>1020315</v>
      </c>
      <c r="N31" s="60">
        <v>1020315</v>
      </c>
      <c r="O31" s="60">
        <v>1044224</v>
      </c>
      <c r="P31" s="60">
        <v>1074617</v>
      </c>
      <c r="Q31" s="60">
        <v>1101948</v>
      </c>
      <c r="R31" s="60">
        <v>1101948</v>
      </c>
      <c r="S31" s="60"/>
      <c r="T31" s="60"/>
      <c r="U31" s="60"/>
      <c r="V31" s="60"/>
      <c r="W31" s="60">
        <v>1101948</v>
      </c>
      <c r="X31" s="60">
        <v>22500000</v>
      </c>
      <c r="Y31" s="60">
        <v>-21398052</v>
      </c>
      <c r="Z31" s="140">
        <v>-95.1</v>
      </c>
      <c r="AA31" s="62">
        <v>30000000</v>
      </c>
    </row>
    <row r="32" spans="1:27" ht="12.75">
      <c r="A32" s="249" t="s">
        <v>164</v>
      </c>
      <c r="B32" s="182"/>
      <c r="C32" s="155">
        <v>2693816489</v>
      </c>
      <c r="D32" s="155"/>
      <c r="E32" s="59">
        <v>1900000000</v>
      </c>
      <c r="F32" s="60">
        <v>1900000000</v>
      </c>
      <c r="G32" s="60">
        <v>-51374638</v>
      </c>
      <c r="H32" s="60">
        <v>-1316538</v>
      </c>
      <c r="I32" s="60">
        <v>35494186</v>
      </c>
      <c r="J32" s="60">
        <v>35494186</v>
      </c>
      <c r="K32" s="60">
        <v>-18359148</v>
      </c>
      <c r="L32" s="60">
        <v>-36895806</v>
      </c>
      <c r="M32" s="60">
        <v>-81915330</v>
      </c>
      <c r="N32" s="60">
        <v>-81915330</v>
      </c>
      <c r="O32" s="60">
        <v>-40989289</v>
      </c>
      <c r="P32" s="60">
        <v>-38409333</v>
      </c>
      <c r="Q32" s="60">
        <v>-15448262</v>
      </c>
      <c r="R32" s="60">
        <v>-15448262</v>
      </c>
      <c r="S32" s="60"/>
      <c r="T32" s="60"/>
      <c r="U32" s="60"/>
      <c r="V32" s="60"/>
      <c r="W32" s="60">
        <v>-15448262</v>
      </c>
      <c r="X32" s="60">
        <v>1425000000</v>
      </c>
      <c r="Y32" s="60">
        <v>-1440448262</v>
      </c>
      <c r="Z32" s="140">
        <v>-101.08</v>
      </c>
      <c r="AA32" s="62">
        <v>1900000000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2732670558</v>
      </c>
      <c r="D34" s="168">
        <f>SUM(D29:D33)</f>
        <v>0</v>
      </c>
      <c r="E34" s="72">
        <f t="shared" si="3"/>
        <v>1930000000</v>
      </c>
      <c r="F34" s="73">
        <f t="shared" si="3"/>
        <v>1930000000</v>
      </c>
      <c r="G34" s="73">
        <f t="shared" si="3"/>
        <v>-51268180</v>
      </c>
      <c r="H34" s="73">
        <f t="shared" si="3"/>
        <v>-1256718</v>
      </c>
      <c r="I34" s="73">
        <f t="shared" si="3"/>
        <v>35875799</v>
      </c>
      <c r="J34" s="73">
        <f t="shared" si="3"/>
        <v>35875799</v>
      </c>
      <c r="K34" s="73">
        <f t="shared" si="3"/>
        <v>-17883392</v>
      </c>
      <c r="L34" s="73">
        <f t="shared" si="3"/>
        <v>-36296622</v>
      </c>
      <c r="M34" s="73">
        <f t="shared" si="3"/>
        <v>-80895015</v>
      </c>
      <c r="N34" s="73">
        <f t="shared" si="3"/>
        <v>-80895015</v>
      </c>
      <c r="O34" s="73">
        <f t="shared" si="3"/>
        <v>-39945065</v>
      </c>
      <c r="P34" s="73">
        <f t="shared" si="3"/>
        <v>-37334716</v>
      </c>
      <c r="Q34" s="73">
        <f t="shared" si="3"/>
        <v>-14346314</v>
      </c>
      <c r="R34" s="73">
        <f t="shared" si="3"/>
        <v>-14346314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-14346314</v>
      </c>
      <c r="X34" s="73">
        <f t="shared" si="3"/>
        <v>1447500000</v>
      </c>
      <c r="Y34" s="73">
        <f t="shared" si="3"/>
        <v>-1461846314</v>
      </c>
      <c r="Z34" s="170">
        <f>+IF(X34&lt;&gt;0,+(Y34/X34)*100,0)</f>
        <v>-100.99110977547497</v>
      </c>
      <c r="AA34" s="74">
        <f>SUM(AA29:AA33)</f>
        <v>1930000000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455422190</v>
      </c>
      <c r="D38" s="155"/>
      <c r="E38" s="59">
        <v>320000000</v>
      </c>
      <c r="F38" s="60">
        <v>320000000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240000000</v>
      </c>
      <c r="Y38" s="60">
        <v>-240000000</v>
      </c>
      <c r="Z38" s="140">
        <v>-100</v>
      </c>
      <c r="AA38" s="62">
        <v>320000000</v>
      </c>
    </row>
    <row r="39" spans="1:27" ht="12.75">
      <c r="A39" s="250" t="s">
        <v>59</v>
      </c>
      <c r="B39" s="253"/>
      <c r="C39" s="168">
        <f aca="true" t="shared" si="4" ref="C39:Y39">SUM(C37:C38)</f>
        <v>455422190</v>
      </c>
      <c r="D39" s="168">
        <f>SUM(D37:D38)</f>
        <v>0</v>
      </c>
      <c r="E39" s="76">
        <f t="shared" si="4"/>
        <v>320000000</v>
      </c>
      <c r="F39" s="77">
        <f t="shared" si="4"/>
        <v>320000000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240000000</v>
      </c>
      <c r="Y39" s="77">
        <f t="shared" si="4"/>
        <v>-240000000</v>
      </c>
      <c r="Z39" s="212">
        <f>+IF(X39&lt;&gt;0,+(Y39/X39)*100,0)</f>
        <v>-100</v>
      </c>
      <c r="AA39" s="79">
        <f>SUM(AA37:AA38)</f>
        <v>320000000</v>
      </c>
    </row>
    <row r="40" spans="1:27" ht="12.75">
      <c r="A40" s="250" t="s">
        <v>167</v>
      </c>
      <c r="B40" s="251"/>
      <c r="C40" s="168">
        <f aca="true" t="shared" si="5" ref="C40:Y40">+C34+C39</f>
        <v>3188092748</v>
      </c>
      <c r="D40" s="168">
        <f>+D34+D39</f>
        <v>0</v>
      </c>
      <c r="E40" s="72">
        <f t="shared" si="5"/>
        <v>2250000000</v>
      </c>
      <c r="F40" s="73">
        <f t="shared" si="5"/>
        <v>2250000000</v>
      </c>
      <c r="G40" s="73">
        <f t="shared" si="5"/>
        <v>-51268180</v>
      </c>
      <c r="H40" s="73">
        <f t="shared" si="5"/>
        <v>-1256718</v>
      </c>
      <c r="I40" s="73">
        <f t="shared" si="5"/>
        <v>35875799</v>
      </c>
      <c r="J40" s="73">
        <f t="shared" si="5"/>
        <v>35875799</v>
      </c>
      <c r="K40" s="73">
        <f t="shared" si="5"/>
        <v>-17883392</v>
      </c>
      <c r="L40" s="73">
        <f t="shared" si="5"/>
        <v>-36296622</v>
      </c>
      <c r="M40" s="73">
        <f t="shared" si="5"/>
        <v>-80895015</v>
      </c>
      <c r="N40" s="73">
        <f t="shared" si="5"/>
        <v>-80895015</v>
      </c>
      <c r="O40" s="73">
        <f t="shared" si="5"/>
        <v>-39945065</v>
      </c>
      <c r="P40" s="73">
        <f t="shared" si="5"/>
        <v>-37334716</v>
      </c>
      <c r="Q40" s="73">
        <f t="shared" si="5"/>
        <v>-14346314</v>
      </c>
      <c r="R40" s="73">
        <f t="shared" si="5"/>
        <v>-14346314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-14346314</v>
      </c>
      <c r="X40" s="73">
        <f t="shared" si="5"/>
        <v>1687500000</v>
      </c>
      <c r="Y40" s="73">
        <f t="shared" si="5"/>
        <v>-1701846314</v>
      </c>
      <c r="Z40" s="170">
        <f>+IF(X40&lt;&gt;0,+(Y40/X40)*100,0)</f>
        <v>-100.85015194074074</v>
      </c>
      <c r="AA40" s="74">
        <f>+AA34+AA39</f>
        <v>2250000000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2976633196</v>
      </c>
      <c r="D42" s="257">
        <f>+D25-D40</f>
        <v>0</v>
      </c>
      <c r="E42" s="258">
        <f t="shared" si="6"/>
        <v>5973322000</v>
      </c>
      <c r="F42" s="259">
        <f t="shared" si="6"/>
        <v>5973322000</v>
      </c>
      <c r="G42" s="259">
        <f t="shared" si="6"/>
        <v>146530486</v>
      </c>
      <c r="H42" s="259">
        <f t="shared" si="6"/>
        <v>186205464</v>
      </c>
      <c r="I42" s="259">
        <f t="shared" si="6"/>
        <v>176269462</v>
      </c>
      <c r="J42" s="259">
        <f t="shared" si="6"/>
        <v>176269462</v>
      </c>
      <c r="K42" s="259">
        <f t="shared" si="6"/>
        <v>252096601</v>
      </c>
      <c r="L42" s="259">
        <f t="shared" si="6"/>
        <v>268805973</v>
      </c>
      <c r="M42" s="259">
        <f t="shared" si="6"/>
        <v>362733742</v>
      </c>
      <c r="N42" s="259">
        <f t="shared" si="6"/>
        <v>362733742</v>
      </c>
      <c r="O42" s="259">
        <f t="shared" si="6"/>
        <v>549532887</v>
      </c>
      <c r="P42" s="259">
        <f t="shared" si="6"/>
        <v>428864451</v>
      </c>
      <c r="Q42" s="259">
        <f t="shared" si="6"/>
        <v>479327776</v>
      </c>
      <c r="R42" s="259">
        <f t="shared" si="6"/>
        <v>479327776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479327776</v>
      </c>
      <c r="X42" s="259">
        <f t="shared" si="6"/>
        <v>4479991500</v>
      </c>
      <c r="Y42" s="259">
        <f t="shared" si="6"/>
        <v>-4000663724</v>
      </c>
      <c r="Z42" s="260">
        <f>+IF(X42&lt;&gt;0,+(Y42/X42)*100,0)</f>
        <v>-89.3006989857012</v>
      </c>
      <c r="AA42" s="261">
        <f>+AA25-AA40</f>
        <v>5973322000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2976633196</v>
      </c>
      <c r="D45" s="155"/>
      <c r="E45" s="59">
        <v>5973322000</v>
      </c>
      <c r="F45" s="60">
        <v>5973322000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4479991500</v>
      </c>
      <c r="Y45" s="60">
        <v>-4479991500</v>
      </c>
      <c r="Z45" s="139">
        <v>-100</v>
      </c>
      <c r="AA45" s="62">
        <v>5973322000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146530486</v>
      </c>
      <c r="H46" s="60">
        <v>186205464</v>
      </c>
      <c r="I46" s="60">
        <v>176269462</v>
      </c>
      <c r="J46" s="60">
        <v>176269462</v>
      </c>
      <c r="K46" s="60">
        <v>252096601</v>
      </c>
      <c r="L46" s="60">
        <v>268805973</v>
      </c>
      <c r="M46" s="60">
        <v>362733742</v>
      </c>
      <c r="N46" s="60">
        <v>362733742</v>
      </c>
      <c r="O46" s="60">
        <v>549532887</v>
      </c>
      <c r="P46" s="60">
        <v>428864451</v>
      </c>
      <c r="Q46" s="60">
        <v>479327776</v>
      </c>
      <c r="R46" s="60">
        <v>479327776</v>
      </c>
      <c r="S46" s="60"/>
      <c r="T46" s="60"/>
      <c r="U46" s="60"/>
      <c r="V46" s="60"/>
      <c r="W46" s="60">
        <v>479327776</v>
      </c>
      <c r="X46" s="60"/>
      <c r="Y46" s="60">
        <v>479327776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2976633196</v>
      </c>
      <c r="D48" s="217">
        <f>SUM(D45:D47)</f>
        <v>0</v>
      </c>
      <c r="E48" s="264">
        <f t="shared" si="7"/>
        <v>5973322000</v>
      </c>
      <c r="F48" s="219">
        <f t="shared" si="7"/>
        <v>5973322000</v>
      </c>
      <c r="G48" s="219">
        <f t="shared" si="7"/>
        <v>146530486</v>
      </c>
      <c r="H48" s="219">
        <f t="shared" si="7"/>
        <v>186205464</v>
      </c>
      <c r="I48" s="219">
        <f t="shared" si="7"/>
        <v>176269462</v>
      </c>
      <c r="J48" s="219">
        <f t="shared" si="7"/>
        <v>176269462</v>
      </c>
      <c r="K48" s="219">
        <f t="shared" si="7"/>
        <v>252096601</v>
      </c>
      <c r="L48" s="219">
        <f t="shared" si="7"/>
        <v>268805973</v>
      </c>
      <c r="M48" s="219">
        <f t="shared" si="7"/>
        <v>362733742</v>
      </c>
      <c r="N48" s="219">
        <f t="shared" si="7"/>
        <v>362733742</v>
      </c>
      <c r="O48" s="219">
        <f t="shared" si="7"/>
        <v>549532887</v>
      </c>
      <c r="P48" s="219">
        <f t="shared" si="7"/>
        <v>428864451</v>
      </c>
      <c r="Q48" s="219">
        <f t="shared" si="7"/>
        <v>479327776</v>
      </c>
      <c r="R48" s="219">
        <f t="shared" si="7"/>
        <v>479327776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479327776</v>
      </c>
      <c r="X48" s="219">
        <f t="shared" si="7"/>
        <v>4479991500</v>
      </c>
      <c r="Y48" s="219">
        <f t="shared" si="7"/>
        <v>-4000663724</v>
      </c>
      <c r="Z48" s="265">
        <f>+IF(X48&lt;&gt;0,+(Y48/X48)*100,0)</f>
        <v>-89.3006989857012</v>
      </c>
      <c r="AA48" s="232">
        <f>SUM(AA45:AA47)</f>
        <v>5973322000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181498227</v>
      </c>
      <c r="F6" s="60">
        <v>181498227</v>
      </c>
      <c r="G6" s="60">
        <v>17266076</v>
      </c>
      <c r="H6" s="60">
        <v>20738733</v>
      </c>
      <c r="I6" s="60">
        <v>27377450</v>
      </c>
      <c r="J6" s="60">
        <v>65382259</v>
      </c>
      <c r="K6" s="60">
        <v>27036586</v>
      </c>
      <c r="L6" s="60">
        <v>27512478</v>
      </c>
      <c r="M6" s="60">
        <v>11805568</v>
      </c>
      <c r="N6" s="60">
        <v>66354632</v>
      </c>
      <c r="O6" s="60">
        <v>14280084</v>
      </c>
      <c r="P6" s="60">
        <v>17315295</v>
      </c>
      <c r="Q6" s="60">
        <v>18447639</v>
      </c>
      <c r="R6" s="60">
        <v>50043018</v>
      </c>
      <c r="S6" s="60"/>
      <c r="T6" s="60"/>
      <c r="U6" s="60"/>
      <c r="V6" s="60"/>
      <c r="W6" s="60">
        <v>181779909</v>
      </c>
      <c r="X6" s="60">
        <v>136123668</v>
      </c>
      <c r="Y6" s="60">
        <v>45656241</v>
      </c>
      <c r="Z6" s="140">
        <v>33.54</v>
      </c>
      <c r="AA6" s="62">
        <v>181498227</v>
      </c>
    </row>
    <row r="7" spans="1:27" ht="12.75">
      <c r="A7" s="249" t="s">
        <v>32</v>
      </c>
      <c r="B7" s="182"/>
      <c r="C7" s="155">
        <v>854957285</v>
      </c>
      <c r="D7" s="155"/>
      <c r="E7" s="59">
        <v>1048678742</v>
      </c>
      <c r="F7" s="60">
        <v>1048678742</v>
      </c>
      <c r="G7" s="60">
        <v>47719551</v>
      </c>
      <c r="H7" s="60">
        <v>47356720</v>
      </c>
      <c r="I7" s="60">
        <v>66633822</v>
      </c>
      <c r="J7" s="60">
        <v>161710093</v>
      </c>
      <c r="K7" s="60">
        <v>66810357</v>
      </c>
      <c r="L7" s="60">
        <v>58134771</v>
      </c>
      <c r="M7" s="60">
        <v>42576048</v>
      </c>
      <c r="N7" s="60">
        <v>167521176</v>
      </c>
      <c r="O7" s="60">
        <v>61667070</v>
      </c>
      <c r="P7" s="60">
        <v>51311318</v>
      </c>
      <c r="Q7" s="60">
        <v>55354709</v>
      </c>
      <c r="R7" s="60">
        <v>168333097</v>
      </c>
      <c r="S7" s="60"/>
      <c r="T7" s="60"/>
      <c r="U7" s="60"/>
      <c r="V7" s="60"/>
      <c r="W7" s="60">
        <v>497564366</v>
      </c>
      <c r="X7" s="60">
        <v>786509055</v>
      </c>
      <c r="Y7" s="60">
        <v>-288944689</v>
      </c>
      <c r="Z7" s="140">
        <v>-36.74</v>
      </c>
      <c r="AA7" s="62">
        <v>1048678742</v>
      </c>
    </row>
    <row r="8" spans="1:27" ht="12.75">
      <c r="A8" s="249" t="s">
        <v>178</v>
      </c>
      <c r="B8" s="182"/>
      <c r="C8" s="155">
        <v>53057431</v>
      </c>
      <c r="D8" s="155"/>
      <c r="E8" s="59">
        <v>81343338</v>
      </c>
      <c r="F8" s="60">
        <v>81343338</v>
      </c>
      <c r="G8" s="60">
        <v>6857354</v>
      </c>
      <c r="H8" s="60">
        <v>9178839</v>
      </c>
      <c r="I8" s="60">
        <v>6164435</v>
      </c>
      <c r="J8" s="60">
        <v>22200628</v>
      </c>
      <c r="K8" s="60">
        <v>6213162</v>
      </c>
      <c r="L8" s="60">
        <v>11526785</v>
      </c>
      <c r="M8" s="60">
        <v>10525407</v>
      </c>
      <c r="N8" s="60">
        <v>28265354</v>
      </c>
      <c r="O8" s="60">
        <v>7805151</v>
      </c>
      <c r="P8" s="60">
        <v>7039275</v>
      </c>
      <c r="Q8" s="60">
        <v>10051504</v>
      </c>
      <c r="R8" s="60">
        <v>24895930</v>
      </c>
      <c r="S8" s="60"/>
      <c r="T8" s="60"/>
      <c r="U8" s="60"/>
      <c r="V8" s="60"/>
      <c r="W8" s="60">
        <v>75361912</v>
      </c>
      <c r="X8" s="60">
        <v>61007508</v>
      </c>
      <c r="Y8" s="60">
        <v>14354404</v>
      </c>
      <c r="Z8" s="140">
        <v>23.53</v>
      </c>
      <c r="AA8" s="62">
        <v>81343338</v>
      </c>
    </row>
    <row r="9" spans="1:27" ht="12.75">
      <c r="A9" s="249" t="s">
        <v>179</v>
      </c>
      <c r="B9" s="182"/>
      <c r="C9" s="155">
        <v>405395796</v>
      </c>
      <c r="D9" s="155"/>
      <c r="E9" s="59">
        <v>388792000</v>
      </c>
      <c r="F9" s="60">
        <v>388792000</v>
      </c>
      <c r="G9" s="60">
        <v>160771000</v>
      </c>
      <c r="H9" s="60">
        <v>2093000</v>
      </c>
      <c r="I9" s="60"/>
      <c r="J9" s="60">
        <v>162864000</v>
      </c>
      <c r="K9" s="60"/>
      <c r="L9" s="60"/>
      <c r="M9" s="60">
        <v>128121000</v>
      </c>
      <c r="N9" s="60">
        <v>128121000</v>
      </c>
      <c r="O9" s="60"/>
      <c r="P9" s="60"/>
      <c r="Q9" s="60">
        <v>96803000</v>
      </c>
      <c r="R9" s="60">
        <v>96803000</v>
      </c>
      <c r="S9" s="60"/>
      <c r="T9" s="60"/>
      <c r="U9" s="60"/>
      <c r="V9" s="60"/>
      <c r="W9" s="60">
        <v>387788000</v>
      </c>
      <c r="X9" s="60">
        <v>388792000</v>
      </c>
      <c r="Y9" s="60">
        <v>-1004000</v>
      </c>
      <c r="Z9" s="140">
        <v>-0.26</v>
      </c>
      <c r="AA9" s="62">
        <v>388792000</v>
      </c>
    </row>
    <row r="10" spans="1:27" ht="12.75">
      <c r="A10" s="249" t="s">
        <v>180</v>
      </c>
      <c r="B10" s="182"/>
      <c r="C10" s="155">
        <v>117246706</v>
      </c>
      <c r="D10" s="155"/>
      <c r="E10" s="59">
        <v>113363000</v>
      </c>
      <c r="F10" s="60">
        <v>113363000</v>
      </c>
      <c r="G10" s="60">
        <v>43610000</v>
      </c>
      <c r="H10" s="60"/>
      <c r="I10" s="60"/>
      <c r="J10" s="60">
        <v>43610000</v>
      </c>
      <c r="K10" s="60"/>
      <c r="L10" s="60"/>
      <c r="M10" s="60">
        <v>37015000</v>
      </c>
      <c r="N10" s="60">
        <v>37015000</v>
      </c>
      <c r="O10" s="60"/>
      <c r="P10" s="60"/>
      <c r="Q10" s="60">
        <v>32738000</v>
      </c>
      <c r="R10" s="60">
        <v>32738000</v>
      </c>
      <c r="S10" s="60"/>
      <c r="T10" s="60"/>
      <c r="U10" s="60"/>
      <c r="V10" s="60"/>
      <c r="W10" s="60">
        <v>113363000</v>
      </c>
      <c r="X10" s="60">
        <v>85022253</v>
      </c>
      <c r="Y10" s="60">
        <v>28340747</v>
      </c>
      <c r="Z10" s="140">
        <v>33.33</v>
      </c>
      <c r="AA10" s="62">
        <v>113363000</v>
      </c>
    </row>
    <row r="11" spans="1:27" ht="12.75">
      <c r="A11" s="249" t="s">
        <v>181</v>
      </c>
      <c r="B11" s="182"/>
      <c r="C11" s="155">
        <v>3230005</v>
      </c>
      <c r="D11" s="155"/>
      <c r="E11" s="59">
        <v>122603996</v>
      </c>
      <c r="F11" s="60">
        <v>122603996</v>
      </c>
      <c r="G11" s="60">
        <v>604279</v>
      </c>
      <c r="H11" s="60">
        <v>912649</v>
      </c>
      <c r="I11" s="60">
        <v>3710100</v>
      </c>
      <c r="J11" s="60">
        <v>5227028</v>
      </c>
      <c r="K11" s="60">
        <v>2382844</v>
      </c>
      <c r="L11" s="60">
        <v>1475744</v>
      </c>
      <c r="M11" s="60">
        <v>627260</v>
      </c>
      <c r="N11" s="60">
        <v>4485848</v>
      </c>
      <c r="O11" s="60">
        <v>809020</v>
      </c>
      <c r="P11" s="60">
        <v>1259088</v>
      </c>
      <c r="Q11" s="60">
        <v>709470</v>
      </c>
      <c r="R11" s="60">
        <v>2777578</v>
      </c>
      <c r="S11" s="60"/>
      <c r="T11" s="60"/>
      <c r="U11" s="60"/>
      <c r="V11" s="60"/>
      <c r="W11" s="60">
        <v>12490454</v>
      </c>
      <c r="X11" s="60">
        <v>91953000</v>
      </c>
      <c r="Y11" s="60">
        <v>-79462546</v>
      </c>
      <c r="Z11" s="140">
        <v>-86.42</v>
      </c>
      <c r="AA11" s="62">
        <v>122603996</v>
      </c>
    </row>
    <row r="12" spans="1:27" ht="12.75">
      <c r="A12" s="249" t="s">
        <v>182</v>
      </c>
      <c r="B12" s="182"/>
      <c r="C12" s="155">
        <v>17251</v>
      </c>
      <c r="D12" s="155"/>
      <c r="E12" s="59">
        <v>18122</v>
      </c>
      <c r="F12" s="60">
        <v>18122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13590</v>
      </c>
      <c r="Y12" s="60">
        <v>-13590</v>
      </c>
      <c r="Z12" s="140">
        <v>-100</v>
      </c>
      <c r="AA12" s="62">
        <v>18122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-1218348033</v>
      </c>
      <c r="D14" s="155"/>
      <c r="E14" s="59">
        <v>-1705587375</v>
      </c>
      <c r="F14" s="60">
        <v>-95946761</v>
      </c>
      <c r="G14" s="60">
        <v>-186042345</v>
      </c>
      <c r="H14" s="60">
        <v>-87214552</v>
      </c>
      <c r="I14" s="60">
        <v>-106751028</v>
      </c>
      <c r="J14" s="60">
        <v>-380007925</v>
      </c>
      <c r="K14" s="60">
        <v>-94614946</v>
      </c>
      <c r="L14" s="60">
        <v>-103811475</v>
      </c>
      <c r="M14" s="60">
        <v>-157975913</v>
      </c>
      <c r="N14" s="60">
        <v>-356402334</v>
      </c>
      <c r="O14" s="60">
        <v>-104567558</v>
      </c>
      <c r="P14" s="60">
        <v>-93486116</v>
      </c>
      <c r="Q14" s="60">
        <v>-145528996</v>
      </c>
      <c r="R14" s="60">
        <v>-343582670</v>
      </c>
      <c r="S14" s="60"/>
      <c r="T14" s="60"/>
      <c r="U14" s="60"/>
      <c r="V14" s="60"/>
      <c r="W14" s="60">
        <v>-1079992929</v>
      </c>
      <c r="X14" s="60">
        <v>-79768209</v>
      </c>
      <c r="Y14" s="60">
        <v>-1000224720</v>
      </c>
      <c r="Z14" s="140">
        <v>1253.91</v>
      </c>
      <c r="AA14" s="62">
        <v>-95946761</v>
      </c>
    </row>
    <row r="15" spans="1:27" ht="12.75">
      <c r="A15" s="249" t="s">
        <v>40</v>
      </c>
      <c r="B15" s="182"/>
      <c r="C15" s="155">
        <v>-119480326</v>
      </c>
      <c r="D15" s="155"/>
      <c r="E15" s="59">
        <v>-105979992</v>
      </c>
      <c r="F15" s="60">
        <v>-384724</v>
      </c>
      <c r="G15" s="60">
        <v>-1340</v>
      </c>
      <c r="H15" s="60">
        <v>-60111</v>
      </c>
      <c r="I15" s="60">
        <v>-5853</v>
      </c>
      <c r="J15" s="60">
        <v>-67304</v>
      </c>
      <c r="K15" s="60">
        <v>-1968</v>
      </c>
      <c r="L15" s="60">
        <v>-5345</v>
      </c>
      <c r="M15" s="60"/>
      <c r="N15" s="60">
        <v>-7313</v>
      </c>
      <c r="O15" s="60">
        <v>-5</v>
      </c>
      <c r="P15" s="60">
        <v>-7594</v>
      </c>
      <c r="Q15" s="60">
        <v>-12238</v>
      </c>
      <c r="R15" s="60">
        <v>-19837</v>
      </c>
      <c r="S15" s="60"/>
      <c r="T15" s="60"/>
      <c r="U15" s="60"/>
      <c r="V15" s="60"/>
      <c r="W15" s="60">
        <v>-94454</v>
      </c>
      <c r="X15" s="60">
        <v>-236749</v>
      </c>
      <c r="Y15" s="60">
        <v>142295</v>
      </c>
      <c r="Z15" s="140">
        <v>-60.1</v>
      </c>
      <c r="AA15" s="62">
        <v>-384724</v>
      </c>
    </row>
    <row r="16" spans="1:27" ht="12.75">
      <c r="A16" s="249" t="s">
        <v>42</v>
      </c>
      <c r="B16" s="182"/>
      <c r="C16" s="155"/>
      <c r="D16" s="155"/>
      <c r="E16" s="59">
        <v>-32850000</v>
      </c>
      <c r="F16" s="60">
        <v>-127465</v>
      </c>
      <c r="G16" s="60">
        <v>-584901</v>
      </c>
      <c r="H16" s="60">
        <v>-1689458</v>
      </c>
      <c r="I16" s="60">
        <v>-2070141</v>
      </c>
      <c r="J16" s="60">
        <v>-4344500</v>
      </c>
      <c r="K16" s="60">
        <v>-2676729</v>
      </c>
      <c r="L16" s="60">
        <v>-4714413</v>
      </c>
      <c r="M16" s="60">
        <v>-3841197</v>
      </c>
      <c r="N16" s="60">
        <v>-11232339</v>
      </c>
      <c r="O16" s="60">
        <v>-3902456</v>
      </c>
      <c r="P16" s="60">
        <v>-3811654</v>
      </c>
      <c r="Q16" s="60">
        <v>-4197810</v>
      </c>
      <c r="R16" s="60">
        <v>-11911920</v>
      </c>
      <c r="S16" s="60"/>
      <c r="T16" s="60"/>
      <c r="U16" s="60"/>
      <c r="V16" s="60"/>
      <c r="W16" s="60">
        <v>-27488759</v>
      </c>
      <c r="X16" s="60">
        <v>-138721</v>
      </c>
      <c r="Y16" s="60">
        <v>-27350038</v>
      </c>
      <c r="Z16" s="140">
        <v>19715.86</v>
      </c>
      <c r="AA16" s="62">
        <v>-127465</v>
      </c>
    </row>
    <row r="17" spans="1:27" ht="12.75">
      <c r="A17" s="250" t="s">
        <v>185</v>
      </c>
      <c r="B17" s="251"/>
      <c r="C17" s="168">
        <f aca="true" t="shared" si="0" ref="C17:Y17">SUM(C6:C16)</f>
        <v>96076115</v>
      </c>
      <c r="D17" s="168">
        <f t="shared" si="0"/>
        <v>0</v>
      </c>
      <c r="E17" s="72">
        <f t="shared" si="0"/>
        <v>91880058</v>
      </c>
      <c r="F17" s="73">
        <f t="shared" si="0"/>
        <v>1839838475</v>
      </c>
      <c r="G17" s="73">
        <f t="shared" si="0"/>
        <v>90199674</v>
      </c>
      <c r="H17" s="73">
        <f t="shared" si="0"/>
        <v>-8684180</v>
      </c>
      <c r="I17" s="73">
        <f t="shared" si="0"/>
        <v>-4941215</v>
      </c>
      <c r="J17" s="73">
        <f t="shared" si="0"/>
        <v>76574279</v>
      </c>
      <c r="K17" s="73">
        <f t="shared" si="0"/>
        <v>5149306</v>
      </c>
      <c r="L17" s="73">
        <f t="shared" si="0"/>
        <v>-9881455</v>
      </c>
      <c r="M17" s="73">
        <f t="shared" si="0"/>
        <v>68853173</v>
      </c>
      <c r="N17" s="73">
        <f t="shared" si="0"/>
        <v>64121024</v>
      </c>
      <c r="O17" s="73">
        <f t="shared" si="0"/>
        <v>-23908694</v>
      </c>
      <c r="P17" s="73">
        <f t="shared" si="0"/>
        <v>-20380388</v>
      </c>
      <c r="Q17" s="73">
        <f t="shared" si="0"/>
        <v>64365278</v>
      </c>
      <c r="R17" s="73">
        <f t="shared" si="0"/>
        <v>20076196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160771499</v>
      </c>
      <c r="X17" s="73">
        <f t="shared" si="0"/>
        <v>1469277395</v>
      </c>
      <c r="Y17" s="73">
        <f t="shared" si="0"/>
        <v>-1308505896</v>
      </c>
      <c r="Z17" s="170">
        <f>+IF(X17&lt;&gt;0,+(Y17/X17)*100,0)</f>
        <v>-89.0577844900418</v>
      </c>
      <c r="AA17" s="74">
        <f>SUM(AA6:AA16)</f>
        <v>1839838475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18878629</v>
      </c>
      <c r="D21" s="155"/>
      <c r="E21" s="59">
        <v>20000000</v>
      </c>
      <c r="F21" s="60">
        <v>40000000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40000000</v>
      </c>
    </row>
    <row r="22" spans="1:27" ht="12.75">
      <c r="A22" s="249" t="s">
        <v>188</v>
      </c>
      <c r="B22" s="182"/>
      <c r="C22" s="155"/>
      <c r="D22" s="155"/>
      <c r="E22" s="268">
        <v>287983000</v>
      </c>
      <c r="F22" s="159">
        <v>287983000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287983000</v>
      </c>
    </row>
    <row r="23" spans="1:27" ht="12.75">
      <c r="A23" s="249" t="s">
        <v>189</v>
      </c>
      <c r="B23" s="182"/>
      <c r="C23" s="157"/>
      <c r="D23" s="157"/>
      <c r="E23" s="59">
        <v>35000000</v>
      </c>
      <c r="F23" s="60">
        <v>35000000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35000000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-93156133</v>
      </c>
      <c r="D26" s="155"/>
      <c r="E26" s="59">
        <v>-133362996</v>
      </c>
      <c r="F26" s="60">
        <v>-153362</v>
      </c>
      <c r="G26" s="60">
        <v>-9529387</v>
      </c>
      <c r="H26" s="60">
        <v>-3410141</v>
      </c>
      <c r="I26" s="60">
        <v>-5151288</v>
      </c>
      <c r="J26" s="60">
        <v>-18090816</v>
      </c>
      <c r="K26" s="60">
        <v>-31494737</v>
      </c>
      <c r="L26" s="60">
        <v>-6839637</v>
      </c>
      <c r="M26" s="60">
        <v>-18668046</v>
      </c>
      <c r="N26" s="60">
        <v>-57002420</v>
      </c>
      <c r="O26" s="60">
        <v>-10254995</v>
      </c>
      <c r="P26" s="60">
        <v>-7821234</v>
      </c>
      <c r="Q26" s="60">
        <v>-10569769</v>
      </c>
      <c r="R26" s="60">
        <v>-28645998</v>
      </c>
      <c r="S26" s="60"/>
      <c r="T26" s="60"/>
      <c r="U26" s="60"/>
      <c r="V26" s="60"/>
      <c r="W26" s="60">
        <v>-103739234</v>
      </c>
      <c r="X26" s="60">
        <v>-114227</v>
      </c>
      <c r="Y26" s="60">
        <v>-103625007</v>
      </c>
      <c r="Z26" s="140">
        <v>90718.49</v>
      </c>
      <c r="AA26" s="62">
        <v>-153362</v>
      </c>
    </row>
    <row r="27" spans="1:27" ht="12.75">
      <c r="A27" s="250" t="s">
        <v>192</v>
      </c>
      <c r="B27" s="251"/>
      <c r="C27" s="168">
        <f aca="true" t="shared" si="1" ref="C27:Y27">SUM(C21:C26)</f>
        <v>-74277504</v>
      </c>
      <c r="D27" s="168">
        <f>SUM(D21:D26)</f>
        <v>0</v>
      </c>
      <c r="E27" s="72">
        <f t="shared" si="1"/>
        <v>209620004</v>
      </c>
      <c r="F27" s="73">
        <f t="shared" si="1"/>
        <v>362829638</v>
      </c>
      <c r="G27" s="73">
        <f t="shared" si="1"/>
        <v>-9529387</v>
      </c>
      <c r="H27" s="73">
        <f t="shared" si="1"/>
        <v>-3410141</v>
      </c>
      <c r="I27" s="73">
        <f t="shared" si="1"/>
        <v>-5151288</v>
      </c>
      <c r="J27" s="73">
        <f t="shared" si="1"/>
        <v>-18090816</v>
      </c>
      <c r="K27" s="73">
        <f t="shared" si="1"/>
        <v>-31494737</v>
      </c>
      <c r="L27" s="73">
        <f t="shared" si="1"/>
        <v>-6839637</v>
      </c>
      <c r="M27" s="73">
        <f t="shared" si="1"/>
        <v>-18668046</v>
      </c>
      <c r="N27" s="73">
        <f t="shared" si="1"/>
        <v>-57002420</v>
      </c>
      <c r="O27" s="73">
        <f t="shared" si="1"/>
        <v>-10254995</v>
      </c>
      <c r="P27" s="73">
        <f t="shared" si="1"/>
        <v>-7821234</v>
      </c>
      <c r="Q27" s="73">
        <f t="shared" si="1"/>
        <v>-10569769</v>
      </c>
      <c r="R27" s="73">
        <f t="shared" si="1"/>
        <v>-28645998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-103739234</v>
      </c>
      <c r="X27" s="73">
        <f t="shared" si="1"/>
        <v>-114227</v>
      </c>
      <c r="Y27" s="73">
        <f t="shared" si="1"/>
        <v>-103625007</v>
      </c>
      <c r="Z27" s="170">
        <f>+IF(X27&lt;&gt;0,+(Y27/X27)*100,0)</f>
        <v>90718.48774808057</v>
      </c>
      <c r="AA27" s="74">
        <f>SUM(AA21:AA26)</f>
        <v>362829638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>
        <v>10000000</v>
      </c>
      <c r="F31" s="60">
        <v>10000000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10000000</v>
      </c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-12848525</v>
      </c>
      <c r="D33" s="155"/>
      <c r="E33" s="59">
        <v>15000000</v>
      </c>
      <c r="F33" s="60">
        <v>15000000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15000000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-12848525</v>
      </c>
      <c r="D36" s="168">
        <f>SUM(D31:D35)</f>
        <v>0</v>
      </c>
      <c r="E36" s="72">
        <f t="shared" si="2"/>
        <v>25000000</v>
      </c>
      <c r="F36" s="73">
        <f t="shared" si="2"/>
        <v>25000000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25000000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8950086</v>
      </c>
      <c r="D38" s="153">
        <f>+D17+D27+D36</f>
        <v>0</v>
      </c>
      <c r="E38" s="99">
        <f t="shared" si="3"/>
        <v>326500062</v>
      </c>
      <c r="F38" s="100">
        <f t="shared" si="3"/>
        <v>2227668113</v>
      </c>
      <c r="G38" s="100">
        <f t="shared" si="3"/>
        <v>80670287</v>
      </c>
      <c r="H38" s="100">
        <f t="shared" si="3"/>
        <v>-12094321</v>
      </c>
      <c r="I38" s="100">
        <f t="shared" si="3"/>
        <v>-10092503</v>
      </c>
      <c r="J38" s="100">
        <f t="shared" si="3"/>
        <v>58483463</v>
      </c>
      <c r="K38" s="100">
        <f t="shared" si="3"/>
        <v>-26345431</v>
      </c>
      <c r="L38" s="100">
        <f t="shared" si="3"/>
        <v>-16721092</v>
      </c>
      <c r="M38" s="100">
        <f t="shared" si="3"/>
        <v>50185127</v>
      </c>
      <c r="N38" s="100">
        <f t="shared" si="3"/>
        <v>7118604</v>
      </c>
      <c r="O38" s="100">
        <f t="shared" si="3"/>
        <v>-34163689</v>
      </c>
      <c r="P38" s="100">
        <f t="shared" si="3"/>
        <v>-28201622</v>
      </c>
      <c r="Q38" s="100">
        <f t="shared" si="3"/>
        <v>53795509</v>
      </c>
      <c r="R38" s="100">
        <f t="shared" si="3"/>
        <v>-8569802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57032265</v>
      </c>
      <c r="X38" s="100">
        <f t="shared" si="3"/>
        <v>1469163168</v>
      </c>
      <c r="Y38" s="100">
        <f t="shared" si="3"/>
        <v>-1412130903</v>
      </c>
      <c r="Z38" s="137">
        <f>+IF(X38&lt;&gt;0,+(Y38/X38)*100,0)</f>
        <v>-96.11804418717908</v>
      </c>
      <c r="AA38" s="102">
        <f>+AA17+AA27+AA36</f>
        <v>2227668113</v>
      </c>
    </row>
    <row r="39" spans="1:27" ht="12.75">
      <c r="A39" s="249" t="s">
        <v>200</v>
      </c>
      <c r="B39" s="182"/>
      <c r="C39" s="153">
        <v>-33240</v>
      </c>
      <c r="D39" s="153"/>
      <c r="E39" s="99">
        <v>-322324000</v>
      </c>
      <c r="F39" s="100">
        <v>-322324000</v>
      </c>
      <c r="G39" s="100">
        <v>322332913</v>
      </c>
      <c r="H39" s="100">
        <v>403003200</v>
      </c>
      <c r="I39" s="100">
        <v>390908879</v>
      </c>
      <c r="J39" s="100">
        <v>322332913</v>
      </c>
      <c r="K39" s="100">
        <v>380816376</v>
      </c>
      <c r="L39" s="100">
        <v>354470945</v>
      </c>
      <c r="M39" s="100">
        <v>337749853</v>
      </c>
      <c r="N39" s="100">
        <v>380816376</v>
      </c>
      <c r="O39" s="100">
        <v>387934980</v>
      </c>
      <c r="P39" s="100">
        <v>353771291</v>
      </c>
      <c r="Q39" s="100">
        <v>325569669</v>
      </c>
      <c r="R39" s="100">
        <v>387934980</v>
      </c>
      <c r="S39" s="100"/>
      <c r="T39" s="100"/>
      <c r="U39" s="100"/>
      <c r="V39" s="100"/>
      <c r="W39" s="100">
        <v>322332913</v>
      </c>
      <c r="X39" s="100">
        <v>-322324000</v>
      </c>
      <c r="Y39" s="100">
        <v>644656913</v>
      </c>
      <c r="Z39" s="137">
        <v>-200</v>
      </c>
      <c r="AA39" s="102">
        <v>-322324000</v>
      </c>
    </row>
    <row r="40" spans="1:27" ht="12.75">
      <c r="A40" s="269" t="s">
        <v>201</v>
      </c>
      <c r="B40" s="256"/>
      <c r="C40" s="257">
        <v>8916846</v>
      </c>
      <c r="D40" s="257"/>
      <c r="E40" s="258">
        <v>4176062</v>
      </c>
      <c r="F40" s="259">
        <v>1905344113</v>
      </c>
      <c r="G40" s="259">
        <v>403003200</v>
      </c>
      <c r="H40" s="259">
        <v>390908879</v>
      </c>
      <c r="I40" s="259">
        <v>380816376</v>
      </c>
      <c r="J40" s="259">
        <v>380816376</v>
      </c>
      <c r="K40" s="259">
        <v>354470945</v>
      </c>
      <c r="L40" s="259">
        <v>337749853</v>
      </c>
      <c r="M40" s="259">
        <v>387934980</v>
      </c>
      <c r="N40" s="259">
        <v>387934980</v>
      </c>
      <c r="O40" s="259">
        <v>353771291</v>
      </c>
      <c r="P40" s="259">
        <v>325569669</v>
      </c>
      <c r="Q40" s="259">
        <v>379365178</v>
      </c>
      <c r="R40" s="259">
        <v>379365178</v>
      </c>
      <c r="S40" s="259"/>
      <c r="T40" s="259"/>
      <c r="U40" s="259"/>
      <c r="V40" s="259"/>
      <c r="W40" s="259">
        <v>379365178</v>
      </c>
      <c r="X40" s="259">
        <v>1146839168</v>
      </c>
      <c r="Y40" s="259">
        <v>-767473990</v>
      </c>
      <c r="Z40" s="260">
        <v>-66.92</v>
      </c>
      <c r="AA40" s="261">
        <v>1905344113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134043706</v>
      </c>
      <c r="D5" s="200">
        <f t="shared" si="0"/>
        <v>0</v>
      </c>
      <c r="E5" s="106">
        <f t="shared" si="0"/>
        <v>83928519</v>
      </c>
      <c r="F5" s="106">
        <f t="shared" si="0"/>
        <v>93928517</v>
      </c>
      <c r="G5" s="106">
        <f t="shared" si="0"/>
        <v>9529387</v>
      </c>
      <c r="H5" s="106">
        <f t="shared" si="0"/>
        <v>3410141</v>
      </c>
      <c r="I5" s="106">
        <f t="shared" si="0"/>
        <v>5151288</v>
      </c>
      <c r="J5" s="106">
        <f t="shared" si="0"/>
        <v>18090816</v>
      </c>
      <c r="K5" s="106">
        <f t="shared" si="0"/>
        <v>31494737</v>
      </c>
      <c r="L5" s="106">
        <f t="shared" si="0"/>
        <v>6839637</v>
      </c>
      <c r="M5" s="106">
        <f t="shared" si="0"/>
        <v>18668046</v>
      </c>
      <c r="N5" s="106">
        <f t="shared" si="0"/>
        <v>57002420</v>
      </c>
      <c r="O5" s="106">
        <f t="shared" si="0"/>
        <v>10254996</v>
      </c>
      <c r="P5" s="106">
        <f t="shared" si="0"/>
        <v>7821234</v>
      </c>
      <c r="Q5" s="106">
        <f t="shared" si="0"/>
        <v>10569769</v>
      </c>
      <c r="R5" s="106">
        <f t="shared" si="0"/>
        <v>28645999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103739235</v>
      </c>
      <c r="X5" s="106">
        <f t="shared" si="0"/>
        <v>70446388</v>
      </c>
      <c r="Y5" s="106">
        <f t="shared" si="0"/>
        <v>33292847</v>
      </c>
      <c r="Z5" s="201">
        <f>+IF(X5&lt;&gt;0,+(Y5/X5)*100,0)</f>
        <v>47.259835380062356</v>
      </c>
      <c r="AA5" s="199">
        <f>SUM(AA11:AA18)</f>
        <v>93928517</v>
      </c>
    </row>
    <row r="6" spans="1:27" ht="12.75">
      <c r="A6" s="291" t="s">
        <v>205</v>
      </c>
      <c r="B6" s="142"/>
      <c r="C6" s="62">
        <v>34065210</v>
      </c>
      <c r="D6" s="156"/>
      <c r="E6" s="60">
        <v>10798007</v>
      </c>
      <c r="F6" s="60">
        <v>10798007</v>
      </c>
      <c r="G6" s="60">
        <v>2241160</v>
      </c>
      <c r="H6" s="60">
        <v>1413118</v>
      </c>
      <c r="I6" s="60">
        <v>2177912</v>
      </c>
      <c r="J6" s="60">
        <v>5832190</v>
      </c>
      <c r="K6" s="60">
        <v>1712115</v>
      </c>
      <c r="L6" s="60">
        <v>3302916</v>
      </c>
      <c r="M6" s="60">
        <v>3696180</v>
      </c>
      <c r="N6" s="60">
        <v>8711211</v>
      </c>
      <c r="O6" s="60">
        <v>2115614</v>
      </c>
      <c r="P6" s="60">
        <v>1241948</v>
      </c>
      <c r="Q6" s="60">
        <v>2446637</v>
      </c>
      <c r="R6" s="60">
        <v>5804199</v>
      </c>
      <c r="S6" s="60"/>
      <c r="T6" s="60"/>
      <c r="U6" s="60"/>
      <c r="V6" s="60"/>
      <c r="W6" s="60">
        <v>20347600</v>
      </c>
      <c r="X6" s="60">
        <v>8098505</v>
      </c>
      <c r="Y6" s="60">
        <v>12249095</v>
      </c>
      <c r="Z6" s="140">
        <v>151.25</v>
      </c>
      <c r="AA6" s="155">
        <v>10798007</v>
      </c>
    </row>
    <row r="7" spans="1:27" ht="12.75">
      <c r="A7" s="291" t="s">
        <v>206</v>
      </c>
      <c r="B7" s="142"/>
      <c r="C7" s="62">
        <v>2826706</v>
      </c>
      <c r="D7" s="156"/>
      <c r="E7" s="60">
        <v>2841718</v>
      </c>
      <c r="F7" s="60">
        <v>2841718</v>
      </c>
      <c r="G7" s="60"/>
      <c r="H7" s="60">
        <v>1048191</v>
      </c>
      <c r="I7" s="60"/>
      <c r="J7" s="60">
        <v>1048191</v>
      </c>
      <c r="K7" s="60">
        <v>1754967</v>
      </c>
      <c r="L7" s="60"/>
      <c r="M7" s="60"/>
      <c r="N7" s="60">
        <v>1754967</v>
      </c>
      <c r="O7" s="60"/>
      <c r="P7" s="60"/>
      <c r="Q7" s="60"/>
      <c r="R7" s="60"/>
      <c r="S7" s="60"/>
      <c r="T7" s="60"/>
      <c r="U7" s="60"/>
      <c r="V7" s="60"/>
      <c r="W7" s="60">
        <v>2803158</v>
      </c>
      <c r="X7" s="60">
        <v>2131289</v>
      </c>
      <c r="Y7" s="60">
        <v>671869</v>
      </c>
      <c r="Z7" s="140">
        <v>31.52</v>
      </c>
      <c r="AA7" s="155">
        <v>2841718</v>
      </c>
    </row>
    <row r="8" spans="1:27" ht="12.75">
      <c r="A8" s="291" t="s">
        <v>207</v>
      </c>
      <c r="B8" s="142"/>
      <c r="C8" s="62">
        <v>9774638</v>
      </c>
      <c r="D8" s="156"/>
      <c r="E8" s="60">
        <v>5165531</v>
      </c>
      <c r="F8" s="60">
        <v>7165531</v>
      </c>
      <c r="G8" s="60">
        <v>828473</v>
      </c>
      <c r="H8" s="60"/>
      <c r="I8" s="60"/>
      <c r="J8" s="60">
        <v>828473</v>
      </c>
      <c r="K8" s="60">
        <v>11295809</v>
      </c>
      <c r="L8" s="60"/>
      <c r="M8" s="60"/>
      <c r="N8" s="60">
        <v>11295809</v>
      </c>
      <c r="O8" s="60">
        <v>209475</v>
      </c>
      <c r="P8" s="60">
        <v>149625</v>
      </c>
      <c r="Q8" s="60"/>
      <c r="R8" s="60">
        <v>359100</v>
      </c>
      <c r="S8" s="60"/>
      <c r="T8" s="60"/>
      <c r="U8" s="60"/>
      <c r="V8" s="60"/>
      <c r="W8" s="60">
        <v>12483382</v>
      </c>
      <c r="X8" s="60">
        <v>5374148</v>
      </c>
      <c r="Y8" s="60">
        <v>7109234</v>
      </c>
      <c r="Z8" s="140">
        <v>132.29</v>
      </c>
      <c r="AA8" s="155">
        <v>7165531</v>
      </c>
    </row>
    <row r="9" spans="1:27" ht="12.75">
      <c r="A9" s="291" t="s">
        <v>208</v>
      </c>
      <c r="B9" s="142"/>
      <c r="C9" s="62">
        <v>25445554</v>
      </c>
      <c r="D9" s="156"/>
      <c r="E9" s="60">
        <v>3613948</v>
      </c>
      <c r="F9" s="60">
        <v>21613948</v>
      </c>
      <c r="G9" s="60">
        <v>315595</v>
      </c>
      <c r="H9" s="60"/>
      <c r="I9" s="60">
        <v>82206</v>
      </c>
      <c r="J9" s="60">
        <v>397801</v>
      </c>
      <c r="K9" s="60">
        <v>11681339</v>
      </c>
      <c r="L9" s="60"/>
      <c r="M9" s="60"/>
      <c r="N9" s="60">
        <v>11681339</v>
      </c>
      <c r="O9" s="60">
        <v>2189567</v>
      </c>
      <c r="P9" s="60">
        <v>408050</v>
      </c>
      <c r="Q9" s="60">
        <v>3366940</v>
      </c>
      <c r="R9" s="60">
        <v>5964557</v>
      </c>
      <c r="S9" s="60"/>
      <c r="T9" s="60"/>
      <c r="U9" s="60"/>
      <c r="V9" s="60"/>
      <c r="W9" s="60">
        <v>18043697</v>
      </c>
      <c r="X9" s="60">
        <v>16210461</v>
      </c>
      <c r="Y9" s="60">
        <v>1833236</v>
      </c>
      <c r="Z9" s="140">
        <v>11.31</v>
      </c>
      <c r="AA9" s="155">
        <v>21613948</v>
      </c>
    </row>
    <row r="10" spans="1:27" ht="12.75">
      <c r="A10" s="291" t="s">
        <v>209</v>
      </c>
      <c r="B10" s="142"/>
      <c r="C10" s="62">
        <v>37943804</v>
      </c>
      <c r="D10" s="156"/>
      <c r="E10" s="60">
        <v>8396859</v>
      </c>
      <c r="F10" s="60">
        <v>8396859</v>
      </c>
      <c r="G10" s="60">
        <v>1049796</v>
      </c>
      <c r="H10" s="60">
        <v>776224</v>
      </c>
      <c r="I10" s="60"/>
      <c r="J10" s="60">
        <v>1826020</v>
      </c>
      <c r="K10" s="60">
        <v>1199475</v>
      </c>
      <c r="L10" s="60">
        <v>577886</v>
      </c>
      <c r="M10" s="60">
        <v>411448</v>
      </c>
      <c r="N10" s="60">
        <v>2188809</v>
      </c>
      <c r="O10" s="60">
        <v>630495</v>
      </c>
      <c r="P10" s="60">
        <v>1340264</v>
      </c>
      <c r="Q10" s="60">
        <v>1148884</v>
      </c>
      <c r="R10" s="60">
        <v>3119643</v>
      </c>
      <c r="S10" s="60"/>
      <c r="T10" s="60"/>
      <c r="U10" s="60"/>
      <c r="V10" s="60"/>
      <c r="W10" s="60">
        <v>7134472</v>
      </c>
      <c r="X10" s="60">
        <v>6297644</v>
      </c>
      <c r="Y10" s="60">
        <v>836828</v>
      </c>
      <c r="Z10" s="140">
        <v>13.29</v>
      </c>
      <c r="AA10" s="155">
        <v>8396859</v>
      </c>
    </row>
    <row r="11" spans="1:27" ht="12.75">
      <c r="A11" s="292" t="s">
        <v>210</v>
      </c>
      <c r="B11" s="142"/>
      <c r="C11" s="293">
        <f aca="true" t="shared" si="1" ref="C11:Y11">SUM(C6:C10)</f>
        <v>110055912</v>
      </c>
      <c r="D11" s="294">
        <f t="shared" si="1"/>
        <v>0</v>
      </c>
      <c r="E11" s="295">
        <f t="shared" si="1"/>
        <v>30816063</v>
      </c>
      <c r="F11" s="295">
        <f t="shared" si="1"/>
        <v>50816063</v>
      </c>
      <c r="G11" s="295">
        <f t="shared" si="1"/>
        <v>4435024</v>
      </c>
      <c r="H11" s="295">
        <f t="shared" si="1"/>
        <v>3237533</v>
      </c>
      <c r="I11" s="295">
        <f t="shared" si="1"/>
        <v>2260118</v>
      </c>
      <c r="J11" s="295">
        <f t="shared" si="1"/>
        <v>9932675</v>
      </c>
      <c r="K11" s="295">
        <f t="shared" si="1"/>
        <v>27643705</v>
      </c>
      <c r="L11" s="295">
        <f t="shared" si="1"/>
        <v>3880802</v>
      </c>
      <c r="M11" s="295">
        <f t="shared" si="1"/>
        <v>4107628</v>
      </c>
      <c r="N11" s="295">
        <f t="shared" si="1"/>
        <v>35632135</v>
      </c>
      <c r="O11" s="295">
        <f t="shared" si="1"/>
        <v>5145151</v>
      </c>
      <c r="P11" s="295">
        <f t="shared" si="1"/>
        <v>3139887</v>
      </c>
      <c r="Q11" s="295">
        <f t="shared" si="1"/>
        <v>6962461</v>
      </c>
      <c r="R11" s="295">
        <f t="shared" si="1"/>
        <v>15247499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60812309</v>
      </c>
      <c r="X11" s="295">
        <f t="shared" si="1"/>
        <v>38112047</v>
      </c>
      <c r="Y11" s="295">
        <f t="shared" si="1"/>
        <v>22700262</v>
      </c>
      <c r="Z11" s="296">
        <f>+IF(X11&lt;&gt;0,+(Y11/X11)*100,0)</f>
        <v>59.56190702640559</v>
      </c>
      <c r="AA11" s="297">
        <f>SUM(AA6:AA10)</f>
        <v>50816063</v>
      </c>
    </row>
    <row r="12" spans="1:27" ht="12.75">
      <c r="A12" s="298" t="s">
        <v>211</v>
      </c>
      <c r="B12" s="136"/>
      <c r="C12" s="62">
        <v>16060988</v>
      </c>
      <c r="D12" s="156"/>
      <c r="E12" s="60">
        <v>25987362</v>
      </c>
      <c r="F12" s="60">
        <v>25987361</v>
      </c>
      <c r="G12" s="60">
        <v>5079803</v>
      </c>
      <c r="H12" s="60">
        <v>172608</v>
      </c>
      <c r="I12" s="60">
        <v>1405808</v>
      </c>
      <c r="J12" s="60">
        <v>6658219</v>
      </c>
      <c r="K12" s="60">
        <v>3731770</v>
      </c>
      <c r="L12" s="60">
        <v>2491606</v>
      </c>
      <c r="M12" s="60">
        <v>14337498</v>
      </c>
      <c r="N12" s="60">
        <v>20560874</v>
      </c>
      <c r="O12" s="60">
        <v>4792961</v>
      </c>
      <c r="P12" s="60">
        <v>4653495</v>
      </c>
      <c r="Q12" s="60">
        <v>3065306</v>
      </c>
      <c r="R12" s="60">
        <v>12511762</v>
      </c>
      <c r="S12" s="60"/>
      <c r="T12" s="60"/>
      <c r="U12" s="60"/>
      <c r="V12" s="60"/>
      <c r="W12" s="60">
        <v>39730855</v>
      </c>
      <c r="X12" s="60">
        <v>19490521</v>
      </c>
      <c r="Y12" s="60">
        <v>20240334</v>
      </c>
      <c r="Z12" s="140">
        <v>103.85</v>
      </c>
      <c r="AA12" s="155">
        <v>25987361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7926806</v>
      </c>
      <c r="D15" s="156"/>
      <c r="E15" s="60">
        <v>27125094</v>
      </c>
      <c r="F15" s="60">
        <v>17125093</v>
      </c>
      <c r="G15" s="60">
        <v>14560</v>
      </c>
      <c r="H15" s="60"/>
      <c r="I15" s="60">
        <v>1485362</v>
      </c>
      <c r="J15" s="60">
        <v>1499922</v>
      </c>
      <c r="K15" s="60">
        <v>119262</v>
      </c>
      <c r="L15" s="60">
        <v>467229</v>
      </c>
      <c r="M15" s="60">
        <v>222920</v>
      </c>
      <c r="N15" s="60">
        <v>809411</v>
      </c>
      <c r="O15" s="60">
        <v>316884</v>
      </c>
      <c r="P15" s="60">
        <v>27852</v>
      </c>
      <c r="Q15" s="60">
        <v>542002</v>
      </c>
      <c r="R15" s="60">
        <v>886738</v>
      </c>
      <c r="S15" s="60"/>
      <c r="T15" s="60"/>
      <c r="U15" s="60"/>
      <c r="V15" s="60"/>
      <c r="W15" s="60">
        <v>3196071</v>
      </c>
      <c r="X15" s="60">
        <v>12843820</v>
      </c>
      <c r="Y15" s="60">
        <v>-9647749</v>
      </c>
      <c r="Z15" s="140">
        <v>-75.12</v>
      </c>
      <c r="AA15" s="155">
        <v>17125093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49434483</v>
      </c>
      <c r="F20" s="100">
        <f t="shared" si="2"/>
        <v>59434483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44575862</v>
      </c>
      <c r="Y20" s="100">
        <f t="shared" si="2"/>
        <v>-44575862</v>
      </c>
      <c r="Z20" s="137">
        <f>+IF(X20&lt;&gt;0,+(Y20/X20)*100,0)</f>
        <v>-100</v>
      </c>
      <c r="AA20" s="153">
        <f>SUM(AA26:AA33)</f>
        <v>59434483</v>
      </c>
    </row>
    <row r="21" spans="1:27" ht="12.75">
      <c r="A21" s="291" t="s">
        <v>205</v>
      </c>
      <c r="B21" s="142"/>
      <c r="C21" s="62"/>
      <c r="D21" s="156"/>
      <c r="E21" s="60">
        <v>13593160</v>
      </c>
      <c r="F21" s="60">
        <v>13593160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10194870</v>
      </c>
      <c r="Y21" s="60">
        <v>-10194870</v>
      </c>
      <c r="Z21" s="140">
        <v>-100</v>
      </c>
      <c r="AA21" s="155">
        <v>13593160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>
        <v>35841323</v>
      </c>
      <c r="F24" s="60">
        <v>45841323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34380992</v>
      </c>
      <c r="Y24" s="60">
        <v>-34380992</v>
      </c>
      <c r="Z24" s="140">
        <v>-100</v>
      </c>
      <c r="AA24" s="155">
        <v>45841323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49434483</v>
      </c>
      <c r="F26" s="295">
        <f t="shared" si="3"/>
        <v>59434483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44575862</v>
      </c>
      <c r="Y26" s="295">
        <f t="shared" si="3"/>
        <v>-44575862</v>
      </c>
      <c r="Z26" s="296">
        <f>+IF(X26&lt;&gt;0,+(Y26/X26)*100,0)</f>
        <v>-100</v>
      </c>
      <c r="AA26" s="297">
        <f>SUM(AA21:AA25)</f>
        <v>59434483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34065210</v>
      </c>
      <c r="D36" s="156">
        <f t="shared" si="4"/>
        <v>0</v>
      </c>
      <c r="E36" s="60">
        <f t="shared" si="4"/>
        <v>24391167</v>
      </c>
      <c r="F36" s="60">
        <f t="shared" si="4"/>
        <v>24391167</v>
      </c>
      <c r="G36" s="60">
        <f t="shared" si="4"/>
        <v>2241160</v>
      </c>
      <c r="H36" s="60">
        <f t="shared" si="4"/>
        <v>1413118</v>
      </c>
      <c r="I36" s="60">
        <f t="shared" si="4"/>
        <v>2177912</v>
      </c>
      <c r="J36" s="60">
        <f t="shared" si="4"/>
        <v>5832190</v>
      </c>
      <c r="K36" s="60">
        <f t="shared" si="4"/>
        <v>1712115</v>
      </c>
      <c r="L36" s="60">
        <f t="shared" si="4"/>
        <v>3302916</v>
      </c>
      <c r="M36" s="60">
        <f t="shared" si="4"/>
        <v>3696180</v>
      </c>
      <c r="N36" s="60">
        <f t="shared" si="4"/>
        <v>8711211</v>
      </c>
      <c r="O36" s="60">
        <f t="shared" si="4"/>
        <v>2115614</v>
      </c>
      <c r="P36" s="60">
        <f t="shared" si="4"/>
        <v>1241948</v>
      </c>
      <c r="Q36" s="60">
        <f t="shared" si="4"/>
        <v>2446637</v>
      </c>
      <c r="R36" s="60">
        <f t="shared" si="4"/>
        <v>5804199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20347600</v>
      </c>
      <c r="X36" s="60">
        <f t="shared" si="4"/>
        <v>18293375</v>
      </c>
      <c r="Y36" s="60">
        <f t="shared" si="4"/>
        <v>2054225</v>
      </c>
      <c r="Z36" s="140">
        <f aca="true" t="shared" si="5" ref="Z36:Z49">+IF(X36&lt;&gt;0,+(Y36/X36)*100,0)</f>
        <v>11.229338490027127</v>
      </c>
      <c r="AA36" s="155">
        <f>AA6+AA21</f>
        <v>24391167</v>
      </c>
    </row>
    <row r="37" spans="1:27" ht="12.75">
      <c r="A37" s="291" t="s">
        <v>206</v>
      </c>
      <c r="B37" s="142"/>
      <c r="C37" s="62">
        <f t="shared" si="4"/>
        <v>2826706</v>
      </c>
      <c r="D37" s="156">
        <f t="shared" si="4"/>
        <v>0</v>
      </c>
      <c r="E37" s="60">
        <f t="shared" si="4"/>
        <v>2841718</v>
      </c>
      <c r="F37" s="60">
        <f t="shared" si="4"/>
        <v>2841718</v>
      </c>
      <c r="G37" s="60">
        <f t="shared" si="4"/>
        <v>0</v>
      </c>
      <c r="H37" s="60">
        <f t="shared" si="4"/>
        <v>1048191</v>
      </c>
      <c r="I37" s="60">
        <f t="shared" si="4"/>
        <v>0</v>
      </c>
      <c r="J37" s="60">
        <f t="shared" si="4"/>
        <v>1048191</v>
      </c>
      <c r="K37" s="60">
        <f t="shared" si="4"/>
        <v>1754967</v>
      </c>
      <c r="L37" s="60">
        <f t="shared" si="4"/>
        <v>0</v>
      </c>
      <c r="M37" s="60">
        <f t="shared" si="4"/>
        <v>0</v>
      </c>
      <c r="N37" s="60">
        <f t="shared" si="4"/>
        <v>1754967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2803158</v>
      </c>
      <c r="X37" s="60">
        <f t="shared" si="4"/>
        <v>2131289</v>
      </c>
      <c r="Y37" s="60">
        <f t="shared" si="4"/>
        <v>671869</v>
      </c>
      <c r="Z37" s="140">
        <f t="shared" si="5"/>
        <v>31.524068298574242</v>
      </c>
      <c r="AA37" s="155">
        <f>AA7+AA22</f>
        <v>2841718</v>
      </c>
    </row>
    <row r="38" spans="1:27" ht="12.75">
      <c r="A38" s="291" t="s">
        <v>207</v>
      </c>
      <c r="B38" s="142"/>
      <c r="C38" s="62">
        <f t="shared" si="4"/>
        <v>9774638</v>
      </c>
      <c r="D38" s="156">
        <f t="shared" si="4"/>
        <v>0</v>
      </c>
      <c r="E38" s="60">
        <f t="shared" si="4"/>
        <v>5165531</v>
      </c>
      <c r="F38" s="60">
        <f t="shared" si="4"/>
        <v>7165531</v>
      </c>
      <c r="G38" s="60">
        <f t="shared" si="4"/>
        <v>828473</v>
      </c>
      <c r="H38" s="60">
        <f t="shared" si="4"/>
        <v>0</v>
      </c>
      <c r="I38" s="60">
        <f t="shared" si="4"/>
        <v>0</v>
      </c>
      <c r="J38" s="60">
        <f t="shared" si="4"/>
        <v>828473</v>
      </c>
      <c r="K38" s="60">
        <f t="shared" si="4"/>
        <v>11295809</v>
      </c>
      <c r="L38" s="60">
        <f t="shared" si="4"/>
        <v>0</v>
      </c>
      <c r="M38" s="60">
        <f t="shared" si="4"/>
        <v>0</v>
      </c>
      <c r="N38" s="60">
        <f t="shared" si="4"/>
        <v>11295809</v>
      </c>
      <c r="O38" s="60">
        <f t="shared" si="4"/>
        <v>209475</v>
      </c>
      <c r="P38" s="60">
        <f t="shared" si="4"/>
        <v>149625</v>
      </c>
      <c r="Q38" s="60">
        <f t="shared" si="4"/>
        <v>0</v>
      </c>
      <c r="R38" s="60">
        <f t="shared" si="4"/>
        <v>359100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12483382</v>
      </c>
      <c r="X38" s="60">
        <f t="shared" si="4"/>
        <v>5374148</v>
      </c>
      <c r="Y38" s="60">
        <f t="shared" si="4"/>
        <v>7109234</v>
      </c>
      <c r="Z38" s="140">
        <f t="shared" si="5"/>
        <v>132.28578744016727</v>
      </c>
      <c r="AA38" s="155">
        <f>AA8+AA23</f>
        <v>7165531</v>
      </c>
    </row>
    <row r="39" spans="1:27" ht="12.75">
      <c r="A39" s="291" t="s">
        <v>208</v>
      </c>
      <c r="B39" s="142"/>
      <c r="C39" s="62">
        <f t="shared" si="4"/>
        <v>25445554</v>
      </c>
      <c r="D39" s="156">
        <f t="shared" si="4"/>
        <v>0</v>
      </c>
      <c r="E39" s="60">
        <f t="shared" si="4"/>
        <v>39455271</v>
      </c>
      <c r="F39" s="60">
        <f t="shared" si="4"/>
        <v>67455271</v>
      </c>
      <c r="G39" s="60">
        <f t="shared" si="4"/>
        <v>315595</v>
      </c>
      <c r="H39" s="60">
        <f t="shared" si="4"/>
        <v>0</v>
      </c>
      <c r="I39" s="60">
        <f t="shared" si="4"/>
        <v>82206</v>
      </c>
      <c r="J39" s="60">
        <f t="shared" si="4"/>
        <v>397801</v>
      </c>
      <c r="K39" s="60">
        <f t="shared" si="4"/>
        <v>11681339</v>
      </c>
      <c r="L39" s="60">
        <f t="shared" si="4"/>
        <v>0</v>
      </c>
      <c r="M39" s="60">
        <f t="shared" si="4"/>
        <v>0</v>
      </c>
      <c r="N39" s="60">
        <f t="shared" si="4"/>
        <v>11681339</v>
      </c>
      <c r="O39" s="60">
        <f t="shared" si="4"/>
        <v>2189567</v>
      </c>
      <c r="P39" s="60">
        <f t="shared" si="4"/>
        <v>408050</v>
      </c>
      <c r="Q39" s="60">
        <f t="shared" si="4"/>
        <v>3366940</v>
      </c>
      <c r="R39" s="60">
        <f t="shared" si="4"/>
        <v>5964557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18043697</v>
      </c>
      <c r="X39" s="60">
        <f t="shared" si="4"/>
        <v>50591453</v>
      </c>
      <c r="Y39" s="60">
        <f t="shared" si="4"/>
        <v>-32547756</v>
      </c>
      <c r="Z39" s="140">
        <f t="shared" si="5"/>
        <v>-64.33449539391565</v>
      </c>
      <c r="AA39" s="155">
        <f>AA9+AA24</f>
        <v>67455271</v>
      </c>
    </row>
    <row r="40" spans="1:27" ht="12.75">
      <c r="A40" s="291" t="s">
        <v>209</v>
      </c>
      <c r="B40" s="142"/>
      <c r="C40" s="62">
        <f t="shared" si="4"/>
        <v>37943804</v>
      </c>
      <c r="D40" s="156">
        <f t="shared" si="4"/>
        <v>0</v>
      </c>
      <c r="E40" s="60">
        <f t="shared" si="4"/>
        <v>8396859</v>
      </c>
      <c r="F40" s="60">
        <f t="shared" si="4"/>
        <v>8396859</v>
      </c>
      <c r="G40" s="60">
        <f t="shared" si="4"/>
        <v>1049796</v>
      </c>
      <c r="H40" s="60">
        <f t="shared" si="4"/>
        <v>776224</v>
      </c>
      <c r="I40" s="60">
        <f t="shared" si="4"/>
        <v>0</v>
      </c>
      <c r="J40" s="60">
        <f t="shared" si="4"/>
        <v>1826020</v>
      </c>
      <c r="K40" s="60">
        <f t="shared" si="4"/>
        <v>1199475</v>
      </c>
      <c r="L40" s="60">
        <f t="shared" si="4"/>
        <v>577886</v>
      </c>
      <c r="M40" s="60">
        <f t="shared" si="4"/>
        <v>411448</v>
      </c>
      <c r="N40" s="60">
        <f t="shared" si="4"/>
        <v>2188809</v>
      </c>
      <c r="O40" s="60">
        <f t="shared" si="4"/>
        <v>630495</v>
      </c>
      <c r="P40" s="60">
        <f t="shared" si="4"/>
        <v>1340264</v>
      </c>
      <c r="Q40" s="60">
        <f t="shared" si="4"/>
        <v>1148884</v>
      </c>
      <c r="R40" s="60">
        <f t="shared" si="4"/>
        <v>3119643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7134472</v>
      </c>
      <c r="X40" s="60">
        <f t="shared" si="4"/>
        <v>6297644</v>
      </c>
      <c r="Y40" s="60">
        <f t="shared" si="4"/>
        <v>836828</v>
      </c>
      <c r="Z40" s="140">
        <f t="shared" si="5"/>
        <v>13.28795339971583</v>
      </c>
      <c r="AA40" s="155">
        <f>AA10+AA25</f>
        <v>8396859</v>
      </c>
    </row>
    <row r="41" spans="1:27" ht="12.75">
      <c r="A41" s="292" t="s">
        <v>210</v>
      </c>
      <c r="B41" s="142"/>
      <c r="C41" s="293">
        <f aca="true" t="shared" si="6" ref="C41:Y41">SUM(C36:C40)</f>
        <v>110055912</v>
      </c>
      <c r="D41" s="294">
        <f t="shared" si="6"/>
        <v>0</v>
      </c>
      <c r="E41" s="295">
        <f t="shared" si="6"/>
        <v>80250546</v>
      </c>
      <c r="F41" s="295">
        <f t="shared" si="6"/>
        <v>110250546</v>
      </c>
      <c r="G41" s="295">
        <f t="shared" si="6"/>
        <v>4435024</v>
      </c>
      <c r="H41" s="295">
        <f t="shared" si="6"/>
        <v>3237533</v>
      </c>
      <c r="I41" s="295">
        <f t="shared" si="6"/>
        <v>2260118</v>
      </c>
      <c r="J41" s="295">
        <f t="shared" si="6"/>
        <v>9932675</v>
      </c>
      <c r="K41" s="295">
        <f t="shared" si="6"/>
        <v>27643705</v>
      </c>
      <c r="L41" s="295">
        <f t="shared" si="6"/>
        <v>3880802</v>
      </c>
      <c r="M41" s="295">
        <f t="shared" si="6"/>
        <v>4107628</v>
      </c>
      <c r="N41" s="295">
        <f t="shared" si="6"/>
        <v>35632135</v>
      </c>
      <c r="O41" s="295">
        <f t="shared" si="6"/>
        <v>5145151</v>
      </c>
      <c r="P41" s="295">
        <f t="shared" si="6"/>
        <v>3139887</v>
      </c>
      <c r="Q41" s="295">
        <f t="shared" si="6"/>
        <v>6962461</v>
      </c>
      <c r="R41" s="295">
        <f t="shared" si="6"/>
        <v>15247499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60812309</v>
      </c>
      <c r="X41" s="295">
        <f t="shared" si="6"/>
        <v>82687909</v>
      </c>
      <c r="Y41" s="295">
        <f t="shared" si="6"/>
        <v>-21875600</v>
      </c>
      <c r="Z41" s="296">
        <f t="shared" si="5"/>
        <v>-26.455621220268128</v>
      </c>
      <c r="AA41" s="297">
        <f>SUM(AA36:AA40)</f>
        <v>110250546</v>
      </c>
    </row>
    <row r="42" spans="1:27" ht="12.75">
      <c r="A42" s="298" t="s">
        <v>211</v>
      </c>
      <c r="B42" s="136"/>
      <c r="C42" s="95">
        <f aca="true" t="shared" si="7" ref="C42:Y48">C12+C27</f>
        <v>16060988</v>
      </c>
      <c r="D42" s="129">
        <f t="shared" si="7"/>
        <v>0</v>
      </c>
      <c r="E42" s="54">
        <f t="shared" si="7"/>
        <v>25987362</v>
      </c>
      <c r="F42" s="54">
        <f t="shared" si="7"/>
        <v>25987361</v>
      </c>
      <c r="G42" s="54">
        <f t="shared" si="7"/>
        <v>5079803</v>
      </c>
      <c r="H42" s="54">
        <f t="shared" si="7"/>
        <v>172608</v>
      </c>
      <c r="I42" s="54">
        <f t="shared" si="7"/>
        <v>1405808</v>
      </c>
      <c r="J42" s="54">
        <f t="shared" si="7"/>
        <v>6658219</v>
      </c>
      <c r="K42" s="54">
        <f t="shared" si="7"/>
        <v>3731770</v>
      </c>
      <c r="L42" s="54">
        <f t="shared" si="7"/>
        <v>2491606</v>
      </c>
      <c r="M42" s="54">
        <f t="shared" si="7"/>
        <v>14337498</v>
      </c>
      <c r="N42" s="54">
        <f t="shared" si="7"/>
        <v>20560874</v>
      </c>
      <c r="O42" s="54">
        <f t="shared" si="7"/>
        <v>4792961</v>
      </c>
      <c r="P42" s="54">
        <f t="shared" si="7"/>
        <v>4653495</v>
      </c>
      <c r="Q42" s="54">
        <f t="shared" si="7"/>
        <v>3065306</v>
      </c>
      <c r="R42" s="54">
        <f t="shared" si="7"/>
        <v>12511762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39730855</v>
      </c>
      <c r="X42" s="54">
        <f t="shared" si="7"/>
        <v>19490521</v>
      </c>
      <c r="Y42" s="54">
        <f t="shared" si="7"/>
        <v>20240334</v>
      </c>
      <c r="Z42" s="184">
        <f t="shared" si="5"/>
        <v>103.84706493992644</v>
      </c>
      <c r="AA42" s="130">
        <f aca="true" t="shared" si="8" ref="AA42:AA48">AA12+AA27</f>
        <v>25987361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7926806</v>
      </c>
      <c r="D45" s="129">
        <f t="shared" si="7"/>
        <v>0</v>
      </c>
      <c r="E45" s="54">
        <f t="shared" si="7"/>
        <v>27125094</v>
      </c>
      <c r="F45" s="54">
        <f t="shared" si="7"/>
        <v>17125093</v>
      </c>
      <c r="G45" s="54">
        <f t="shared" si="7"/>
        <v>14560</v>
      </c>
      <c r="H45" s="54">
        <f t="shared" si="7"/>
        <v>0</v>
      </c>
      <c r="I45" s="54">
        <f t="shared" si="7"/>
        <v>1485362</v>
      </c>
      <c r="J45" s="54">
        <f t="shared" si="7"/>
        <v>1499922</v>
      </c>
      <c r="K45" s="54">
        <f t="shared" si="7"/>
        <v>119262</v>
      </c>
      <c r="L45" s="54">
        <f t="shared" si="7"/>
        <v>467229</v>
      </c>
      <c r="M45" s="54">
        <f t="shared" si="7"/>
        <v>222920</v>
      </c>
      <c r="N45" s="54">
        <f t="shared" si="7"/>
        <v>809411</v>
      </c>
      <c r="O45" s="54">
        <f t="shared" si="7"/>
        <v>316884</v>
      </c>
      <c r="P45" s="54">
        <f t="shared" si="7"/>
        <v>27852</v>
      </c>
      <c r="Q45" s="54">
        <f t="shared" si="7"/>
        <v>542002</v>
      </c>
      <c r="R45" s="54">
        <f t="shared" si="7"/>
        <v>886738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3196071</v>
      </c>
      <c r="X45" s="54">
        <f t="shared" si="7"/>
        <v>12843820</v>
      </c>
      <c r="Y45" s="54">
        <f t="shared" si="7"/>
        <v>-9647749</v>
      </c>
      <c r="Z45" s="184">
        <f t="shared" si="5"/>
        <v>-75.11588452656608</v>
      </c>
      <c r="AA45" s="130">
        <f t="shared" si="8"/>
        <v>17125093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134043706</v>
      </c>
      <c r="D49" s="218">
        <f t="shared" si="9"/>
        <v>0</v>
      </c>
      <c r="E49" s="220">
        <f t="shared" si="9"/>
        <v>133363002</v>
      </c>
      <c r="F49" s="220">
        <f t="shared" si="9"/>
        <v>153363000</v>
      </c>
      <c r="G49" s="220">
        <f t="shared" si="9"/>
        <v>9529387</v>
      </c>
      <c r="H49" s="220">
        <f t="shared" si="9"/>
        <v>3410141</v>
      </c>
      <c r="I49" s="220">
        <f t="shared" si="9"/>
        <v>5151288</v>
      </c>
      <c r="J49" s="220">
        <f t="shared" si="9"/>
        <v>18090816</v>
      </c>
      <c r="K49" s="220">
        <f t="shared" si="9"/>
        <v>31494737</v>
      </c>
      <c r="L49" s="220">
        <f t="shared" si="9"/>
        <v>6839637</v>
      </c>
      <c r="M49" s="220">
        <f t="shared" si="9"/>
        <v>18668046</v>
      </c>
      <c r="N49" s="220">
        <f t="shared" si="9"/>
        <v>57002420</v>
      </c>
      <c r="O49" s="220">
        <f t="shared" si="9"/>
        <v>10254996</v>
      </c>
      <c r="P49" s="220">
        <f t="shared" si="9"/>
        <v>7821234</v>
      </c>
      <c r="Q49" s="220">
        <f t="shared" si="9"/>
        <v>10569769</v>
      </c>
      <c r="R49" s="220">
        <f t="shared" si="9"/>
        <v>28645999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103739235</v>
      </c>
      <c r="X49" s="220">
        <f t="shared" si="9"/>
        <v>115022250</v>
      </c>
      <c r="Y49" s="220">
        <f t="shared" si="9"/>
        <v>-11283015</v>
      </c>
      <c r="Z49" s="221">
        <f t="shared" si="5"/>
        <v>-9.809419481882852</v>
      </c>
      <c r="AA49" s="222">
        <f>SUM(AA41:AA48)</f>
        <v>153363000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39804219</v>
      </c>
      <c r="D51" s="129">
        <f t="shared" si="10"/>
        <v>0</v>
      </c>
      <c r="E51" s="54">
        <f t="shared" si="10"/>
        <v>230690767</v>
      </c>
      <c r="F51" s="54">
        <f t="shared" si="10"/>
        <v>230690767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173018076</v>
      </c>
      <c r="Y51" s="54">
        <f t="shared" si="10"/>
        <v>-173018076</v>
      </c>
      <c r="Z51" s="184">
        <f>+IF(X51&lt;&gt;0,+(Y51/X51)*100,0)</f>
        <v>-100</v>
      </c>
      <c r="AA51" s="130">
        <f>SUM(AA57:AA61)</f>
        <v>230690767</v>
      </c>
    </row>
    <row r="52" spans="1:27" ht="12.75">
      <c r="A52" s="310" t="s">
        <v>205</v>
      </c>
      <c r="B52" s="142"/>
      <c r="C52" s="62">
        <v>2969654</v>
      </c>
      <c r="D52" s="156"/>
      <c r="E52" s="60">
        <v>68250563</v>
      </c>
      <c r="F52" s="60">
        <v>68250563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51187922</v>
      </c>
      <c r="Y52" s="60">
        <v>-51187922</v>
      </c>
      <c r="Z52" s="140">
        <v>-100</v>
      </c>
      <c r="AA52" s="155">
        <v>68250563</v>
      </c>
    </row>
    <row r="53" spans="1:27" ht="12.75">
      <c r="A53" s="310" t="s">
        <v>206</v>
      </c>
      <c r="B53" s="142"/>
      <c r="C53" s="62">
        <v>16682525</v>
      </c>
      <c r="D53" s="156"/>
      <c r="E53" s="60">
        <v>53483354</v>
      </c>
      <c r="F53" s="60">
        <v>53483354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40112516</v>
      </c>
      <c r="Y53" s="60">
        <v>-40112516</v>
      </c>
      <c r="Z53" s="140">
        <v>-100</v>
      </c>
      <c r="AA53" s="155">
        <v>53483354</v>
      </c>
    </row>
    <row r="54" spans="1:27" ht="12.75">
      <c r="A54" s="310" t="s">
        <v>207</v>
      </c>
      <c r="B54" s="142"/>
      <c r="C54" s="62">
        <v>7483800</v>
      </c>
      <c r="D54" s="156"/>
      <c r="E54" s="60">
        <v>29211082</v>
      </c>
      <c r="F54" s="60">
        <v>29211082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21908312</v>
      </c>
      <c r="Y54" s="60">
        <v>-21908312</v>
      </c>
      <c r="Z54" s="140">
        <v>-100</v>
      </c>
      <c r="AA54" s="155">
        <v>29211082</v>
      </c>
    </row>
    <row r="55" spans="1:27" ht="12.75">
      <c r="A55" s="310" t="s">
        <v>208</v>
      </c>
      <c r="B55" s="142"/>
      <c r="C55" s="62">
        <v>8949443</v>
      </c>
      <c r="D55" s="156"/>
      <c r="E55" s="60">
        <v>33280565</v>
      </c>
      <c r="F55" s="60">
        <v>33280565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24960424</v>
      </c>
      <c r="Y55" s="60">
        <v>-24960424</v>
      </c>
      <c r="Z55" s="140">
        <v>-100</v>
      </c>
      <c r="AA55" s="155">
        <v>33280565</v>
      </c>
    </row>
    <row r="56" spans="1:27" ht="12.75">
      <c r="A56" s="310" t="s">
        <v>209</v>
      </c>
      <c r="B56" s="142"/>
      <c r="C56" s="62">
        <v>131353</v>
      </c>
      <c r="D56" s="156"/>
      <c r="E56" s="60">
        <v>12142051</v>
      </c>
      <c r="F56" s="60">
        <v>12142051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9106538</v>
      </c>
      <c r="Y56" s="60">
        <v>-9106538</v>
      </c>
      <c r="Z56" s="140">
        <v>-100</v>
      </c>
      <c r="AA56" s="155">
        <v>12142051</v>
      </c>
    </row>
    <row r="57" spans="1:27" ht="12.75">
      <c r="A57" s="138" t="s">
        <v>210</v>
      </c>
      <c r="B57" s="142"/>
      <c r="C57" s="293">
        <f aca="true" t="shared" si="11" ref="C57:Y57">SUM(C52:C56)</f>
        <v>36216775</v>
      </c>
      <c r="D57" s="294">
        <f t="shared" si="11"/>
        <v>0</v>
      </c>
      <c r="E57" s="295">
        <f t="shared" si="11"/>
        <v>196367615</v>
      </c>
      <c r="F57" s="295">
        <f t="shared" si="11"/>
        <v>196367615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147275712</v>
      </c>
      <c r="Y57" s="295">
        <f t="shared" si="11"/>
        <v>-147275712</v>
      </c>
      <c r="Z57" s="296">
        <f>+IF(X57&lt;&gt;0,+(Y57/X57)*100,0)</f>
        <v>-100</v>
      </c>
      <c r="AA57" s="297">
        <f>SUM(AA52:AA56)</f>
        <v>196367615</v>
      </c>
    </row>
    <row r="58" spans="1:27" ht="12.75">
      <c r="A58" s="311" t="s">
        <v>211</v>
      </c>
      <c r="B58" s="136"/>
      <c r="C58" s="62">
        <v>1437626</v>
      </c>
      <c r="D58" s="156"/>
      <c r="E58" s="60">
        <v>4454520</v>
      </c>
      <c r="F58" s="60">
        <v>4454520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3340890</v>
      </c>
      <c r="Y58" s="60">
        <v>-3340890</v>
      </c>
      <c r="Z58" s="140">
        <v>-100</v>
      </c>
      <c r="AA58" s="155">
        <v>4454520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2149818</v>
      </c>
      <c r="D61" s="156"/>
      <c r="E61" s="60">
        <v>29868632</v>
      </c>
      <c r="F61" s="60">
        <v>29868632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22401474</v>
      </c>
      <c r="Y61" s="60">
        <v>-22401474</v>
      </c>
      <c r="Z61" s="140">
        <v>-100</v>
      </c>
      <c r="AA61" s="155">
        <v>29868632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2433397</v>
      </c>
      <c r="H65" s="60">
        <v>2337083</v>
      </c>
      <c r="I65" s="60">
        <v>2314692</v>
      </c>
      <c r="J65" s="60">
        <v>7085172</v>
      </c>
      <c r="K65" s="60">
        <v>2246637</v>
      </c>
      <c r="L65" s="60">
        <v>2490658</v>
      </c>
      <c r="M65" s="60">
        <v>2523943</v>
      </c>
      <c r="N65" s="60">
        <v>7261238</v>
      </c>
      <c r="O65" s="60">
        <v>2257198</v>
      </c>
      <c r="P65" s="60">
        <v>2688022</v>
      </c>
      <c r="Q65" s="60">
        <v>2353657</v>
      </c>
      <c r="R65" s="60">
        <v>7298877</v>
      </c>
      <c r="S65" s="60"/>
      <c r="T65" s="60"/>
      <c r="U65" s="60"/>
      <c r="V65" s="60"/>
      <c r="W65" s="60">
        <v>21645287</v>
      </c>
      <c r="X65" s="60"/>
      <c r="Y65" s="60">
        <v>21645287</v>
      </c>
      <c r="Z65" s="140"/>
      <c r="AA65" s="155"/>
    </row>
    <row r="66" spans="1:27" ht="12.75">
      <c r="A66" s="311" t="s">
        <v>224</v>
      </c>
      <c r="B66" s="316"/>
      <c r="C66" s="273">
        <v>39804219</v>
      </c>
      <c r="D66" s="274">
        <v>230690767</v>
      </c>
      <c r="E66" s="275">
        <v>230690767</v>
      </c>
      <c r="F66" s="275">
        <v>230690767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173018075</v>
      </c>
      <c r="Y66" s="275">
        <v>-173018075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1839212</v>
      </c>
      <c r="H68" s="60">
        <v>8959577</v>
      </c>
      <c r="I68" s="60">
        <v>5002406</v>
      </c>
      <c r="J68" s="60">
        <v>15801195</v>
      </c>
      <c r="K68" s="60">
        <v>3352665</v>
      </c>
      <c r="L68" s="60">
        <v>15940147</v>
      </c>
      <c r="M68" s="60">
        <v>14199992</v>
      </c>
      <c r="N68" s="60">
        <v>33492804</v>
      </c>
      <c r="O68" s="60">
        <v>1762438</v>
      </c>
      <c r="P68" s="60">
        <v>988459</v>
      </c>
      <c r="Q68" s="60">
        <v>3531742</v>
      </c>
      <c r="R68" s="60">
        <v>6282639</v>
      </c>
      <c r="S68" s="60"/>
      <c r="T68" s="60"/>
      <c r="U68" s="60"/>
      <c r="V68" s="60"/>
      <c r="W68" s="60">
        <v>55576638</v>
      </c>
      <c r="X68" s="60"/>
      <c r="Y68" s="60">
        <v>55576638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39804219</v>
      </c>
      <c r="D69" s="218">
        <f t="shared" si="12"/>
        <v>230690767</v>
      </c>
      <c r="E69" s="220">
        <f t="shared" si="12"/>
        <v>230690767</v>
      </c>
      <c r="F69" s="220">
        <f t="shared" si="12"/>
        <v>230690767</v>
      </c>
      <c r="G69" s="220">
        <f t="shared" si="12"/>
        <v>4272609</v>
      </c>
      <c r="H69" s="220">
        <f t="shared" si="12"/>
        <v>11296660</v>
      </c>
      <c r="I69" s="220">
        <f t="shared" si="12"/>
        <v>7317098</v>
      </c>
      <c r="J69" s="220">
        <f t="shared" si="12"/>
        <v>22886367</v>
      </c>
      <c r="K69" s="220">
        <f t="shared" si="12"/>
        <v>5599302</v>
      </c>
      <c r="L69" s="220">
        <f t="shared" si="12"/>
        <v>18430805</v>
      </c>
      <c r="M69" s="220">
        <f t="shared" si="12"/>
        <v>16723935</v>
      </c>
      <c r="N69" s="220">
        <f t="shared" si="12"/>
        <v>40754042</v>
      </c>
      <c r="O69" s="220">
        <f t="shared" si="12"/>
        <v>4019636</v>
      </c>
      <c r="P69" s="220">
        <f t="shared" si="12"/>
        <v>3676481</v>
      </c>
      <c r="Q69" s="220">
        <f t="shared" si="12"/>
        <v>5885399</v>
      </c>
      <c r="R69" s="220">
        <f t="shared" si="12"/>
        <v>13581516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77221925</v>
      </c>
      <c r="X69" s="220">
        <f t="shared" si="12"/>
        <v>173018075</v>
      </c>
      <c r="Y69" s="220">
        <f t="shared" si="12"/>
        <v>-95796150</v>
      </c>
      <c r="Z69" s="221">
        <f>+IF(X69&lt;&gt;0,+(Y69/X69)*100,0)</f>
        <v>-55.36771230404685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110055912</v>
      </c>
      <c r="D5" s="357">
        <f t="shared" si="0"/>
        <v>0</v>
      </c>
      <c r="E5" s="356">
        <f t="shared" si="0"/>
        <v>30816063</v>
      </c>
      <c r="F5" s="358">
        <f t="shared" si="0"/>
        <v>50816063</v>
      </c>
      <c r="G5" s="358">
        <f t="shared" si="0"/>
        <v>4435024</v>
      </c>
      <c r="H5" s="356">
        <f t="shared" si="0"/>
        <v>3237533</v>
      </c>
      <c r="I5" s="356">
        <f t="shared" si="0"/>
        <v>2260118</v>
      </c>
      <c r="J5" s="358">
        <f t="shared" si="0"/>
        <v>9932675</v>
      </c>
      <c r="K5" s="358">
        <f t="shared" si="0"/>
        <v>27643705</v>
      </c>
      <c r="L5" s="356">
        <f t="shared" si="0"/>
        <v>3880802</v>
      </c>
      <c r="M5" s="356">
        <f t="shared" si="0"/>
        <v>4107628</v>
      </c>
      <c r="N5" s="358">
        <f t="shared" si="0"/>
        <v>35632135</v>
      </c>
      <c r="O5" s="358">
        <f t="shared" si="0"/>
        <v>5145151</v>
      </c>
      <c r="P5" s="356">
        <f t="shared" si="0"/>
        <v>3139887</v>
      </c>
      <c r="Q5" s="356">
        <f t="shared" si="0"/>
        <v>6962461</v>
      </c>
      <c r="R5" s="358">
        <f t="shared" si="0"/>
        <v>15247499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60812309</v>
      </c>
      <c r="X5" s="356">
        <f t="shared" si="0"/>
        <v>38112047</v>
      </c>
      <c r="Y5" s="358">
        <f t="shared" si="0"/>
        <v>22700262</v>
      </c>
      <c r="Z5" s="359">
        <f>+IF(X5&lt;&gt;0,+(Y5/X5)*100,0)</f>
        <v>59.56190702640559</v>
      </c>
      <c r="AA5" s="360">
        <f>+AA6+AA8+AA11+AA13+AA15</f>
        <v>50816063</v>
      </c>
    </row>
    <row r="6" spans="1:27" ht="12.75">
      <c r="A6" s="361" t="s">
        <v>205</v>
      </c>
      <c r="B6" s="142"/>
      <c r="C6" s="60">
        <f>+C7</f>
        <v>34065210</v>
      </c>
      <c r="D6" s="340">
        <f aca="true" t="shared" si="1" ref="D6:AA6">+D7</f>
        <v>0</v>
      </c>
      <c r="E6" s="60">
        <f t="shared" si="1"/>
        <v>10798007</v>
      </c>
      <c r="F6" s="59">
        <f t="shared" si="1"/>
        <v>10798007</v>
      </c>
      <c r="G6" s="59">
        <f t="shared" si="1"/>
        <v>2241160</v>
      </c>
      <c r="H6" s="60">
        <f t="shared" si="1"/>
        <v>1413118</v>
      </c>
      <c r="I6" s="60">
        <f t="shared" si="1"/>
        <v>2177912</v>
      </c>
      <c r="J6" s="59">
        <f t="shared" si="1"/>
        <v>5832190</v>
      </c>
      <c r="K6" s="59">
        <f t="shared" si="1"/>
        <v>1712115</v>
      </c>
      <c r="L6" s="60">
        <f t="shared" si="1"/>
        <v>3302916</v>
      </c>
      <c r="M6" s="60">
        <f t="shared" si="1"/>
        <v>3696180</v>
      </c>
      <c r="N6" s="59">
        <f t="shared" si="1"/>
        <v>8711211</v>
      </c>
      <c r="O6" s="59">
        <f t="shared" si="1"/>
        <v>2115614</v>
      </c>
      <c r="P6" s="60">
        <f t="shared" si="1"/>
        <v>1241948</v>
      </c>
      <c r="Q6" s="60">
        <f t="shared" si="1"/>
        <v>2446637</v>
      </c>
      <c r="R6" s="59">
        <f t="shared" si="1"/>
        <v>5804199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20347600</v>
      </c>
      <c r="X6" s="60">
        <f t="shared" si="1"/>
        <v>8098505</v>
      </c>
      <c r="Y6" s="59">
        <f t="shared" si="1"/>
        <v>12249095</v>
      </c>
      <c r="Z6" s="61">
        <f>+IF(X6&lt;&gt;0,+(Y6/X6)*100,0)</f>
        <v>151.25131119879535</v>
      </c>
      <c r="AA6" s="62">
        <f t="shared" si="1"/>
        <v>10798007</v>
      </c>
    </row>
    <row r="7" spans="1:27" ht="12.75">
      <c r="A7" s="291" t="s">
        <v>229</v>
      </c>
      <c r="B7" s="142"/>
      <c r="C7" s="60">
        <v>34065210</v>
      </c>
      <c r="D7" s="340"/>
      <c r="E7" s="60">
        <v>10798007</v>
      </c>
      <c r="F7" s="59">
        <v>10798007</v>
      </c>
      <c r="G7" s="59">
        <v>2241160</v>
      </c>
      <c r="H7" s="60">
        <v>1413118</v>
      </c>
      <c r="I7" s="60">
        <v>2177912</v>
      </c>
      <c r="J7" s="59">
        <v>5832190</v>
      </c>
      <c r="K7" s="59">
        <v>1712115</v>
      </c>
      <c r="L7" s="60">
        <v>3302916</v>
      </c>
      <c r="M7" s="60">
        <v>3696180</v>
      </c>
      <c r="N7" s="59">
        <v>8711211</v>
      </c>
      <c r="O7" s="59">
        <v>2115614</v>
      </c>
      <c r="P7" s="60">
        <v>1241948</v>
      </c>
      <c r="Q7" s="60">
        <v>2446637</v>
      </c>
      <c r="R7" s="59">
        <v>5804199</v>
      </c>
      <c r="S7" s="59"/>
      <c r="T7" s="60"/>
      <c r="U7" s="60"/>
      <c r="V7" s="59"/>
      <c r="W7" s="59">
        <v>20347600</v>
      </c>
      <c r="X7" s="60">
        <v>8098505</v>
      </c>
      <c r="Y7" s="59">
        <v>12249095</v>
      </c>
      <c r="Z7" s="61">
        <v>151.25</v>
      </c>
      <c r="AA7" s="62">
        <v>10798007</v>
      </c>
    </row>
    <row r="8" spans="1:27" ht="12.75">
      <c r="A8" s="361" t="s">
        <v>206</v>
      </c>
      <c r="B8" s="142"/>
      <c r="C8" s="60">
        <f aca="true" t="shared" si="2" ref="C8:Y8">SUM(C9:C10)</f>
        <v>2826706</v>
      </c>
      <c r="D8" s="340">
        <f t="shared" si="2"/>
        <v>0</v>
      </c>
      <c r="E8" s="60">
        <f t="shared" si="2"/>
        <v>2841718</v>
      </c>
      <c r="F8" s="59">
        <f t="shared" si="2"/>
        <v>2841718</v>
      </c>
      <c r="G8" s="59">
        <f t="shared" si="2"/>
        <v>0</v>
      </c>
      <c r="H8" s="60">
        <f t="shared" si="2"/>
        <v>1048191</v>
      </c>
      <c r="I8" s="60">
        <f t="shared" si="2"/>
        <v>0</v>
      </c>
      <c r="J8" s="59">
        <f t="shared" si="2"/>
        <v>1048191</v>
      </c>
      <c r="K8" s="59">
        <f t="shared" si="2"/>
        <v>1754967</v>
      </c>
      <c r="L8" s="60">
        <f t="shared" si="2"/>
        <v>0</v>
      </c>
      <c r="M8" s="60">
        <f t="shared" si="2"/>
        <v>0</v>
      </c>
      <c r="N8" s="59">
        <f t="shared" si="2"/>
        <v>1754967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2803158</v>
      </c>
      <c r="X8" s="60">
        <f t="shared" si="2"/>
        <v>2131289</v>
      </c>
      <c r="Y8" s="59">
        <f t="shared" si="2"/>
        <v>671869</v>
      </c>
      <c r="Z8" s="61">
        <f>+IF(X8&lt;&gt;0,+(Y8/X8)*100,0)</f>
        <v>31.524068298574242</v>
      </c>
      <c r="AA8" s="62">
        <f>SUM(AA9:AA10)</f>
        <v>2841718</v>
      </c>
    </row>
    <row r="9" spans="1:27" ht="12.75">
      <c r="A9" s="291" t="s">
        <v>230</v>
      </c>
      <c r="B9" s="142"/>
      <c r="C9" s="60">
        <v>231000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2595706</v>
      </c>
      <c r="D10" s="340"/>
      <c r="E10" s="60">
        <v>2841718</v>
      </c>
      <c r="F10" s="59">
        <v>2841718</v>
      </c>
      <c r="G10" s="59"/>
      <c r="H10" s="60">
        <v>1048191</v>
      </c>
      <c r="I10" s="60"/>
      <c r="J10" s="59">
        <v>1048191</v>
      </c>
      <c r="K10" s="59">
        <v>1754967</v>
      </c>
      <c r="L10" s="60"/>
      <c r="M10" s="60"/>
      <c r="N10" s="59">
        <v>1754967</v>
      </c>
      <c r="O10" s="59"/>
      <c r="P10" s="60"/>
      <c r="Q10" s="60"/>
      <c r="R10" s="59"/>
      <c r="S10" s="59"/>
      <c r="T10" s="60"/>
      <c r="U10" s="60"/>
      <c r="V10" s="59"/>
      <c r="W10" s="59">
        <v>2803158</v>
      </c>
      <c r="X10" s="60">
        <v>2131289</v>
      </c>
      <c r="Y10" s="59">
        <v>671869</v>
      </c>
      <c r="Z10" s="61">
        <v>31.52</v>
      </c>
      <c r="AA10" s="62">
        <v>2841718</v>
      </c>
    </row>
    <row r="11" spans="1:27" ht="12.75">
      <c r="A11" s="361" t="s">
        <v>207</v>
      </c>
      <c r="B11" s="142"/>
      <c r="C11" s="362">
        <f>+C12</f>
        <v>9774638</v>
      </c>
      <c r="D11" s="363">
        <f aca="true" t="shared" si="3" ref="D11:AA11">+D12</f>
        <v>0</v>
      </c>
      <c r="E11" s="362">
        <f t="shared" si="3"/>
        <v>5165531</v>
      </c>
      <c r="F11" s="364">
        <f t="shared" si="3"/>
        <v>7165531</v>
      </c>
      <c r="G11" s="364">
        <f t="shared" si="3"/>
        <v>828473</v>
      </c>
      <c r="H11" s="362">
        <f t="shared" si="3"/>
        <v>0</v>
      </c>
      <c r="I11" s="362">
        <f t="shared" si="3"/>
        <v>0</v>
      </c>
      <c r="J11" s="364">
        <f t="shared" si="3"/>
        <v>828473</v>
      </c>
      <c r="K11" s="364">
        <f t="shared" si="3"/>
        <v>11295809</v>
      </c>
      <c r="L11" s="362">
        <f t="shared" si="3"/>
        <v>0</v>
      </c>
      <c r="M11" s="362">
        <f t="shared" si="3"/>
        <v>0</v>
      </c>
      <c r="N11" s="364">
        <f t="shared" si="3"/>
        <v>11295809</v>
      </c>
      <c r="O11" s="364">
        <f t="shared" si="3"/>
        <v>209475</v>
      </c>
      <c r="P11" s="362">
        <f t="shared" si="3"/>
        <v>149625</v>
      </c>
      <c r="Q11" s="362">
        <f t="shared" si="3"/>
        <v>0</v>
      </c>
      <c r="R11" s="364">
        <f t="shared" si="3"/>
        <v>359100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12483382</v>
      </c>
      <c r="X11" s="362">
        <f t="shared" si="3"/>
        <v>5374148</v>
      </c>
      <c r="Y11" s="364">
        <f t="shared" si="3"/>
        <v>7109234</v>
      </c>
      <c r="Z11" s="365">
        <f>+IF(X11&lt;&gt;0,+(Y11/X11)*100,0)</f>
        <v>132.28578744016727</v>
      </c>
      <c r="AA11" s="366">
        <f t="shared" si="3"/>
        <v>7165531</v>
      </c>
    </row>
    <row r="12" spans="1:27" ht="12.75">
      <c r="A12" s="291" t="s">
        <v>232</v>
      </c>
      <c r="B12" s="136"/>
      <c r="C12" s="60">
        <v>9774638</v>
      </c>
      <c r="D12" s="340"/>
      <c r="E12" s="60">
        <v>5165531</v>
      </c>
      <c r="F12" s="59">
        <v>7165531</v>
      </c>
      <c r="G12" s="59">
        <v>828473</v>
      </c>
      <c r="H12" s="60"/>
      <c r="I12" s="60"/>
      <c r="J12" s="59">
        <v>828473</v>
      </c>
      <c r="K12" s="59">
        <v>11295809</v>
      </c>
      <c r="L12" s="60"/>
      <c r="M12" s="60"/>
      <c r="N12" s="59">
        <v>11295809</v>
      </c>
      <c r="O12" s="59">
        <v>209475</v>
      </c>
      <c r="P12" s="60">
        <v>149625</v>
      </c>
      <c r="Q12" s="60"/>
      <c r="R12" s="59">
        <v>359100</v>
      </c>
      <c r="S12" s="59"/>
      <c r="T12" s="60"/>
      <c r="U12" s="60"/>
      <c r="V12" s="59"/>
      <c r="W12" s="59">
        <v>12483382</v>
      </c>
      <c r="X12" s="60">
        <v>5374148</v>
      </c>
      <c r="Y12" s="59">
        <v>7109234</v>
      </c>
      <c r="Z12" s="61">
        <v>132.29</v>
      </c>
      <c r="AA12" s="62">
        <v>7165531</v>
      </c>
    </row>
    <row r="13" spans="1:27" ht="12.75">
      <c r="A13" s="361" t="s">
        <v>208</v>
      </c>
      <c r="B13" s="136"/>
      <c r="C13" s="275">
        <f>+C14</f>
        <v>25445554</v>
      </c>
      <c r="D13" s="341">
        <f aca="true" t="shared" si="4" ref="D13:AA13">+D14</f>
        <v>0</v>
      </c>
      <c r="E13" s="275">
        <f t="shared" si="4"/>
        <v>3613948</v>
      </c>
      <c r="F13" s="342">
        <f t="shared" si="4"/>
        <v>21613948</v>
      </c>
      <c r="G13" s="342">
        <f t="shared" si="4"/>
        <v>315595</v>
      </c>
      <c r="H13" s="275">
        <f t="shared" si="4"/>
        <v>0</v>
      </c>
      <c r="I13" s="275">
        <f t="shared" si="4"/>
        <v>82206</v>
      </c>
      <c r="J13" s="342">
        <f t="shared" si="4"/>
        <v>397801</v>
      </c>
      <c r="K13" s="342">
        <f t="shared" si="4"/>
        <v>11681339</v>
      </c>
      <c r="L13" s="275">
        <f t="shared" si="4"/>
        <v>0</v>
      </c>
      <c r="M13" s="275">
        <f t="shared" si="4"/>
        <v>0</v>
      </c>
      <c r="N13" s="342">
        <f t="shared" si="4"/>
        <v>11681339</v>
      </c>
      <c r="O13" s="342">
        <f t="shared" si="4"/>
        <v>2189567</v>
      </c>
      <c r="P13" s="275">
        <f t="shared" si="4"/>
        <v>408050</v>
      </c>
      <c r="Q13" s="275">
        <f t="shared" si="4"/>
        <v>3366940</v>
      </c>
      <c r="R13" s="342">
        <f t="shared" si="4"/>
        <v>5964557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18043697</v>
      </c>
      <c r="X13" s="275">
        <f t="shared" si="4"/>
        <v>16210461</v>
      </c>
      <c r="Y13" s="342">
        <f t="shared" si="4"/>
        <v>1833236</v>
      </c>
      <c r="Z13" s="335">
        <f>+IF(X13&lt;&gt;0,+(Y13/X13)*100,0)</f>
        <v>11.308968942956032</v>
      </c>
      <c r="AA13" s="273">
        <f t="shared" si="4"/>
        <v>21613948</v>
      </c>
    </row>
    <row r="14" spans="1:27" ht="12.75">
      <c r="A14" s="291" t="s">
        <v>233</v>
      </c>
      <c r="B14" s="136"/>
      <c r="C14" s="60">
        <v>25445554</v>
      </c>
      <c r="D14" s="340"/>
      <c r="E14" s="60">
        <v>3613948</v>
      </c>
      <c r="F14" s="59">
        <v>21613948</v>
      </c>
      <c r="G14" s="59">
        <v>315595</v>
      </c>
      <c r="H14" s="60"/>
      <c r="I14" s="60">
        <v>82206</v>
      </c>
      <c r="J14" s="59">
        <v>397801</v>
      </c>
      <c r="K14" s="59">
        <v>11681339</v>
      </c>
      <c r="L14" s="60"/>
      <c r="M14" s="60"/>
      <c r="N14" s="59">
        <v>11681339</v>
      </c>
      <c r="O14" s="59">
        <v>2189567</v>
      </c>
      <c r="P14" s="60">
        <v>408050</v>
      </c>
      <c r="Q14" s="60">
        <v>3366940</v>
      </c>
      <c r="R14" s="59">
        <v>5964557</v>
      </c>
      <c r="S14" s="59"/>
      <c r="T14" s="60"/>
      <c r="U14" s="60"/>
      <c r="V14" s="59"/>
      <c r="W14" s="59">
        <v>18043697</v>
      </c>
      <c r="X14" s="60">
        <v>16210461</v>
      </c>
      <c r="Y14" s="59">
        <v>1833236</v>
      </c>
      <c r="Z14" s="61">
        <v>11.31</v>
      </c>
      <c r="AA14" s="62">
        <v>21613948</v>
      </c>
    </row>
    <row r="15" spans="1:27" ht="12.75">
      <c r="A15" s="361" t="s">
        <v>209</v>
      </c>
      <c r="B15" s="136"/>
      <c r="C15" s="60">
        <f aca="true" t="shared" si="5" ref="C15:Y15">SUM(C16:C20)</f>
        <v>37943804</v>
      </c>
      <c r="D15" s="340">
        <f t="shared" si="5"/>
        <v>0</v>
      </c>
      <c r="E15" s="60">
        <f t="shared" si="5"/>
        <v>8396859</v>
      </c>
      <c r="F15" s="59">
        <f t="shared" si="5"/>
        <v>8396859</v>
      </c>
      <c r="G15" s="59">
        <f t="shared" si="5"/>
        <v>1049796</v>
      </c>
      <c r="H15" s="60">
        <f t="shared" si="5"/>
        <v>776224</v>
      </c>
      <c r="I15" s="60">
        <f t="shared" si="5"/>
        <v>0</v>
      </c>
      <c r="J15" s="59">
        <f t="shared" si="5"/>
        <v>1826020</v>
      </c>
      <c r="K15" s="59">
        <f t="shared" si="5"/>
        <v>1199475</v>
      </c>
      <c r="L15" s="60">
        <f t="shared" si="5"/>
        <v>577886</v>
      </c>
      <c r="M15" s="60">
        <f t="shared" si="5"/>
        <v>411448</v>
      </c>
      <c r="N15" s="59">
        <f t="shared" si="5"/>
        <v>2188809</v>
      </c>
      <c r="O15" s="59">
        <f t="shared" si="5"/>
        <v>630495</v>
      </c>
      <c r="P15" s="60">
        <f t="shared" si="5"/>
        <v>1340264</v>
      </c>
      <c r="Q15" s="60">
        <f t="shared" si="5"/>
        <v>1148884</v>
      </c>
      <c r="R15" s="59">
        <f t="shared" si="5"/>
        <v>3119643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7134472</v>
      </c>
      <c r="X15" s="60">
        <f t="shared" si="5"/>
        <v>6297644</v>
      </c>
      <c r="Y15" s="59">
        <f t="shared" si="5"/>
        <v>836828</v>
      </c>
      <c r="Z15" s="61">
        <f>+IF(X15&lt;&gt;0,+(Y15/X15)*100,0)</f>
        <v>13.28795339971583</v>
      </c>
      <c r="AA15" s="62">
        <f>SUM(AA16:AA20)</f>
        <v>8396859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6049750</v>
      </c>
      <c r="D17" s="340"/>
      <c r="E17" s="60"/>
      <c r="F17" s="59"/>
      <c r="G17" s="59"/>
      <c r="H17" s="60">
        <v>172048</v>
      </c>
      <c r="I17" s="60"/>
      <c r="J17" s="59">
        <v>172048</v>
      </c>
      <c r="K17" s="59">
        <v>841930</v>
      </c>
      <c r="L17" s="60">
        <v>208825</v>
      </c>
      <c r="M17" s="60"/>
      <c r="N17" s="59">
        <v>1050755</v>
      </c>
      <c r="O17" s="59">
        <v>243957</v>
      </c>
      <c r="P17" s="60">
        <v>882760</v>
      </c>
      <c r="Q17" s="60">
        <v>790544</v>
      </c>
      <c r="R17" s="59">
        <v>1917261</v>
      </c>
      <c r="S17" s="59"/>
      <c r="T17" s="60"/>
      <c r="U17" s="60"/>
      <c r="V17" s="59"/>
      <c r="W17" s="59">
        <v>3140064</v>
      </c>
      <c r="X17" s="60"/>
      <c r="Y17" s="59">
        <v>3140064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31894054</v>
      </c>
      <c r="D20" s="340"/>
      <c r="E20" s="60">
        <v>8396859</v>
      </c>
      <c r="F20" s="59">
        <v>8396859</v>
      </c>
      <c r="G20" s="59">
        <v>1049796</v>
      </c>
      <c r="H20" s="60">
        <v>604176</v>
      </c>
      <c r="I20" s="60"/>
      <c r="J20" s="59">
        <v>1653972</v>
      </c>
      <c r="K20" s="59">
        <v>357545</v>
      </c>
      <c r="L20" s="60">
        <v>369061</v>
      </c>
      <c r="M20" s="60">
        <v>411448</v>
      </c>
      <c r="N20" s="59">
        <v>1138054</v>
      </c>
      <c r="O20" s="59">
        <v>386538</v>
      </c>
      <c r="P20" s="60">
        <v>457504</v>
      </c>
      <c r="Q20" s="60">
        <v>358340</v>
      </c>
      <c r="R20" s="59">
        <v>1202382</v>
      </c>
      <c r="S20" s="59"/>
      <c r="T20" s="60"/>
      <c r="U20" s="60"/>
      <c r="V20" s="59"/>
      <c r="W20" s="59">
        <v>3994408</v>
      </c>
      <c r="X20" s="60">
        <v>6297644</v>
      </c>
      <c r="Y20" s="59">
        <v>-2303236</v>
      </c>
      <c r="Z20" s="61">
        <v>-36.57</v>
      </c>
      <c r="AA20" s="62">
        <v>8396859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16060988</v>
      </c>
      <c r="D22" s="344">
        <f t="shared" si="6"/>
        <v>0</v>
      </c>
      <c r="E22" s="343">
        <f t="shared" si="6"/>
        <v>25987362</v>
      </c>
      <c r="F22" s="345">
        <f t="shared" si="6"/>
        <v>25987361</v>
      </c>
      <c r="G22" s="345">
        <f t="shared" si="6"/>
        <v>5079803</v>
      </c>
      <c r="H22" s="343">
        <f t="shared" si="6"/>
        <v>172608</v>
      </c>
      <c r="I22" s="343">
        <f t="shared" si="6"/>
        <v>1405808</v>
      </c>
      <c r="J22" s="345">
        <f t="shared" si="6"/>
        <v>6658219</v>
      </c>
      <c r="K22" s="345">
        <f t="shared" si="6"/>
        <v>3731770</v>
      </c>
      <c r="L22" s="343">
        <f t="shared" si="6"/>
        <v>2491606</v>
      </c>
      <c r="M22" s="343">
        <f t="shared" si="6"/>
        <v>14337498</v>
      </c>
      <c r="N22" s="345">
        <f t="shared" si="6"/>
        <v>20560874</v>
      </c>
      <c r="O22" s="345">
        <f t="shared" si="6"/>
        <v>4792961</v>
      </c>
      <c r="P22" s="343">
        <f t="shared" si="6"/>
        <v>4653495</v>
      </c>
      <c r="Q22" s="343">
        <f t="shared" si="6"/>
        <v>3065306</v>
      </c>
      <c r="R22" s="345">
        <f t="shared" si="6"/>
        <v>12511762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39730855</v>
      </c>
      <c r="X22" s="343">
        <f t="shared" si="6"/>
        <v>19490521</v>
      </c>
      <c r="Y22" s="345">
        <f t="shared" si="6"/>
        <v>20240334</v>
      </c>
      <c r="Z22" s="336">
        <f>+IF(X22&lt;&gt;0,+(Y22/X22)*100,0)</f>
        <v>103.84706493992644</v>
      </c>
      <c r="AA22" s="350">
        <f>SUM(AA23:AA32)</f>
        <v>25987361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10821309</v>
      </c>
      <c r="D24" s="340"/>
      <c r="E24" s="60">
        <v>25987362</v>
      </c>
      <c r="F24" s="59">
        <v>16924678</v>
      </c>
      <c r="G24" s="59">
        <v>4652268</v>
      </c>
      <c r="H24" s="60">
        <v>172608</v>
      </c>
      <c r="I24" s="60">
        <v>1405808</v>
      </c>
      <c r="J24" s="59">
        <v>6230684</v>
      </c>
      <c r="K24" s="59">
        <v>2811738</v>
      </c>
      <c r="L24" s="60">
        <v>1927099</v>
      </c>
      <c r="M24" s="60"/>
      <c r="N24" s="59">
        <v>4738837</v>
      </c>
      <c r="O24" s="59">
        <v>3575659</v>
      </c>
      <c r="P24" s="60">
        <v>4084529</v>
      </c>
      <c r="Q24" s="60">
        <v>3065306</v>
      </c>
      <c r="R24" s="59">
        <v>10725494</v>
      </c>
      <c r="S24" s="59"/>
      <c r="T24" s="60"/>
      <c r="U24" s="60"/>
      <c r="V24" s="59"/>
      <c r="W24" s="59">
        <v>21695015</v>
      </c>
      <c r="X24" s="60">
        <v>12693509</v>
      </c>
      <c r="Y24" s="59">
        <v>9001506</v>
      </c>
      <c r="Z24" s="61">
        <v>70.91</v>
      </c>
      <c r="AA24" s="62">
        <v>16924678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>
        <v>369000</v>
      </c>
      <c r="P27" s="60"/>
      <c r="Q27" s="60"/>
      <c r="R27" s="59">
        <v>369000</v>
      </c>
      <c r="S27" s="59"/>
      <c r="T27" s="60"/>
      <c r="U27" s="60"/>
      <c r="V27" s="59"/>
      <c r="W27" s="59">
        <v>369000</v>
      </c>
      <c r="X27" s="60"/>
      <c r="Y27" s="59">
        <v>369000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5239679</v>
      </c>
      <c r="D32" s="340"/>
      <c r="E32" s="60"/>
      <c r="F32" s="59">
        <v>9062683</v>
      </c>
      <c r="G32" s="59">
        <v>427535</v>
      </c>
      <c r="H32" s="60"/>
      <c r="I32" s="60"/>
      <c r="J32" s="59">
        <v>427535</v>
      </c>
      <c r="K32" s="59">
        <v>920032</v>
      </c>
      <c r="L32" s="60">
        <v>564507</v>
      </c>
      <c r="M32" s="60">
        <v>14337498</v>
      </c>
      <c r="N32" s="59">
        <v>15822037</v>
      </c>
      <c r="O32" s="59">
        <v>848302</v>
      </c>
      <c r="P32" s="60">
        <v>568966</v>
      </c>
      <c r="Q32" s="60"/>
      <c r="R32" s="59">
        <v>1417268</v>
      </c>
      <c r="S32" s="59"/>
      <c r="T32" s="60"/>
      <c r="U32" s="60"/>
      <c r="V32" s="59"/>
      <c r="W32" s="59">
        <v>17666840</v>
      </c>
      <c r="X32" s="60">
        <v>6797012</v>
      </c>
      <c r="Y32" s="59">
        <v>10869828</v>
      </c>
      <c r="Z32" s="61">
        <v>159.92</v>
      </c>
      <c r="AA32" s="62">
        <v>9062683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7926806</v>
      </c>
      <c r="D40" s="344">
        <f t="shared" si="9"/>
        <v>0</v>
      </c>
      <c r="E40" s="343">
        <f t="shared" si="9"/>
        <v>27125094</v>
      </c>
      <c r="F40" s="345">
        <f t="shared" si="9"/>
        <v>17125093</v>
      </c>
      <c r="G40" s="345">
        <f t="shared" si="9"/>
        <v>14560</v>
      </c>
      <c r="H40" s="343">
        <f t="shared" si="9"/>
        <v>0</v>
      </c>
      <c r="I40" s="343">
        <f t="shared" si="9"/>
        <v>1485362</v>
      </c>
      <c r="J40" s="345">
        <f t="shared" si="9"/>
        <v>1499922</v>
      </c>
      <c r="K40" s="345">
        <f t="shared" si="9"/>
        <v>119262</v>
      </c>
      <c r="L40" s="343">
        <f t="shared" si="9"/>
        <v>467229</v>
      </c>
      <c r="M40" s="343">
        <f t="shared" si="9"/>
        <v>222920</v>
      </c>
      <c r="N40" s="345">
        <f t="shared" si="9"/>
        <v>809411</v>
      </c>
      <c r="O40" s="345">
        <f t="shared" si="9"/>
        <v>316884</v>
      </c>
      <c r="P40" s="343">
        <f t="shared" si="9"/>
        <v>27852</v>
      </c>
      <c r="Q40" s="343">
        <f t="shared" si="9"/>
        <v>542002</v>
      </c>
      <c r="R40" s="345">
        <f t="shared" si="9"/>
        <v>886738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3196071</v>
      </c>
      <c r="X40" s="343">
        <f t="shared" si="9"/>
        <v>12843820</v>
      </c>
      <c r="Y40" s="345">
        <f t="shared" si="9"/>
        <v>-9647749</v>
      </c>
      <c r="Z40" s="336">
        <f>+IF(X40&lt;&gt;0,+(Y40/X40)*100,0)</f>
        <v>-75.11588452656608</v>
      </c>
      <c r="AA40" s="350">
        <f>SUM(AA41:AA49)</f>
        <v>17125093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7926806</v>
      </c>
      <c r="D44" s="368"/>
      <c r="E44" s="54"/>
      <c r="F44" s="53"/>
      <c r="G44" s="53"/>
      <c r="H44" s="54"/>
      <c r="I44" s="54">
        <v>45186</v>
      </c>
      <c r="J44" s="53">
        <v>45186</v>
      </c>
      <c r="K44" s="53">
        <v>119262</v>
      </c>
      <c r="L44" s="54">
        <v>467229</v>
      </c>
      <c r="M44" s="54">
        <v>222920</v>
      </c>
      <c r="N44" s="53">
        <v>809411</v>
      </c>
      <c r="O44" s="53">
        <v>316884</v>
      </c>
      <c r="P44" s="54">
        <v>27852</v>
      </c>
      <c r="Q44" s="54">
        <v>333347</v>
      </c>
      <c r="R44" s="53">
        <v>678083</v>
      </c>
      <c r="S44" s="53"/>
      <c r="T44" s="54"/>
      <c r="U44" s="54"/>
      <c r="V44" s="53"/>
      <c r="W44" s="53">
        <v>1532680</v>
      </c>
      <c r="X44" s="54"/>
      <c r="Y44" s="53">
        <v>1532680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27125094</v>
      </c>
      <c r="F49" s="53">
        <v>17125093</v>
      </c>
      <c r="G49" s="53">
        <v>14560</v>
      </c>
      <c r="H49" s="54"/>
      <c r="I49" s="54">
        <v>1440176</v>
      </c>
      <c r="J49" s="53">
        <v>1454736</v>
      </c>
      <c r="K49" s="53"/>
      <c r="L49" s="54"/>
      <c r="M49" s="54"/>
      <c r="N49" s="53"/>
      <c r="O49" s="53"/>
      <c r="P49" s="54"/>
      <c r="Q49" s="54">
        <v>208655</v>
      </c>
      <c r="R49" s="53">
        <v>208655</v>
      </c>
      <c r="S49" s="53"/>
      <c r="T49" s="54"/>
      <c r="U49" s="54"/>
      <c r="V49" s="53"/>
      <c r="W49" s="53">
        <v>1663391</v>
      </c>
      <c r="X49" s="54">
        <v>12843820</v>
      </c>
      <c r="Y49" s="53">
        <v>-11180429</v>
      </c>
      <c r="Z49" s="94">
        <v>-87.05</v>
      </c>
      <c r="AA49" s="95">
        <v>17125093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134043706</v>
      </c>
      <c r="D60" s="346">
        <f t="shared" si="14"/>
        <v>0</v>
      </c>
      <c r="E60" s="219">
        <f t="shared" si="14"/>
        <v>83928519</v>
      </c>
      <c r="F60" s="264">
        <f t="shared" si="14"/>
        <v>93928517</v>
      </c>
      <c r="G60" s="264">
        <f t="shared" si="14"/>
        <v>9529387</v>
      </c>
      <c r="H60" s="219">
        <f t="shared" si="14"/>
        <v>3410141</v>
      </c>
      <c r="I60" s="219">
        <f t="shared" si="14"/>
        <v>5151288</v>
      </c>
      <c r="J60" s="264">
        <f t="shared" si="14"/>
        <v>18090816</v>
      </c>
      <c r="K60" s="264">
        <f t="shared" si="14"/>
        <v>31494737</v>
      </c>
      <c r="L60" s="219">
        <f t="shared" si="14"/>
        <v>6839637</v>
      </c>
      <c r="M60" s="219">
        <f t="shared" si="14"/>
        <v>18668046</v>
      </c>
      <c r="N60" s="264">
        <f t="shared" si="14"/>
        <v>57002420</v>
      </c>
      <c r="O60" s="264">
        <f t="shared" si="14"/>
        <v>10254996</v>
      </c>
      <c r="P60" s="219">
        <f t="shared" si="14"/>
        <v>7821234</v>
      </c>
      <c r="Q60" s="219">
        <f t="shared" si="14"/>
        <v>10569769</v>
      </c>
      <c r="R60" s="264">
        <f t="shared" si="14"/>
        <v>28645999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103739235</v>
      </c>
      <c r="X60" s="219">
        <f t="shared" si="14"/>
        <v>70446388</v>
      </c>
      <c r="Y60" s="264">
        <f t="shared" si="14"/>
        <v>33292847</v>
      </c>
      <c r="Z60" s="337">
        <f>+IF(X60&lt;&gt;0,+(Y60/X60)*100,0)</f>
        <v>47.259835380062356</v>
      </c>
      <c r="AA60" s="232">
        <f>+AA57+AA54+AA51+AA40+AA37+AA34+AA22+AA5</f>
        <v>93928517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49434483</v>
      </c>
      <c r="F5" s="358">
        <f t="shared" si="0"/>
        <v>59434483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44575862</v>
      </c>
      <c r="Y5" s="358">
        <f t="shared" si="0"/>
        <v>-44575862</v>
      </c>
      <c r="Z5" s="359">
        <f>+IF(X5&lt;&gt;0,+(Y5/X5)*100,0)</f>
        <v>-100</v>
      </c>
      <c r="AA5" s="360">
        <f>+AA6+AA8+AA11+AA13+AA15</f>
        <v>59434483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13593160</v>
      </c>
      <c r="F6" s="59">
        <f t="shared" si="1"/>
        <v>13593160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10194870</v>
      </c>
      <c r="Y6" s="59">
        <f t="shared" si="1"/>
        <v>-10194870</v>
      </c>
      <c r="Z6" s="61">
        <f>+IF(X6&lt;&gt;0,+(Y6/X6)*100,0)</f>
        <v>-100</v>
      </c>
      <c r="AA6" s="62">
        <f t="shared" si="1"/>
        <v>13593160</v>
      </c>
    </row>
    <row r="7" spans="1:27" ht="12.75">
      <c r="A7" s="291" t="s">
        <v>229</v>
      </c>
      <c r="B7" s="142"/>
      <c r="C7" s="60"/>
      <c r="D7" s="340"/>
      <c r="E7" s="60">
        <v>13593160</v>
      </c>
      <c r="F7" s="59">
        <v>13593160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10194870</v>
      </c>
      <c r="Y7" s="59">
        <v>-10194870</v>
      </c>
      <c r="Z7" s="61">
        <v>-100</v>
      </c>
      <c r="AA7" s="62">
        <v>13593160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35841323</v>
      </c>
      <c r="F13" s="342">
        <f t="shared" si="4"/>
        <v>45841323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34380992</v>
      </c>
      <c r="Y13" s="342">
        <f t="shared" si="4"/>
        <v>-34380992</v>
      </c>
      <c r="Z13" s="335">
        <f>+IF(X13&lt;&gt;0,+(Y13/X13)*100,0)</f>
        <v>-100</v>
      </c>
      <c r="AA13" s="273">
        <f t="shared" si="4"/>
        <v>45841323</v>
      </c>
    </row>
    <row r="14" spans="1:27" ht="12.75">
      <c r="A14" s="291" t="s">
        <v>233</v>
      </c>
      <c r="B14" s="136"/>
      <c r="C14" s="60"/>
      <c r="D14" s="340"/>
      <c r="E14" s="60">
        <v>35841323</v>
      </c>
      <c r="F14" s="59">
        <v>45841323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34380992</v>
      </c>
      <c r="Y14" s="59">
        <v>-34380992</v>
      </c>
      <c r="Z14" s="61">
        <v>-100</v>
      </c>
      <c r="AA14" s="62">
        <v>45841323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49434483</v>
      </c>
      <c r="F60" s="264">
        <f t="shared" si="14"/>
        <v>59434483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44575862</v>
      </c>
      <c r="Y60" s="264">
        <f t="shared" si="14"/>
        <v>-44575862</v>
      </c>
      <c r="Z60" s="337">
        <f>+IF(X60&lt;&gt;0,+(Y60/X60)*100,0)</f>
        <v>-100</v>
      </c>
      <c r="AA60" s="232">
        <f>+AA57+AA54+AA51+AA40+AA37+AA34+AA22+AA5</f>
        <v>59434483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2017-05-05T12:12:32Z</dcterms:created>
  <dcterms:modified xsi:type="dcterms:W3CDTF">2017-05-05T12:12:35Z</dcterms:modified>
  <cp:category/>
  <cp:version/>
  <cp:contentType/>
  <cp:contentStatus/>
</cp:coreProperties>
</file>