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<sst xmlns="http://schemas.openxmlformats.org/spreadsheetml/2006/main" count="857" uniqueCount="303">
  <si>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Nala(FS185)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</si>
  <si>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</si>
  <si>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</si>
  <si>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</si>
  <si>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</si>
  <si>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</si>
  <si>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</si>
  <si>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</si>
  <si>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</si>
  <si>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</si>
  <si>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</si>
  <si>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</si>
  <si>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</si>
  <si>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</si>
  <si>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</si>
  <si>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</si>
  <si>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</si>
  <si>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</si>
  <si>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</si>
  <si>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</si>
  <si>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</si>
  <si>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</si>
  <si>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</si>
  <si>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</si>
  <si>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</si>
  <si>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</si>
  <si>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</si>
  <si>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</si>
  <si>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</si>
  <si>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</si>
  <si>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</si>
  <si>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</si>
  <si>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</si>
  <si>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</si>
  <si>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</si>
  <si>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</si>
  <si>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</si>
  <si>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</si>
  <si>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</si>
  <si>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</si>
  <si>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</si>
  <si>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</si>
  <si>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</si>
  <si>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</si>
  <si>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</si>
  <si>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</si>
  <si>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</si>
  <si>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</si>
  <si>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</si>
  <si>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</si>
  <si>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</si>
  <si>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</si>
  <si>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</si>
  <si>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</si>
  <si>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</si>
  <si>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</si>
  <si>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</si>
  <si>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</si>
  <si>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</si>
  <si>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</si>
  <si>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</si>
  <si>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</si>
  <si>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</si>
  <si>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</si>
  <si>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</si>
  <si>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</si>
  <si>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</si>
  <si>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</si>
  <si>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</si>
  <si>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</si>
  <si>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Nala(FS185)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</si>
  <si>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</si>
  <si>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</si>
  <si>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</si>
  <si>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</si>
  <si>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</si>
  <si>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</si>
  <si>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</si>
  <si>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</si>
  <si>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</si>
  <si>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</si>
  <si>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</si>
  <si>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</si>
  <si>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</si>
  <si>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</si>
  <si>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</si>
  <si>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</si>
  <si>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</si>
  <si>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</si>
  <si>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</si>
  <si>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</si>
  <si>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</si>
  <si>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</si>
  <si>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</si>
  <si>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</si>
  <si>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</si>
  <si>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</si>
  <si>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</si>
  <si>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</si>
  <si>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</si>
  <si>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Nala(FS185)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</si>
  <si>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</si>
  <si>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</si>
  <si>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</si>
  <si>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</si>
  <si>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</si>
  <si>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</si>
  <si>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</si>
  <si>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</si>
  <si>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</si>
  <si>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</si>
  <si>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</si>
  <si>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</si>
  <si>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</si>
  <si>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</si>
  <si>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</si>
  <si>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</si>
  <si>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</si>
  <si>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</si>
  <si>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</si>
  <si>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</si>
  <si>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</si>
  <si>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</si>
  <si>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</si>
  <si>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</si>
  <si>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</si>
  <si>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</si>
  <si>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</si>
  <si>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</si>
  <si>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Nala(FS185)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</si>
  <si>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</si>
  <si>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</si>
  <si>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</si>
  <si>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</si>
  <si>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</si>
  <si>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</si>
  <si>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</si>
  <si>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</si>
  <si>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</si>
  <si>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</si>
  <si>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Nala(FS185)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</si>
  <si>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</si>
  <si>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</si>
  <si>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</si>
  <si>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</si>
  <si>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</si>
  <si>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</si>
  <si>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</si>
  <si>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</si>
  <si>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</si>
  <si>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</si>
  <si>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</si>
  <si>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</si>
  <si>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</si>
  <si>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</si>
  <si>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</si>
  <si>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</si>
  <si>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</si>
  <si>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</si>
  <si>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</si>
  <si>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</si>
  <si>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</si>
  <si>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</si>
  <si>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</si>
  <si>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</si>
  <si>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</si>
  <si>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</si>
  <si>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</si>
  <si>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</si>
  <si>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</si>
  <si>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</si>
  <si>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</si>
  <si>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</si>
  <si>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</si>
  <si>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Nala(FS185)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</si>
  <si>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</si>
  <si>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</si>
  <si>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</si>
  <si>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</si>
  <si>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</si>
  <si>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</si>
  <si>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</si>
  <si>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</si>
  <si>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</si>
  <si>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</si>
  <si>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</si>
  <si>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</si>
  <si>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</si>
  <si>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</si>
  <si>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</si>
  <si>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</si>
  <si>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</si>
  <si>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</si>
  <si>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</si>
  <si>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</si>
  <si>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</si>
  <si>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</si>
  <si>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</si>
  <si>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</si>
  <si>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</si>
  <si>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</si>
  <si>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</si>
  <si>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Nala(FS185)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</si>
  <si>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</si>
  <si>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</si>
  <si>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</si>
  <si>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</si>
  <si>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</si>
  <si>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</si>
  <si>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</si>
  <si>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</si>
  <si>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</si>
  <si>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</si>
  <si>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</si>
  <si>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</si>
  <si>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</si>
  <si>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</si>
  <si>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</si>
  <si>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</si>
  <si>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</si>
  <si>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</si>
  <si>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</si>
  <si>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</si>
  <si>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</si>
  <si>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</si>
  <si>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</si>
  <si>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</si>
  <si>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Nala(FS185)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</si>
  <si>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</si>
  <si>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</si>
  <si>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</si>
  <si>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</si>
  <si>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</si>
  <si>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</si>
  <si>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</si>
  <si>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</si>
  <si>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</si>
  <si>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</si>
  <si>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</si>
  <si>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</si>
  <si>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</si>
  <si>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</si>
  <si>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</si>
  <si>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</si>
  <si>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</si>
  <si>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</si>
  <si>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</si>
  <si>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</si>
  <si>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</si>
  <si>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</si>
  <si>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</si>
  <si>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</si>
  <si>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</si>
  <si>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</si>
  <si>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</si>
  <si>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</si>
  <si>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</si>
  <si>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</si>
  <si>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</si>
  <si>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</si>
  <si>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</si>
  <si>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</si>
  <si>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</si>
  <si>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Nala(FS185)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</si>
  <si>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</si>
  <si>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</si>
  <si>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Nala(FS185)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</si>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</sst>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19829071</v>
      </c>
      <c r="C5" s="19">
        <v>0</v>
      </c>
      <c r="D5" s="59">
        <v>21485000</v>
      </c>
      <c r="E5" s="60">
        <v>19945000</v>
      </c>
      <c r="F5" s="60">
        <v>1656104</v>
      </c>
      <c r="G5" s="60">
        <v>1660072</v>
      </c>
      <c r="H5" s="60">
        <v>1659865</v>
      </c>
      <c r="I5" s="60">
        <v>4976041</v>
      </c>
      <c r="J5" s="60">
        <v>1660349</v>
      </c>
      <c r="K5" s="60">
        <v>1680720</v>
      </c>
      <c r="L5" s="60">
        <v>1655162</v>
      </c>
      <c r="M5" s="60">
        <v>4996231</v>
      </c>
      <c r="N5" s="60">
        <v>1653348</v>
      </c>
      <c r="O5" s="60">
        <v>1725939</v>
      </c>
      <c r="P5" s="60">
        <v>1669908</v>
      </c>
      <c r="Q5" s="60">
        <v>5049195</v>
      </c>
      <c r="R5" s="60">
        <v>0</v>
      </c>
      <c r="S5" s="60">
        <v>0</v>
      </c>
      <c r="T5" s="60">
        <v>0</v>
      </c>
      <c r="U5" s="60">
        <v>0</v>
      </c>
      <c r="V5" s="60">
        <v>15021467</v>
      </c>
      <c r="W5" s="60"/>
      <c r="X5" s="60">
        <v>15021467</v>
      </c>
      <c r="Y5" s="61">
        <v>0</v>
      </c>
      <c r="Z5" s="62">
        <v>19945000</v>
      </c>
    </row>
    <row r="6" spans="1:26" ht="12.75">
      <c r="A6" s="58" t="s">
        <v>32</v>
      </c>
      <c r="B6" s="19">
        <v>137519599</v>
      </c>
      <c r="C6" s="19">
        <v>0</v>
      </c>
      <c r="D6" s="59">
        <v>213545000</v>
      </c>
      <c r="E6" s="60">
        <v>188260000</v>
      </c>
      <c r="F6" s="60">
        <v>9036108</v>
      </c>
      <c r="G6" s="60">
        <v>16468964</v>
      </c>
      <c r="H6" s="60">
        <v>15200428</v>
      </c>
      <c r="I6" s="60">
        <v>40705500</v>
      </c>
      <c r="J6" s="60">
        <v>15840684</v>
      </c>
      <c r="K6" s="60">
        <v>17342074</v>
      </c>
      <c r="L6" s="60">
        <v>17430407</v>
      </c>
      <c r="M6" s="60">
        <v>50613165</v>
      </c>
      <c r="N6" s="60">
        <v>27353548</v>
      </c>
      <c r="O6" s="60">
        <v>16112825</v>
      </c>
      <c r="P6" s="60">
        <v>16139661</v>
      </c>
      <c r="Q6" s="60">
        <v>59606034</v>
      </c>
      <c r="R6" s="60">
        <v>0</v>
      </c>
      <c r="S6" s="60">
        <v>0</v>
      </c>
      <c r="T6" s="60">
        <v>0</v>
      </c>
      <c r="U6" s="60">
        <v>0</v>
      </c>
      <c r="V6" s="60">
        <v>150924699</v>
      </c>
      <c r="W6" s="60"/>
      <c r="X6" s="60">
        <v>150924699</v>
      </c>
      <c r="Y6" s="61">
        <v>0</v>
      </c>
      <c r="Z6" s="62">
        <v>188260000</v>
      </c>
    </row>
    <row r="7" spans="1:26" ht="12.75">
      <c r="A7" s="58" t="s">
        <v>33</v>
      </c>
      <c r="B7" s="19">
        <v>2365855</v>
      </c>
      <c r="C7" s="19">
        <v>0</v>
      </c>
      <c r="D7" s="59">
        <v>0</v>
      </c>
      <c r="E7" s="60">
        <v>0</v>
      </c>
      <c r="F7" s="60">
        <v>121043</v>
      </c>
      <c r="G7" s="60">
        <v>283975</v>
      </c>
      <c r="H7" s="60">
        <v>233027</v>
      </c>
      <c r="I7" s="60">
        <v>638045</v>
      </c>
      <c r="J7" s="60">
        <v>150719</v>
      </c>
      <c r="K7" s="60">
        <v>141862</v>
      </c>
      <c r="L7" s="60">
        <v>90215</v>
      </c>
      <c r="M7" s="60">
        <v>382796</v>
      </c>
      <c r="N7" s="60">
        <v>175300</v>
      </c>
      <c r="O7" s="60">
        <v>119683</v>
      </c>
      <c r="P7" s="60">
        <v>69177</v>
      </c>
      <c r="Q7" s="60">
        <v>364160</v>
      </c>
      <c r="R7" s="60">
        <v>0</v>
      </c>
      <c r="S7" s="60">
        <v>0</v>
      </c>
      <c r="T7" s="60">
        <v>0</v>
      </c>
      <c r="U7" s="60">
        <v>0</v>
      </c>
      <c r="V7" s="60">
        <v>1385001</v>
      </c>
      <c r="W7" s="60"/>
      <c r="X7" s="60">
        <v>1385001</v>
      </c>
      <c r="Y7" s="61">
        <v>0</v>
      </c>
      <c r="Z7" s="62">
        <v>0</v>
      </c>
    </row>
    <row r="8" spans="1:26" ht="12.75">
      <c r="A8" s="58" t="s">
        <v>34</v>
      </c>
      <c r="B8" s="19">
        <v>123516650</v>
      </c>
      <c r="C8" s="19">
        <v>0</v>
      </c>
      <c r="D8" s="59">
        <v>118583000</v>
      </c>
      <c r="E8" s="60">
        <v>110970000</v>
      </c>
      <c r="F8" s="60">
        <v>45114000</v>
      </c>
      <c r="G8" s="60">
        <v>2260000</v>
      </c>
      <c r="H8" s="60">
        <v>-6006</v>
      </c>
      <c r="I8" s="60">
        <v>47367994</v>
      </c>
      <c r="J8" s="60">
        <v>0</v>
      </c>
      <c r="K8" s="60">
        <v>0</v>
      </c>
      <c r="L8" s="60">
        <v>36167000</v>
      </c>
      <c r="M8" s="60">
        <v>36167000</v>
      </c>
      <c r="N8" s="60">
        <v>0</v>
      </c>
      <c r="O8" s="60">
        <v>299200</v>
      </c>
      <c r="P8" s="60">
        <v>27068000</v>
      </c>
      <c r="Q8" s="60">
        <v>27367200</v>
      </c>
      <c r="R8" s="60">
        <v>0</v>
      </c>
      <c r="S8" s="60">
        <v>0</v>
      </c>
      <c r="T8" s="60">
        <v>0</v>
      </c>
      <c r="U8" s="60">
        <v>0</v>
      </c>
      <c r="V8" s="60">
        <v>110902194</v>
      </c>
      <c r="W8" s="60"/>
      <c r="X8" s="60">
        <v>110902194</v>
      </c>
      <c r="Y8" s="61">
        <v>0</v>
      </c>
      <c r="Z8" s="62">
        <v>110970000</v>
      </c>
    </row>
    <row r="9" spans="1:26" ht="12.75">
      <c r="A9" s="58" t="s">
        <v>35</v>
      </c>
      <c r="B9" s="19">
        <v>22800654</v>
      </c>
      <c r="C9" s="19">
        <v>0</v>
      </c>
      <c r="D9" s="59">
        <v>35073000</v>
      </c>
      <c r="E9" s="60">
        <v>34916000</v>
      </c>
      <c r="F9" s="60">
        <v>2680755</v>
      </c>
      <c r="G9" s="60">
        <v>2770509</v>
      </c>
      <c r="H9" s="60">
        <v>2503946</v>
      </c>
      <c r="I9" s="60">
        <v>7955210</v>
      </c>
      <c r="J9" s="60">
        <v>2617259</v>
      </c>
      <c r="K9" s="60">
        <v>1864199</v>
      </c>
      <c r="L9" s="60">
        <v>2216949</v>
      </c>
      <c r="M9" s="60">
        <v>6698407</v>
      </c>
      <c r="N9" s="60">
        <v>1885032</v>
      </c>
      <c r="O9" s="60">
        <v>1766810</v>
      </c>
      <c r="P9" s="60">
        <v>2001602</v>
      </c>
      <c r="Q9" s="60">
        <v>5653444</v>
      </c>
      <c r="R9" s="60">
        <v>0</v>
      </c>
      <c r="S9" s="60">
        <v>0</v>
      </c>
      <c r="T9" s="60">
        <v>0</v>
      </c>
      <c r="U9" s="60">
        <v>0</v>
      </c>
      <c r="V9" s="60">
        <v>20307061</v>
      </c>
      <c r="W9" s="60"/>
      <c r="X9" s="60">
        <v>20307061</v>
      </c>
      <c r="Y9" s="61">
        <v>0</v>
      </c>
      <c r="Z9" s="62">
        <v>34916000</v>
      </c>
    </row>
    <row r="10" spans="1:26" ht="22.5">
      <c r="A10" s="63" t="s">
        <v>278</v>
      </c>
      <c r="B10" s="64">
        <f>SUM(B5:B9)</f>
        <v>306031829</v>
      </c>
      <c r="C10" s="64">
        <f>SUM(C5:C9)</f>
        <v>0</v>
      </c>
      <c r="D10" s="65">
        <f aca="true" t="shared" si="0" ref="D10:Z10">SUM(D5:D9)</f>
        <v>388686000</v>
      </c>
      <c r="E10" s="66">
        <f t="shared" si="0"/>
        <v>354091000</v>
      </c>
      <c r="F10" s="66">
        <f t="shared" si="0"/>
        <v>58608010</v>
      </c>
      <c r="G10" s="66">
        <f t="shared" si="0"/>
        <v>23443520</v>
      </c>
      <c r="H10" s="66">
        <f t="shared" si="0"/>
        <v>19591260</v>
      </c>
      <c r="I10" s="66">
        <f t="shared" si="0"/>
        <v>101642790</v>
      </c>
      <c r="J10" s="66">
        <f t="shared" si="0"/>
        <v>20269011</v>
      </c>
      <c r="K10" s="66">
        <f t="shared" si="0"/>
        <v>21028855</v>
      </c>
      <c r="L10" s="66">
        <f t="shared" si="0"/>
        <v>57559733</v>
      </c>
      <c r="M10" s="66">
        <f t="shared" si="0"/>
        <v>98857599</v>
      </c>
      <c r="N10" s="66">
        <f t="shared" si="0"/>
        <v>31067228</v>
      </c>
      <c r="O10" s="66">
        <f t="shared" si="0"/>
        <v>20024457</v>
      </c>
      <c r="P10" s="66">
        <f t="shared" si="0"/>
        <v>46948348</v>
      </c>
      <c r="Q10" s="66">
        <f t="shared" si="0"/>
        <v>98040033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298540422</v>
      </c>
      <c r="W10" s="66">
        <f t="shared" si="0"/>
        <v>0</v>
      </c>
      <c r="X10" s="66">
        <f t="shared" si="0"/>
        <v>298540422</v>
      </c>
      <c r="Y10" s="67">
        <f>+IF(W10&lt;&gt;0,(X10/W10)*100,0)</f>
        <v>0</v>
      </c>
      <c r="Z10" s="68">
        <f t="shared" si="0"/>
        <v>354091000</v>
      </c>
    </row>
    <row r="11" spans="1:26" ht="12.75">
      <c r="A11" s="58" t="s">
        <v>37</v>
      </c>
      <c r="B11" s="19">
        <v>124547100</v>
      </c>
      <c r="C11" s="19">
        <v>0</v>
      </c>
      <c r="D11" s="59">
        <v>134677000</v>
      </c>
      <c r="E11" s="60">
        <v>130536000</v>
      </c>
      <c r="F11" s="60">
        <v>10868176</v>
      </c>
      <c r="G11" s="60">
        <v>10511726</v>
      </c>
      <c r="H11" s="60">
        <v>10844737</v>
      </c>
      <c r="I11" s="60">
        <v>32224639</v>
      </c>
      <c r="J11" s="60">
        <v>10603860</v>
      </c>
      <c r="K11" s="60">
        <v>10560175</v>
      </c>
      <c r="L11" s="60">
        <v>11306179</v>
      </c>
      <c r="M11" s="60">
        <v>32470214</v>
      </c>
      <c r="N11" s="60">
        <v>11148614</v>
      </c>
      <c r="O11" s="60">
        <v>10937679</v>
      </c>
      <c r="P11" s="60">
        <v>10342381</v>
      </c>
      <c r="Q11" s="60">
        <v>32428674</v>
      </c>
      <c r="R11" s="60">
        <v>0</v>
      </c>
      <c r="S11" s="60">
        <v>0</v>
      </c>
      <c r="T11" s="60">
        <v>0</v>
      </c>
      <c r="U11" s="60">
        <v>0</v>
      </c>
      <c r="V11" s="60">
        <v>97123527</v>
      </c>
      <c r="W11" s="60"/>
      <c r="X11" s="60">
        <v>97123527</v>
      </c>
      <c r="Y11" s="61">
        <v>0</v>
      </c>
      <c r="Z11" s="62">
        <v>130536000</v>
      </c>
    </row>
    <row r="12" spans="1:26" ht="12.75">
      <c r="A12" s="58" t="s">
        <v>38</v>
      </c>
      <c r="B12" s="19">
        <v>7577390</v>
      </c>
      <c r="C12" s="19">
        <v>0</v>
      </c>
      <c r="D12" s="59">
        <v>7844000</v>
      </c>
      <c r="E12" s="60">
        <v>7993000</v>
      </c>
      <c r="F12" s="60">
        <v>629865</v>
      </c>
      <c r="G12" s="60">
        <v>579638</v>
      </c>
      <c r="H12" s="60">
        <v>677937</v>
      </c>
      <c r="I12" s="60">
        <v>1887440</v>
      </c>
      <c r="J12" s="60">
        <v>610665</v>
      </c>
      <c r="K12" s="60">
        <v>607207</v>
      </c>
      <c r="L12" s="60">
        <v>614982</v>
      </c>
      <c r="M12" s="60">
        <v>1832854</v>
      </c>
      <c r="N12" s="60">
        <v>604122</v>
      </c>
      <c r="O12" s="60">
        <v>632416</v>
      </c>
      <c r="P12" s="60">
        <v>626266</v>
      </c>
      <c r="Q12" s="60">
        <v>1862804</v>
      </c>
      <c r="R12" s="60">
        <v>0</v>
      </c>
      <c r="S12" s="60">
        <v>0</v>
      </c>
      <c r="T12" s="60">
        <v>0</v>
      </c>
      <c r="U12" s="60">
        <v>0</v>
      </c>
      <c r="V12" s="60">
        <v>5583098</v>
      </c>
      <c r="W12" s="60"/>
      <c r="X12" s="60">
        <v>5583098</v>
      </c>
      <c r="Y12" s="61">
        <v>0</v>
      </c>
      <c r="Z12" s="62">
        <v>7993000</v>
      </c>
    </row>
    <row r="13" spans="1:26" ht="12.75">
      <c r="A13" s="58" t="s">
        <v>279</v>
      </c>
      <c r="B13" s="19">
        <v>49537277</v>
      </c>
      <c r="C13" s="19">
        <v>0</v>
      </c>
      <c r="D13" s="59">
        <v>27760000</v>
      </c>
      <c r="E13" s="60">
        <v>57703000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57703000</v>
      </c>
    </row>
    <row r="14" spans="1:26" ht="12.75">
      <c r="A14" s="58" t="s">
        <v>40</v>
      </c>
      <c r="B14" s="19">
        <v>27262271</v>
      </c>
      <c r="C14" s="19">
        <v>0</v>
      </c>
      <c r="D14" s="59">
        <v>16000000</v>
      </c>
      <c r="E14" s="60">
        <v>24052000</v>
      </c>
      <c r="F14" s="60">
        <v>1578</v>
      </c>
      <c r="G14" s="60">
        <v>2470370</v>
      </c>
      <c r="H14" s="60">
        <v>2951004</v>
      </c>
      <c r="I14" s="60">
        <v>5422952</v>
      </c>
      <c r="J14" s="60">
        <v>3237804</v>
      </c>
      <c r="K14" s="60">
        <v>3366305</v>
      </c>
      <c r="L14" s="60">
        <v>2171733</v>
      </c>
      <c r="M14" s="60">
        <v>8775842</v>
      </c>
      <c r="N14" s="60">
        <v>4192557</v>
      </c>
      <c r="O14" s="60">
        <v>2073815</v>
      </c>
      <c r="P14" s="60">
        <v>2030487</v>
      </c>
      <c r="Q14" s="60">
        <v>8296859</v>
      </c>
      <c r="R14" s="60">
        <v>0</v>
      </c>
      <c r="S14" s="60">
        <v>0</v>
      </c>
      <c r="T14" s="60">
        <v>0</v>
      </c>
      <c r="U14" s="60">
        <v>0</v>
      </c>
      <c r="V14" s="60">
        <v>22495653</v>
      </c>
      <c r="W14" s="60"/>
      <c r="X14" s="60">
        <v>22495653</v>
      </c>
      <c r="Y14" s="61">
        <v>0</v>
      </c>
      <c r="Z14" s="62">
        <v>24052000</v>
      </c>
    </row>
    <row r="15" spans="1:26" ht="12.75">
      <c r="A15" s="58" t="s">
        <v>41</v>
      </c>
      <c r="B15" s="19">
        <v>112664314</v>
      </c>
      <c r="C15" s="19">
        <v>0</v>
      </c>
      <c r="D15" s="59">
        <v>122521242</v>
      </c>
      <c r="E15" s="60">
        <v>105477000</v>
      </c>
      <c r="F15" s="60">
        <v>3518092</v>
      </c>
      <c r="G15" s="60">
        <v>11846729</v>
      </c>
      <c r="H15" s="60">
        <v>8989126</v>
      </c>
      <c r="I15" s="60">
        <v>24353947</v>
      </c>
      <c r="J15" s="60">
        <v>12081942</v>
      </c>
      <c r="K15" s="60">
        <v>9054287</v>
      </c>
      <c r="L15" s="60">
        <v>8596396</v>
      </c>
      <c r="M15" s="60">
        <v>29732625</v>
      </c>
      <c r="N15" s="60">
        <v>8978398</v>
      </c>
      <c r="O15" s="60">
        <v>8756498</v>
      </c>
      <c r="P15" s="60">
        <v>8419558</v>
      </c>
      <c r="Q15" s="60">
        <v>26154454</v>
      </c>
      <c r="R15" s="60">
        <v>0</v>
      </c>
      <c r="S15" s="60">
        <v>0</v>
      </c>
      <c r="T15" s="60">
        <v>0</v>
      </c>
      <c r="U15" s="60">
        <v>0</v>
      </c>
      <c r="V15" s="60">
        <v>80241026</v>
      </c>
      <c r="W15" s="60"/>
      <c r="X15" s="60">
        <v>80241026</v>
      </c>
      <c r="Y15" s="61">
        <v>0</v>
      </c>
      <c r="Z15" s="62">
        <v>105477000</v>
      </c>
    </row>
    <row r="16" spans="1:26" ht="12.75">
      <c r="A16" s="69" t="s">
        <v>42</v>
      </c>
      <c r="B16" s="19">
        <v>0</v>
      </c>
      <c r="C16" s="19">
        <v>0</v>
      </c>
      <c r="D16" s="59">
        <v>24000000</v>
      </c>
      <c r="E16" s="60">
        <v>34517000</v>
      </c>
      <c r="F16" s="60">
        <v>-6598</v>
      </c>
      <c r="G16" s="60">
        <v>88250</v>
      </c>
      <c r="H16" s="60">
        <v>86372</v>
      </c>
      <c r="I16" s="60">
        <v>168024</v>
      </c>
      <c r="J16" s="60">
        <v>38246</v>
      </c>
      <c r="K16" s="60">
        <v>9914546</v>
      </c>
      <c r="L16" s="60">
        <v>4693044</v>
      </c>
      <c r="M16" s="60">
        <v>14645836</v>
      </c>
      <c r="N16" s="60">
        <v>2408397</v>
      </c>
      <c r="O16" s="60">
        <v>2240952</v>
      </c>
      <c r="P16" s="60">
        <v>2004068</v>
      </c>
      <c r="Q16" s="60">
        <v>6653417</v>
      </c>
      <c r="R16" s="60">
        <v>0</v>
      </c>
      <c r="S16" s="60">
        <v>0</v>
      </c>
      <c r="T16" s="60">
        <v>0</v>
      </c>
      <c r="U16" s="60">
        <v>0</v>
      </c>
      <c r="V16" s="60">
        <v>21467277</v>
      </c>
      <c r="W16" s="60"/>
      <c r="X16" s="60">
        <v>21467277</v>
      </c>
      <c r="Y16" s="61">
        <v>0</v>
      </c>
      <c r="Z16" s="62">
        <v>34517000</v>
      </c>
    </row>
    <row r="17" spans="1:26" ht="12.75">
      <c r="A17" s="58" t="s">
        <v>43</v>
      </c>
      <c r="B17" s="19">
        <v>106639926</v>
      </c>
      <c r="C17" s="19">
        <v>0</v>
      </c>
      <c r="D17" s="59">
        <v>55620000</v>
      </c>
      <c r="E17" s="60">
        <v>76925000</v>
      </c>
      <c r="F17" s="60">
        <v>2825174</v>
      </c>
      <c r="G17" s="60">
        <v>4264508</v>
      </c>
      <c r="H17" s="60">
        <v>1548449</v>
      </c>
      <c r="I17" s="60">
        <v>8638131</v>
      </c>
      <c r="J17" s="60">
        <v>7440609</v>
      </c>
      <c r="K17" s="60">
        <v>2075301</v>
      </c>
      <c r="L17" s="60">
        <v>6505159</v>
      </c>
      <c r="M17" s="60">
        <v>16021069</v>
      </c>
      <c r="N17" s="60">
        <v>3663798</v>
      </c>
      <c r="O17" s="60">
        <v>2802047</v>
      </c>
      <c r="P17" s="60">
        <v>4358288</v>
      </c>
      <c r="Q17" s="60">
        <v>10824133</v>
      </c>
      <c r="R17" s="60">
        <v>0</v>
      </c>
      <c r="S17" s="60">
        <v>0</v>
      </c>
      <c r="T17" s="60">
        <v>0</v>
      </c>
      <c r="U17" s="60">
        <v>0</v>
      </c>
      <c r="V17" s="60">
        <v>35483333</v>
      </c>
      <c r="W17" s="60"/>
      <c r="X17" s="60">
        <v>35483333</v>
      </c>
      <c r="Y17" s="61">
        <v>0</v>
      </c>
      <c r="Z17" s="62">
        <v>76925000</v>
      </c>
    </row>
    <row r="18" spans="1:26" ht="12.75">
      <c r="A18" s="70" t="s">
        <v>44</v>
      </c>
      <c r="B18" s="71">
        <f>SUM(B11:B17)</f>
        <v>428228278</v>
      </c>
      <c r="C18" s="71">
        <f>SUM(C11:C17)</f>
        <v>0</v>
      </c>
      <c r="D18" s="72">
        <f aca="true" t="shared" si="1" ref="D18:Z18">SUM(D11:D17)</f>
        <v>388422242</v>
      </c>
      <c r="E18" s="73">
        <f t="shared" si="1"/>
        <v>437203000</v>
      </c>
      <c r="F18" s="73">
        <f t="shared" si="1"/>
        <v>17836287</v>
      </c>
      <c r="G18" s="73">
        <f t="shared" si="1"/>
        <v>29761221</v>
      </c>
      <c r="H18" s="73">
        <f t="shared" si="1"/>
        <v>25097625</v>
      </c>
      <c r="I18" s="73">
        <f t="shared" si="1"/>
        <v>72695133</v>
      </c>
      <c r="J18" s="73">
        <f t="shared" si="1"/>
        <v>34013126</v>
      </c>
      <c r="K18" s="73">
        <f t="shared" si="1"/>
        <v>35577821</v>
      </c>
      <c r="L18" s="73">
        <f t="shared" si="1"/>
        <v>33887493</v>
      </c>
      <c r="M18" s="73">
        <f t="shared" si="1"/>
        <v>103478440</v>
      </c>
      <c r="N18" s="73">
        <f t="shared" si="1"/>
        <v>30995886</v>
      </c>
      <c r="O18" s="73">
        <f t="shared" si="1"/>
        <v>27443407</v>
      </c>
      <c r="P18" s="73">
        <f t="shared" si="1"/>
        <v>27781048</v>
      </c>
      <c r="Q18" s="73">
        <f t="shared" si="1"/>
        <v>86220341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262393914</v>
      </c>
      <c r="W18" s="73">
        <f t="shared" si="1"/>
        <v>0</v>
      </c>
      <c r="X18" s="73">
        <f t="shared" si="1"/>
        <v>262393914</v>
      </c>
      <c r="Y18" s="67">
        <f>+IF(W18&lt;&gt;0,(X18/W18)*100,0)</f>
        <v>0</v>
      </c>
      <c r="Z18" s="74">
        <f t="shared" si="1"/>
        <v>437203000</v>
      </c>
    </row>
    <row r="19" spans="1:26" ht="12.75">
      <c r="A19" s="70" t="s">
        <v>45</v>
      </c>
      <c r="B19" s="75">
        <f>+B10-B18</f>
        <v>-122196449</v>
      </c>
      <c r="C19" s="75">
        <f>+C10-C18</f>
        <v>0</v>
      </c>
      <c r="D19" s="76">
        <f aca="true" t="shared" si="2" ref="D19:Z19">+D10-D18</f>
        <v>263758</v>
      </c>
      <c r="E19" s="77">
        <f t="shared" si="2"/>
        <v>-83112000</v>
      </c>
      <c r="F19" s="77">
        <f t="shared" si="2"/>
        <v>40771723</v>
      </c>
      <c r="G19" s="77">
        <f t="shared" si="2"/>
        <v>-6317701</v>
      </c>
      <c r="H19" s="77">
        <f t="shared" si="2"/>
        <v>-5506365</v>
      </c>
      <c r="I19" s="77">
        <f t="shared" si="2"/>
        <v>28947657</v>
      </c>
      <c r="J19" s="77">
        <f t="shared" si="2"/>
        <v>-13744115</v>
      </c>
      <c r="K19" s="77">
        <f t="shared" si="2"/>
        <v>-14548966</v>
      </c>
      <c r="L19" s="77">
        <f t="shared" si="2"/>
        <v>23672240</v>
      </c>
      <c r="M19" s="77">
        <f t="shared" si="2"/>
        <v>-4620841</v>
      </c>
      <c r="N19" s="77">
        <f t="shared" si="2"/>
        <v>71342</v>
      </c>
      <c r="O19" s="77">
        <f t="shared" si="2"/>
        <v>-7418950</v>
      </c>
      <c r="P19" s="77">
        <f t="shared" si="2"/>
        <v>19167300</v>
      </c>
      <c r="Q19" s="77">
        <f t="shared" si="2"/>
        <v>11819692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36146508</v>
      </c>
      <c r="W19" s="77">
        <f>IF(E10=E18,0,W10-W18)</f>
        <v>0</v>
      </c>
      <c r="X19" s="77">
        <f t="shared" si="2"/>
        <v>36146508</v>
      </c>
      <c r="Y19" s="78">
        <f>+IF(W19&lt;&gt;0,(X19/W19)*100,0)</f>
        <v>0</v>
      </c>
      <c r="Z19" s="79">
        <f t="shared" si="2"/>
        <v>-83112000</v>
      </c>
    </row>
    <row r="20" spans="1:26" ht="12.75">
      <c r="A20" s="58" t="s">
        <v>46</v>
      </c>
      <c r="B20" s="19">
        <v>40177892</v>
      </c>
      <c r="C20" s="19">
        <v>0</v>
      </c>
      <c r="D20" s="59">
        <v>33299000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-82018557</v>
      </c>
      <c r="C22" s="86">
        <f>SUM(C19:C21)</f>
        <v>0</v>
      </c>
      <c r="D22" s="87">
        <f aca="true" t="shared" si="3" ref="D22:Z22">SUM(D19:D21)</f>
        <v>33562758</v>
      </c>
      <c r="E22" s="88">
        <f t="shared" si="3"/>
        <v>-83112000</v>
      </c>
      <c r="F22" s="88">
        <f t="shared" si="3"/>
        <v>40771723</v>
      </c>
      <c r="G22" s="88">
        <f t="shared" si="3"/>
        <v>-6317701</v>
      </c>
      <c r="H22" s="88">
        <f t="shared" si="3"/>
        <v>-5506365</v>
      </c>
      <c r="I22" s="88">
        <f t="shared" si="3"/>
        <v>28947657</v>
      </c>
      <c r="J22" s="88">
        <f t="shared" si="3"/>
        <v>-13744115</v>
      </c>
      <c r="K22" s="88">
        <f t="shared" si="3"/>
        <v>-14548966</v>
      </c>
      <c r="L22" s="88">
        <f t="shared" si="3"/>
        <v>23672240</v>
      </c>
      <c r="M22" s="88">
        <f t="shared" si="3"/>
        <v>-4620841</v>
      </c>
      <c r="N22" s="88">
        <f t="shared" si="3"/>
        <v>71342</v>
      </c>
      <c r="O22" s="88">
        <f t="shared" si="3"/>
        <v>-7418950</v>
      </c>
      <c r="P22" s="88">
        <f t="shared" si="3"/>
        <v>19167300</v>
      </c>
      <c r="Q22" s="88">
        <f t="shared" si="3"/>
        <v>11819692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36146508</v>
      </c>
      <c r="W22" s="88">
        <f t="shared" si="3"/>
        <v>0</v>
      </c>
      <c r="X22" s="88">
        <f t="shared" si="3"/>
        <v>36146508</v>
      </c>
      <c r="Y22" s="89">
        <f>+IF(W22&lt;&gt;0,(X22/W22)*100,0)</f>
        <v>0</v>
      </c>
      <c r="Z22" s="90">
        <f t="shared" si="3"/>
        <v>-83112000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-82018557</v>
      </c>
      <c r="C24" s="75">
        <f>SUM(C22:C23)</f>
        <v>0</v>
      </c>
      <c r="D24" s="76">
        <f aca="true" t="shared" si="4" ref="D24:Z24">SUM(D22:D23)</f>
        <v>33562758</v>
      </c>
      <c r="E24" s="77">
        <f t="shared" si="4"/>
        <v>-83112000</v>
      </c>
      <c r="F24" s="77">
        <f t="shared" si="4"/>
        <v>40771723</v>
      </c>
      <c r="G24" s="77">
        <f t="shared" si="4"/>
        <v>-6317701</v>
      </c>
      <c r="H24" s="77">
        <f t="shared" si="4"/>
        <v>-5506365</v>
      </c>
      <c r="I24" s="77">
        <f t="shared" si="4"/>
        <v>28947657</v>
      </c>
      <c r="J24" s="77">
        <f t="shared" si="4"/>
        <v>-13744115</v>
      </c>
      <c r="K24" s="77">
        <f t="shared" si="4"/>
        <v>-14548966</v>
      </c>
      <c r="L24" s="77">
        <f t="shared" si="4"/>
        <v>23672240</v>
      </c>
      <c r="M24" s="77">
        <f t="shared" si="4"/>
        <v>-4620841</v>
      </c>
      <c r="N24" s="77">
        <f t="shared" si="4"/>
        <v>71342</v>
      </c>
      <c r="O24" s="77">
        <f t="shared" si="4"/>
        <v>-7418950</v>
      </c>
      <c r="P24" s="77">
        <f t="shared" si="4"/>
        <v>19167300</v>
      </c>
      <c r="Q24" s="77">
        <f t="shared" si="4"/>
        <v>11819692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36146508</v>
      </c>
      <c r="W24" s="77">
        <f t="shared" si="4"/>
        <v>0</v>
      </c>
      <c r="X24" s="77">
        <f t="shared" si="4"/>
        <v>36146508</v>
      </c>
      <c r="Y24" s="78">
        <f>+IF(W24&lt;&gt;0,(X24/W24)*100,0)</f>
        <v>0</v>
      </c>
      <c r="Z24" s="79">
        <f t="shared" si="4"/>
        <v>-83112000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37220454</v>
      </c>
      <c r="C27" s="22">
        <v>0</v>
      </c>
      <c r="D27" s="99">
        <v>34300000</v>
      </c>
      <c r="E27" s="100">
        <v>34300000</v>
      </c>
      <c r="F27" s="100">
        <v>6705475</v>
      </c>
      <c r="G27" s="100">
        <v>2123068</v>
      </c>
      <c r="H27" s="100">
        <v>1769502</v>
      </c>
      <c r="I27" s="100">
        <v>10598045</v>
      </c>
      <c r="J27" s="100">
        <v>1296275</v>
      </c>
      <c r="K27" s="100">
        <v>4013896</v>
      </c>
      <c r="L27" s="100">
        <v>1479474</v>
      </c>
      <c r="M27" s="100">
        <v>6789645</v>
      </c>
      <c r="N27" s="100">
        <v>471789</v>
      </c>
      <c r="O27" s="100">
        <v>1009550</v>
      </c>
      <c r="P27" s="100">
        <v>3193203</v>
      </c>
      <c r="Q27" s="100">
        <v>4674542</v>
      </c>
      <c r="R27" s="100">
        <v>0</v>
      </c>
      <c r="S27" s="100">
        <v>0</v>
      </c>
      <c r="T27" s="100">
        <v>0</v>
      </c>
      <c r="U27" s="100">
        <v>0</v>
      </c>
      <c r="V27" s="100">
        <v>22062232</v>
      </c>
      <c r="W27" s="100">
        <v>25725000</v>
      </c>
      <c r="X27" s="100">
        <v>-3662768</v>
      </c>
      <c r="Y27" s="101">
        <v>-14.24</v>
      </c>
      <c r="Z27" s="102">
        <v>34300000</v>
      </c>
    </row>
    <row r="28" spans="1:26" ht="12.75">
      <c r="A28" s="103" t="s">
        <v>46</v>
      </c>
      <c r="B28" s="19">
        <v>37015020</v>
      </c>
      <c r="C28" s="19">
        <v>0</v>
      </c>
      <c r="D28" s="59">
        <v>33300000</v>
      </c>
      <c r="E28" s="60">
        <v>33300000</v>
      </c>
      <c r="F28" s="60">
        <v>6705475</v>
      </c>
      <c r="G28" s="60">
        <v>2123068</v>
      </c>
      <c r="H28" s="60">
        <v>1753483</v>
      </c>
      <c r="I28" s="60">
        <v>10582026</v>
      </c>
      <c r="J28" s="60">
        <v>1296275</v>
      </c>
      <c r="K28" s="60">
        <v>3673278</v>
      </c>
      <c r="L28" s="60">
        <v>1479474</v>
      </c>
      <c r="M28" s="60">
        <v>6449027</v>
      </c>
      <c r="N28" s="60">
        <v>471789</v>
      </c>
      <c r="O28" s="60">
        <v>1009550</v>
      </c>
      <c r="P28" s="60">
        <v>3193203</v>
      </c>
      <c r="Q28" s="60">
        <v>4674542</v>
      </c>
      <c r="R28" s="60">
        <v>0</v>
      </c>
      <c r="S28" s="60">
        <v>0</v>
      </c>
      <c r="T28" s="60">
        <v>0</v>
      </c>
      <c r="U28" s="60">
        <v>0</v>
      </c>
      <c r="V28" s="60">
        <v>21705595</v>
      </c>
      <c r="W28" s="60">
        <v>24975000</v>
      </c>
      <c r="X28" s="60">
        <v>-3269405</v>
      </c>
      <c r="Y28" s="61">
        <v>-13.09</v>
      </c>
      <c r="Z28" s="62">
        <v>33300000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16019</v>
      </c>
      <c r="I29" s="60">
        <v>16019</v>
      </c>
      <c r="J29" s="60">
        <v>0</v>
      </c>
      <c r="K29" s="60">
        <v>340618</v>
      </c>
      <c r="L29" s="60">
        <v>0</v>
      </c>
      <c r="M29" s="60">
        <v>340618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356637</v>
      </c>
      <c r="W29" s="60"/>
      <c r="X29" s="60">
        <v>356637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205434</v>
      </c>
      <c r="C31" s="19">
        <v>0</v>
      </c>
      <c r="D31" s="59">
        <v>1000000</v>
      </c>
      <c r="E31" s="60">
        <v>1000000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750000</v>
      </c>
      <c r="X31" s="60">
        <v>-750000</v>
      </c>
      <c r="Y31" s="61">
        <v>-100</v>
      </c>
      <c r="Z31" s="62">
        <v>1000000</v>
      </c>
    </row>
    <row r="32" spans="1:26" ht="12.75">
      <c r="A32" s="70" t="s">
        <v>54</v>
      </c>
      <c r="B32" s="22">
        <f>SUM(B28:B31)</f>
        <v>37220454</v>
      </c>
      <c r="C32" s="22">
        <f>SUM(C28:C31)</f>
        <v>0</v>
      </c>
      <c r="D32" s="99">
        <f aca="true" t="shared" si="5" ref="D32:Z32">SUM(D28:D31)</f>
        <v>34300000</v>
      </c>
      <c r="E32" s="100">
        <f t="shared" si="5"/>
        <v>34300000</v>
      </c>
      <c r="F32" s="100">
        <f t="shared" si="5"/>
        <v>6705475</v>
      </c>
      <c r="G32" s="100">
        <f t="shared" si="5"/>
        <v>2123068</v>
      </c>
      <c r="H32" s="100">
        <f t="shared" si="5"/>
        <v>1769502</v>
      </c>
      <c r="I32" s="100">
        <f t="shared" si="5"/>
        <v>10598045</v>
      </c>
      <c r="J32" s="100">
        <f t="shared" si="5"/>
        <v>1296275</v>
      </c>
      <c r="K32" s="100">
        <f t="shared" si="5"/>
        <v>4013896</v>
      </c>
      <c r="L32" s="100">
        <f t="shared" si="5"/>
        <v>1479474</v>
      </c>
      <c r="M32" s="100">
        <f t="shared" si="5"/>
        <v>6789645</v>
      </c>
      <c r="N32" s="100">
        <f t="shared" si="5"/>
        <v>471789</v>
      </c>
      <c r="O32" s="100">
        <f t="shared" si="5"/>
        <v>1009550</v>
      </c>
      <c r="P32" s="100">
        <f t="shared" si="5"/>
        <v>3193203</v>
      </c>
      <c r="Q32" s="100">
        <f t="shared" si="5"/>
        <v>4674542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22062232</v>
      </c>
      <c r="W32" s="100">
        <f t="shared" si="5"/>
        <v>25725000</v>
      </c>
      <c r="X32" s="100">
        <f t="shared" si="5"/>
        <v>-3662768</v>
      </c>
      <c r="Y32" s="101">
        <f>+IF(W32&lt;&gt;0,(X32/W32)*100,0)</f>
        <v>-14.23816520894072</v>
      </c>
      <c r="Z32" s="102">
        <f t="shared" si="5"/>
        <v>34300000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121050065</v>
      </c>
      <c r="C35" s="19">
        <v>0</v>
      </c>
      <c r="D35" s="59">
        <v>108432423</v>
      </c>
      <c r="E35" s="60">
        <v>108432000</v>
      </c>
      <c r="F35" s="60">
        <v>144945035</v>
      </c>
      <c r="G35" s="60">
        <v>142823007</v>
      </c>
      <c r="H35" s="60">
        <v>142963667</v>
      </c>
      <c r="I35" s="60">
        <v>142963667</v>
      </c>
      <c r="J35" s="60">
        <v>139545861</v>
      </c>
      <c r="K35" s="60">
        <v>122727425</v>
      </c>
      <c r="L35" s="60">
        <v>153294591</v>
      </c>
      <c r="M35" s="60">
        <v>153294591</v>
      </c>
      <c r="N35" s="60">
        <v>150647175</v>
      </c>
      <c r="O35" s="60">
        <v>152630661</v>
      </c>
      <c r="P35" s="60">
        <v>203358304</v>
      </c>
      <c r="Q35" s="60">
        <v>203358304</v>
      </c>
      <c r="R35" s="60">
        <v>0</v>
      </c>
      <c r="S35" s="60">
        <v>0</v>
      </c>
      <c r="T35" s="60">
        <v>0</v>
      </c>
      <c r="U35" s="60">
        <v>0</v>
      </c>
      <c r="V35" s="60">
        <v>203358304</v>
      </c>
      <c r="W35" s="60">
        <v>81324000</v>
      </c>
      <c r="X35" s="60">
        <v>122034304</v>
      </c>
      <c r="Y35" s="61">
        <v>150.06</v>
      </c>
      <c r="Z35" s="62">
        <v>108432000</v>
      </c>
    </row>
    <row r="36" spans="1:26" ht="12.75">
      <c r="A36" s="58" t="s">
        <v>57</v>
      </c>
      <c r="B36" s="19">
        <v>1822940508</v>
      </c>
      <c r="C36" s="19">
        <v>0</v>
      </c>
      <c r="D36" s="59">
        <v>1862518358</v>
      </c>
      <c r="E36" s="60">
        <v>1832575000</v>
      </c>
      <c r="F36" s="60">
        <v>1830604975</v>
      </c>
      <c r="G36" s="60">
        <v>1833071773</v>
      </c>
      <c r="H36" s="60">
        <v>1833796995</v>
      </c>
      <c r="I36" s="60">
        <v>1833796995</v>
      </c>
      <c r="J36" s="60">
        <v>1835315708</v>
      </c>
      <c r="K36" s="60">
        <v>1838607488</v>
      </c>
      <c r="L36" s="60">
        <v>1839506568</v>
      </c>
      <c r="M36" s="60">
        <v>1839506568</v>
      </c>
      <c r="N36" s="60">
        <v>1841136241</v>
      </c>
      <c r="O36" s="60">
        <v>1841899495</v>
      </c>
      <c r="P36" s="60">
        <v>1850089866</v>
      </c>
      <c r="Q36" s="60">
        <v>1850089866</v>
      </c>
      <c r="R36" s="60">
        <v>0</v>
      </c>
      <c r="S36" s="60">
        <v>0</v>
      </c>
      <c r="T36" s="60">
        <v>0</v>
      </c>
      <c r="U36" s="60">
        <v>0</v>
      </c>
      <c r="V36" s="60">
        <v>1850089866</v>
      </c>
      <c r="W36" s="60">
        <v>1374431250</v>
      </c>
      <c r="X36" s="60">
        <v>475658616</v>
      </c>
      <c r="Y36" s="61">
        <v>34.61</v>
      </c>
      <c r="Z36" s="62">
        <v>1832575000</v>
      </c>
    </row>
    <row r="37" spans="1:26" ht="12.75">
      <c r="A37" s="58" t="s">
        <v>58</v>
      </c>
      <c r="B37" s="19">
        <v>324121504</v>
      </c>
      <c r="C37" s="19">
        <v>0</v>
      </c>
      <c r="D37" s="59">
        <v>277034131</v>
      </c>
      <c r="E37" s="60">
        <v>277034000</v>
      </c>
      <c r="F37" s="60">
        <v>355204631</v>
      </c>
      <c r="G37" s="60">
        <v>364121820</v>
      </c>
      <c r="H37" s="60">
        <v>372951641</v>
      </c>
      <c r="I37" s="60">
        <v>372951641</v>
      </c>
      <c r="J37" s="60">
        <v>387047447</v>
      </c>
      <c r="K37" s="60">
        <v>385210469</v>
      </c>
      <c r="L37" s="60">
        <v>391578930</v>
      </c>
      <c r="M37" s="60">
        <v>391578930</v>
      </c>
      <c r="N37" s="60">
        <v>388857824</v>
      </c>
      <c r="O37" s="60">
        <v>395549631</v>
      </c>
      <c r="P37" s="60">
        <v>433218826</v>
      </c>
      <c r="Q37" s="60">
        <v>433218826</v>
      </c>
      <c r="R37" s="60">
        <v>0</v>
      </c>
      <c r="S37" s="60">
        <v>0</v>
      </c>
      <c r="T37" s="60">
        <v>0</v>
      </c>
      <c r="U37" s="60">
        <v>0</v>
      </c>
      <c r="V37" s="60">
        <v>433218826</v>
      </c>
      <c r="W37" s="60">
        <v>207775500</v>
      </c>
      <c r="X37" s="60">
        <v>225443326</v>
      </c>
      <c r="Y37" s="61">
        <v>108.5</v>
      </c>
      <c r="Z37" s="62">
        <v>277034000</v>
      </c>
    </row>
    <row r="38" spans="1:26" ht="12.75">
      <c r="A38" s="58" t="s">
        <v>59</v>
      </c>
      <c r="B38" s="19">
        <v>61021696</v>
      </c>
      <c r="C38" s="19">
        <v>0</v>
      </c>
      <c r="D38" s="59">
        <v>85380650</v>
      </c>
      <c r="E38" s="60">
        <v>85381000</v>
      </c>
      <c r="F38" s="60">
        <v>31212971</v>
      </c>
      <c r="G38" s="60">
        <v>30212971</v>
      </c>
      <c r="H38" s="60">
        <v>28612971</v>
      </c>
      <c r="I38" s="60">
        <v>28612971</v>
      </c>
      <c r="J38" s="60">
        <v>26412971</v>
      </c>
      <c r="K38" s="60">
        <v>24212971</v>
      </c>
      <c r="L38" s="60">
        <v>21732425</v>
      </c>
      <c r="M38" s="60">
        <v>21732425</v>
      </c>
      <c r="N38" s="60">
        <v>21732425</v>
      </c>
      <c r="O38" s="60">
        <v>21732425</v>
      </c>
      <c r="P38" s="60">
        <v>21732425</v>
      </c>
      <c r="Q38" s="60">
        <v>21732425</v>
      </c>
      <c r="R38" s="60">
        <v>0</v>
      </c>
      <c r="S38" s="60">
        <v>0</v>
      </c>
      <c r="T38" s="60">
        <v>0</v>
      </c>
      <c r="U38" s="60">
        <v>0</v>
      </c>
      <c r="V38" s="60">
        <v>21732425</v>
      </c>
      <c r="W38" s="60">
        <v>64035750</v>
      </c>
      <c r="X38" s="60">
        <v>-42303325</v>
      </c>
      <c r="Y38" s="61">
        <v>-66.06</v>
      </c>
      <c r="Z38" s="62">
        <v>85381000</v>
      </c>
    </row>
    <row r="39" spans="1:26" ht="12.75">
      <c r="A39" s="58" t="s">
        <v>60</v>
      </c>
      <c r="B39" s="19">
        <v>1558847373</v>
      </c>
      <c r="C39" s="19">
        <v>0</v>
      </c>
      <c r="D39" s="59">
        <v>1608536000</v>
      </c>
      <c r="E39" s="60">
        <v>1578592000</v>
      </c>
      <c r="F39" s="60">
        <v>1589132408</v>
      </c>
      <c r="G39" s="60">
        <v>1581559989</v>
      </c>
      <c r="H39" s="60">
        <v>1575196050</v>
      </c>
      <c r="I39" s="60">
        <v>1575196050</v>
      </c>
      <c r="J39" s="60">
        <v>1561401151</v>
      </c>
      <c r="K39" s="60">
        <v>1551911473</v>
      </c>
      <c r="L39" s="60">
        <v>1579489804</v>
      </c>
      <c r="M39" s="60">
        <v>1579489804</v>
      </c>
      <c r="N39" s="60">
        <v>1581193167</v>
      </c>
      <c r="O39" s="60">
        <v>1577248100</v>
      </c>
      <c r="P39" s="60">
        <v>1598496919</v>
      </c>
      <c r="Q39" s="60">
        <v>1598496919</v>
      </c>
      <c r="R39" s="60">
        <v>0</v>
      </c>
      <c r="S39" s="60">
        <v>0</v>
      </c>
      <c r="T39" s="60">
        <v>0</v>
      </c>
      <c r="U39" s="60">
        <v>0</v>
      </c>
      <c r="V39" s="60">
        <v>1598496919</v>
      </c>
      <c r="W39" s="60">
        <v>1183944000</v>
      </c>
      <c r="X39" s="60">
        <v>414552919</v>
      </c>
      <c r="Y39" s="61">
        <v>35.01</v>
      </c>
      <c r="Z39" s="62">
        <v>1578592000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45410723</v>
      </c>
      <c r="C42" s="19">
        <v>0</v>
      </c>
      <c r="D42" s="59">
        <v>71636009</v>
      </c>
      <c r="E42" s="60">
        <v>6701000</v>
      </c>
      <c r="F42" s="60">
        <v>51383221</v>
      </c>
      <c r="G42" s="60">
        <v>-6304849</v>
      </c>
      <c r="H42" s="60">
        <v>-13311337</v>
      </c>
      <c r="I42" s="60">
        <v>31767035</v>
      </c>
      <c r="J42" s="60">
        <v>-10099684</v>
      </c>
      <c r="K42" s="60">
        <v>-14877923</v>
      </c>
      <c r="L42" s="60">
        <v>26764083</v>
      </c>
      <c r="M42" s="60">
        <v>1786476</v>
      </c>
      <c r="N42" s="60">
        <v>-8904941</v>
      </c>
      <c r="O42" s="60">
        <v>-6372357</v>
      </c>
      <c r="P42" s="60">
        <v>36693227</v>
      </c>
      <c r="Q42" s="60">
        <v>21415929</v>
      </c>
      <c r="R42" s="60">
        <v>0</v>
      </c>
      <c r="S42" s="60">
        <v>0</v>
      </c>
      <c r="T42" s="60">
        <v>0</v>
      </c>
      <c r="U42" s="60">
        <v>0</v>
      </c>
      <c r="V42" s="60">
        <v>54969440</v>
      </c>
      <c r="W42" s="60">
        <v>30543000</v>
      </c>
      <c r="X42" s="60">
        <v>24426440</v>
      </c>
      <c r="Y42" s="61">
        <v>79.97</v>
      </c>
      <c r="Z42" s="62">
        <v>6701000</v>
      </c>
    </row>
    <row r="43" spans="1:26" ht="12.75">
      <c r="A43" s="58" t="s">
        <v>63</v>
      </c>
      <c r="B43" s="19">
        <v>-37106934</v>
      </c>
      <c r="C43" s="19">
        <v>0</v>
      </c>
      <c r="D43" s="59">
        <v>-32299000</v>
      </c>
      <c r="E43" s="60">
        <v>0</v>
      </c>
      <c r="F43" s="60">
        <v>-6705477</v>
      </c>
      <c r="G43" s="60">
        <v>-2120070</v>
      </c>
      <c r="H43" s="60">
        <v>-1769502</v>
      </c>
      <c r="I43" s="60">
        <v>-10595049</v>
      </c>
      <c r="J43" s="60">
        <v>-1296275</v>
      </c>
      <c r="K43" s="60">
        <v>-4013896</v>
      </c>
      <c r="L43" s="60">
        <v>-1479474</v>
      </c>
      <c r="M43" s="60">
        <v>-6789645</v>
      </c>
      <c r="N43" s="60">
        <v>-471789</v>
      </c>
      <c r="O43" s="60">
        <v>-1009550</v>
      </c>
      <c r="P43" s="60">
        <v>-3193203</v>
      </c>
      <c r="Q43" s="60">
        <v>-4674542</v>
      </c>
      <c r="R43" s="60">
        <v>0</v>
      </c>
      <c r="S43" s="60">
        <v>0</v>
      </c>
      <c r="T43" s="60">
        <v>0</v>
      </c>
      <c r="U43" s="60">
        <v>0</v>
      </c>
      <c r="V43" s="60">
        <v>-22059236</v>
      </c>
      <c r="W43" s="60">
        <v>-17384000</v>
      </c>
      <c r="X43" s="60">
        <v>-4675236</v>
      </c>
      <c r="Y43" s="61">
        <v>26.89</v>
      </c>
      <c r="Z43" s="62">
        <v>0</v>
      </c>
    </row>
    <row r="44" spans="1:26" ht="12.75">
      <c r="A44" s="58" t="s">
        <v>64</v>
      </c>
      <c r="B44" s="19">
        <v>-12000000</v>
      </c>
      <c r="C44" s="19">
        <v>0</v>
      </c>
      <c r="D44" s="59">
        <v>0</v>
      </c>
      <c r="E44" s="60">
        <v>0</v>
      </c>
      <c r="F44" s="60">
        <v>-1000000</v>
      </c>
      <c r="G44" s="60">
        <v>-1000000</v>
      </c>
      <c r="H44" s="60">
        <v>-1000000</v>
      </c>
      <c r="I44" s="60">
        <v>-3000000</v>
      </c>
      <c r="J44" s="60">
        <v>-1000000</v>
      </c>
      <c r="K44" s="60">
        <v>-1000000</v>
      </c>
      <c r="L44" s="60">
        <v>-2480546</v>
      </c>
      <c r="M44" s="60">
        <v>-4480546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-7480546</v>
      </c>
      <c r="W44" s="60">
        <v>-7481000</v>
      </c>
      <c r="X44" s="60">
        <v>454</v>
      </c>
      <c r="Y44" s="61">
        <v>-0.01</v>
      </c>
      <c r="Z44" s="62">
        <v>0</v>
      </c>
    </row>
    <row r="45" spans="1:26" ht="12.75">
      <c r="A45" s="70" t="s">
        <v>65</v>
      </c>
      <c r="B45" s="22">
        <v>11180373</v>
      </c>
      <c r="C45" s="22">
        <v>0</v>
      </c>
      <c r="D45" s="99">
        <v>54213593</v>
      </c>
      <c r="E45" s="100">
        <v>6701000</v>
      </c>
      <c r="F45" s="100">
        <v>54858117</v>
      </c>
      <c r="G45" s="100">
        <v>45433198</v>
      </c>
      <c r="H45" s="100">
        <v>29352359</v>
      </c>
      <c r="I45" s="100">
        <v>29352359</v>
      </c>
      <c r="J45" s="100">
        <v>16956400</v>
      </c>
      <c r="K45" s="100">
        <v>-2935419</v>
      </c>
      <c r="L45" s="100">
        <v>19868644</v>
      </c>
      <c r="M45" s="100">
        <v>19868644</v>
      </c>
      <c r="N45" s="100">
        <v>10491914</v>
      </c>
      <c r="O45" s="100">
        <v>3110007</v>
      </c>
      <c r="P45" s="100">
        <v>36610031</v>
      </c>
      <c r="Q45" s="100">
        <v>36610031</v>
      </c>
      <c r="R45" s="100">
        <v>0</v>
      </c>
      <c r="S45" s="100">
        <v>0</v>
      </c>
      <c r="T45" s="100">
        <v>0</v>
      </c>
      <c r="U45" s="100">
        <v>0</v>
      </c>
      <c r="V45" s="100">
        <v>36610031</v>
      </c>
      <c r="W45" s="100">
        <v>5678000</v>
      </c>
      <c r="X45" s="100">
        <v>30932031</v>
      </c>
      <c r="Y45" s="101">
        <v>544.77</v>
      </c>
      <c r="Z45" s="102">
        <v>6701000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18767163</v>
      </c>
      <c r="C49" s="52">
        <v>0</v>
      </c>
      <c r="D49" s="129">
        <v>14558010</v>
      </c>
      <c r="E49" s="54">
        <v>24453149</v>
      </c>
      <c r="F49" s="54">
        <v>0</v>
      </c>
      <c r="G49" s="54">
        <v>0</v>
      </c>
      <c r="H49" s="54">
        <v>0</v>
      </c>
      <c r="I49" s="54">
        <v>11839322</v>
      </c>
      <c r="J49" s="54">
        <v>0</v>
      </c>
      <c r="K49" s="54">
        <v>0</v>
      </c>
      <c r="L49" s="54">
        <v>0</v>
      </c>
      <c r="M49" s="54">
        <v>10859631</v>
      </c>
      <c r="N49" s="54">
        <v>0</v>
      </c>
      <c r="O49" s="54">
        <v>0</v>
      </c>
      <c r="P49" s="54">
        <v>0</v>
      </c>
      <c r="Q49" s="54">
        <v>11579528</v>
      </c>
      <c r="R49" s="54">
        <v>0</v>
      </c>
      <c r="S49" s="54">
        <v>0</v>
      </c>
      <c r="T49" s="54">
        <v>0</v>
      </c>
      <c r="U49" s="54">
        <v>0</v>
      </c>
      <c r="V49" s="54">
        <v>11545557</v>
      </c>
      <c r="W49" s="54">
        <v>428569194</v>
      </c>
      <c r="X49" s="54">
        <v>532171554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27423870</v>
      </c>
      <c r="C51" s="52">
        <v>0</v>
      </c>
      <c r="D51" s="129">
        <v>12873962</v>
      </c>
      <c r="E51" s="54">
        <v>15471559</v>
      </c>
      <c r="F51" s="54">
        <v>0</v>
      </c>
      <c r="G51" s="54">
        <v>0</v>
      </c>
      <c r="H51" s="54">
        <v>0</v>
      </c>
      <c r="I51" s="54">
        <v>13559585</v>
      </c>
      <c r="J51" s="54">
        <v>0</v>
      </c>
      <c r="K51" s="54">
        <v>0</v>
      </c>
      <c r="L51" s="54">
        <v>0</v>
      </c>
      <c r="M51" s="54">
        <v>13332703</v>
      </c>
      <c r="N51" s="54">
        <v>0</v>
      </c>
      <c r="O51" s="54">
        <v>0</v>
      </c>
      <c r="P51" s="54">
        <v>0</v>
      </c>
      <c r="Q51" s="54">
        <v>18287155</v>
      </c>
      <c r="R51" s="54">
        <v>0</v>
      </c>
      <c r="S51" s="54">
        <v>0</v>
      </c>
      <c r="T51" s="54">
        <v>0</v>
      </c>
      <c r="U51" s="54">
        <v>0</v>
      </c>
      <c r="V51" s="54">
        <v>98124695</v>
      </c>
      <c r="W51" s="54">
        <v>131278058</v>
      </c>
      <c r="X51" s="54">
        <v>330351587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61.4872992769101</v>
      </c>
      <c r="C58" s="5">
        <f>IF(C67=0,0,+(C76/C67)*100)</f>
        <v>0</v>
      </c>
      <c r="D58" s="6">
        <f aca="true" t="shared" si="6" ref="D58:Z58">IF(D67=0,0,+(D76/D67)*100)</f>
        <v>100.00000155014726</v>
      </c>
      <c r="E58" s="7">
        <f t="shared" si="6"/>
        <v>100</v>
      </c>
      <c r="F58" s="7">
        <f t="shared" si="6"/>
        <v>73.61513288293597</v>
      </c>
      <c r="G58" s="7">
        <f t="shared" si="6"/>
        <v>100</v>
      </c>
      <c r="H58" s="7">
        <f t="shared" si="6"/>
        <v>59.30802620213822</v>
      </c>
      <c r="I58" s="7">
        <f t="shared" si="6"/>
        <v>78.66258900034666</v>
      </c>
      <c r="J58" s="7">
        <f t="shared" si="6"/>
        <v>58.85835591800513</v>
      </c>
      <c r="K58" s="7">
        <f t="shared" si="6"/>
        <v>59.63068081356793</v>
      </c>
      <c r="L58" s="7">
        <f t="shared" si="6"/>
        <v>53.48153884985134</v>
      </c>
      <c r="M58" s="7">
        <f t="shared" si="6"/>
        <v>57.29720880340097</v>
      </c>
      <c r="N58" s="7">
        <f t="shared" si="6"/>
        <v>41.50544419772142</v>
      </c>
      <c r="O58" s="7">
        <f t="shared" si="6"/>
        <v>54.88385602647232</v>
      </c>
      <c r="P58" s="7">
        <f t="shared" si="6"/>
        <v>50.47499886859579</v>
      </c>
      <c r="Q58" s="7">
        <f t="shared" si="6"/>
        <v>47.755375206124214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59.790444930807055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76.25835320272947</v>
      </c>
      <c r="C59" s="9">
        <f t="shared" si="7"/>
        <v>0</v>
      </c>
      <c r="D59" s="2">
        <f t="shared" si="7"/>
        <v>100.00001861764021</v>
      </c>
      <c r="E59" s="10">
        <f t="shared" si="7"/>
        <v>100</v>
      </c>
      <c r="F59" s="10">
        <f t="shared" si="7"/>
        <v>63.5342949476603</v>
      </c>
      <c r="G59" s="10">
        <f t="shared" si="7"/>
        <v>100</v>
      </c>
      <c r="H59" s="10">
        <f t="shared" si="7"/>
        <v>17.38617297189832</v>
      </c>
      <c r="I59" s="10">
        <f t="shared" si="7"/>
        <v>60.30603445590581</v>
      </c>
      <c r="J59" s="10">
        <f t="shared" si="7"/>
        <v>206.83693608994255</v>
      </c>
      <c r="K59" s="10">
        <f t="shared" si="7"/>
        <v>6.031046218287401</v>
      </c>
      <c r="L59" s="10">
        <f t="shared" si="7"/>
        <v>59.64298358710507</v>
      </c>
      <c r="M59" s="10">
        <f t="shared" si="7"/>
        <v>90.52359668718279</v>
      </c>
      <c r="N59" s="10">
        <f t="shared" si="7"/>
        <v>162.40573672330325</v>
      </c>
      <c r="O59" s="10">
        <f t="shared" si="7"/>
        <v>84.76556819215511</v>
      </c>
      <c r="P59" s="10">
        <f t="shared" si="7"/>
        <v>70.9473216488573</v>
      </c>
      <c r="Q59" s="10">
        <f t="shared" si="7"/>
        <v>105.61859860829301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85.58757942882676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65.52937883421257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94.11242096708008</v>
      </c>
      <c r="G60" s="13">
        <f t="shared" si="7"/>
        <v>100</v>
      </c>
      <c r="H60" s="13">
        <f t="shared" si="7"/>
        <v>57.63473896919218</v>
      </c>
      <c r="I60" s="13">
        <f t="shared" si="7"/>
        <v>82.87280834285293</v>
      </c>
      <c r="J60" s="13">
        <f t="shared" si="7"/>
        <v>52.531437405101954</v>
      </c>
      <c r="K60" s="13">
        <f t="shared" si="7"/>
        <v>70.39774481414392</v>
      </c>
      <c r="L60" s="13">
        <f t="shared" si="7"/>
        <v>58.14479260294954</v>
      </c>
      <c r="M60" s="13">
        <f t="shared" si="7"/>
        <v>60.5862960753393</v>
      </c>
      <c r="N60" s="13">
        <f t="shared" si="7"/>
        <v>36.83684836789728</v>
      </c>
      <c r="O60" s="13">
        <f t="shared" si="7"/>
        <v>57.21364813432778</v>
      </c>
      <c r="P60" s="13">
        <f t="shared" si="7"/>
        <v>54.092945322705354</v>
      </c>
      <c r="Q60" s="13">
        <f t="shared" si="7"/>
        <v>47.01761905514465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61.238333826327526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169.54565428610962</v>
      </c>
      <c r="G61" s="13">
        <f t="shared" si="7"/>
        <v>100</v>
      </c>
      <c r="H61" s="13">
        <f t="shared" si="7"/>
        <v>90.48757690431793</v>
      </c>
      <c r="I61" s="13">
        <f t="shared" si="7"/>
        <v>109.50617858754566</v>
      </c>
      <c r="J61" s="13">
        <f t="shared" si="7"/>
        <v>76.43280030090322</v>
      </c>
      <c r="K61" s="13">
        <f t="shared" si="7"/>
        <v>96.4778532301572</v>
      </c>
      <c r="L61" s="13">
        <f t="shared" si="7"/>
        <v>85.47342593551875</v>
      </c>
      <c r="M61" s="13">
        <f t="shared" si="7"/>
        <v>86.66111782997169</v>
      </c>
      <c r="N61" s="13">
        <f t="shared" si="7"/>
        <v>33.77977126486124</v>
      </c>
      <c r="O61" s="13">
        <f t="shared" si="7"/>
        <v>78.34239824872277</v>
      </c>
      <c r="P61" s="13">
        <f t="shared" si="7"/>
        <v>72.28739645477044</v>
      </c>
      <c r="Q61" s="13">
        <f t="shared" si="7"/>
        <v>53.00394151864904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77.26010079782719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134.07043712142098</v>
      </c>
      <c r="G62" s="13">
        <f t="shared" si="7"/>
        <v>100</v>
      </c>
      <c r="H62" s="13">
        <f t="shared" si="7"/>
        <v>26.922590600840206</v>
      </c>
      <c r="I62" s="13">
        <f t="shared" si="7"/>
        <v>68.78469239163562</v>
      </c>
      <c r="J62" s="13">
        <f t="shared" si="7"/>
        <v>29.763335809339157</v>
      </c>
      <c r="K62" s="13">
        <f t="shared" si="7"/>
        <v>47.33224669847635</v>
      </c>
      <c r="L62" s="13">
        <f t="shared" si="7"/>
        <v>31.332092780071974</v>
      </c>
      <c r="M62" s="13">
        <f t="shared" si="7"/>
        <v>36.13835736769478</v>
      </c>
      <c r="N62" s="13">
        <f t="shared" si="7"/>
        <v>38.99193826473414</v>
      </c>
      <c r="O62" s="13">
        <f t="shared" si="7"/>
        <v>37.67356902169682</v>
      </c>
      <c r="P62" s="13">
        <f t="shared" si="7"/>
        <v>36.287540765456114</v>
      </c>
      <c r="Q62" s="13">
        <f t="shared" si="7"/>
        <v>37.7813330763212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44.77512841277957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20.748911669591994</v>
      </c>
      <c r="G63" s="13">
        <f t="shared" si="7"/>
        <v>100</v>
      </c>
      <c r="H63" s="13">
        <f t="shared" si="7"/>
        <v>22.475462340289457</v>
      </c>
      <c r="I63" s="13">
        <f t="shared" si="7"/>
        <v>47.73460736844053</v>
      </c>
      <c r="J63" s="13">
        <f t="shared" si="7"/>
        <v>23.639556003699415</v>
      </c>
      <c r="K63" s="13">
        <f t="shared" si="7"/>
        <v>23.462063232878126</v>
      </c>
      <c r="L63" s="13">
        <f t="shared" si="7"/>
        <v>22.327493132240328</v>
      </c>
      <c r="M63" s="13">
        <f t="shared" si="7"/>
        <v>23.142839945491897</v>
      </c>
      <c r="N63" s="13">
        <f t="shared" si="7"/>
        <v>26.514674581673642</v>
      </c>
      <c r="O63" s="13">
        <f t="shared" si="7"/>
        <v>23.378633750990733</v>
      </c>
      <c r="P63" s="13">
        <f t="shared" si="7"/>
        <v>26.05857342893308</v>
      </c>
      <c r="Q63" s="13">
        <f t="shared" si="7"/>
        <v>25.317467401101208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32.06443317793904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16.40975433653599</v>
      </c>
      <c r="G64" s="13">
        <f t="shared" si="7"/>
        <v>100</v>
      </c>
      <c r="H64" s="13">
        <f t="shared" si="7"/>
        <v>13.961257940553681</v>
      </c>
      <c r="I64" s="13">
        <f t="shared" si="7"/>
        <v>43.45680177836611</v>
      </c>
      <c r="J64" s="13">
        <f t="shared" si="7"/>
        <v>16.189703461381903</v>
      </c>
      <c r="K64" s="13">
        <f t="shared" si="7"/>
        <v>15.560056844903865</v>
      </c>
      <c r="L64" s="13">
        <f t="shared" si="7"/>
        <v>13.09127068182353</v>
      </c>
      <c r="M64" s="13">
        <f t="shared" si="7"/>
        <v>14.947125381843188</v>
      </c>
      <c r="N64" s="13">
        <f t="shared" si="7"/>
        <v>17.621478807579138</v>
      </c>
      <c r="O64" s="13">
        <f t="shared" si="7"/>
        <v>14.638483635329907</v>
      </c>
      <c r="P64" s="13">
        <f t="shared" si="7"/>
        <v>15.716015222364682</v>
      </c>
      <c r="Q64" s="13">
        <f t="shared" si="7"/>
        <v>15.992123365355503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24.80143753500155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13.403090706471716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67.19225803936676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26.0796584782656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175000233</v>
      </c>
      <c r="C67" s="24"/>
      <c r="D67" s="25">
        <v>258040000</v>
      </c>
      <c r="E67" s="26">
        <v>233766000</v>
      </c>
      <c r="F67" s="26">
        <v>12981426</v>
      </c>
      <c r="G67" s="26">
        <v>20482399</v>
      </c>
      <c r="H67" s="26">
        <v>19195380</v>
      </c>
      <c r="I67" s="26">
        <v>52659205</v>
      </c>
      <c r="J67" s="26">
        <v>19972617</v>
      </c>
      <c r="K67" s="26">
        <v>20643390</v>
      </c>
      <c r="L67" s="26">
        <v>20796077</v>
      </c>
      <c r="M67" s="26">
        <v>61412084</v>
      </c>
      <c r="N67" s="26">
        <v>30746128</v>
      </c>
      <c r="O67" s="26">
        <v>19462439</v>
      </c>
      <c r="P67" s="26">
        <v>19643731</v>
      </c>
      <c r="Q67" s="26">
        <v>69852298</v>
      </c>
      <c r="R67" s="26"/>
      <c r="S67" s="26"/>
      <c r="T67" s="26"/>
      <c r="U67" s="26"/>
      <c r="V67" s="26">
        <v>183923587</v>
      </c>
      <c r="W67" s="26"/>
      <c r="X67" s="26"/>
      <c r="Y67" s="25"/>
      <c r="Z67" s="27">
        <v>233766000</v>
      </c>
    </row>
    <row r="68" spans="1:26" ht="12.75" hidden="1">
      <c r="A68" s="37" t="s">
        <v>31</v>
      </c>
      <c r="B68" s="19">
        <v>19829071</v>
      </c>
      <c r="C68" s="19"/>
      <c r="D68" s="20">
        <v>21485000</v>
      </c>
      <c r="E68" s="21">
        <v>19945000</v>
      </c>
      <c r="F68" s="21">
        <v>1656104</v>
      </c>
      <c r="G68" s="21">
        <v>1660072</v>
      </c>
      <c r="H68" s="21">
        <v>1659865</v>
      </c>
      <c r="I68" s="21">
        <v>4976041</v>
      </c>
      <c r="J68" s="21">
        <v>1660349</v>
      </c>
      <c r="K68" s="21">
        <v>1680720</v>
      </c>
      <c r="L68" s="21">
        <v>1655162</v>
      </c>
      <c r="M68" s="21">
        <v>4996231</v>
      </c>
      <c r="N68" s="21">
        <v>1653348</v>
      </c>
      <c r="O68" s="21">
        <v>1725939</v>
      </c>
      <c r="P68" s="21">
        <v>1669908</v>
      </c>
      <c r="Q68" s="21">
        <v>5049195</v>
      </c>
      <c r="R68" s="21"/>
      <c r="S68" s="21"/>
      <c r="T68" s="21"/>
      <c r="U68" s="21"/>
      <c r="V68" s="21">
        <v>15021467</v>
      </c>
      <c r="W68" s="21"/>
      <c r="X68" s="21"/>
      <c r="Y68" s="20"/>
      <c r="Z68" s="23">
        <v>19945000</v>
      </c>
    </row>
    <row r="69" spans="1:26" ht="12.75" hidden="1">
      <c r="A69" s="38" t="s">
        <v>32</v>
      </c>
      <c r="B69" s="19">
        <v>137519599</v>
      </c>
      <c r="C69" s="19"/>
      <c r="D69" s="20">
        <v>213545000</v>
      </c>
      <c r="E69" s="21">
        <v>188260000</v>
      </c>
      <c r="F69" s="21">
        <v>9036108</v>
      </c>
      <c r="G69" s="21">
        <v>16468964</v>
      </c>
      <c r="H69" s="21">
        <v>15200428</v>
      </c>
      <c r="I69" s="21">
        <v>40705500</v>
      </c>
      <c r="J69" s="21">
        <v>15840684</v>
      </c>
      <c r="K69" s="21">
        <v>17342074</v>
      </c>
      <c r="L69" s="21">
        <v>17430407</v>
      </c>
      <c r="M69" s="21">
        <v>50613165</v>
      </c>
      <c r="N69" s="21">
        <v>27353548</v>
      </c>
      <c r="O69" s="21">
        <v>16112825</v>
      </c>
      <c r="P69" s="21">
        <v>16139661</v>
      </c>
      <c r="Q69" s="21">
        <v>59606034</v>
      </c>
      <c r="R69" s="21"/>
      <c r="S69" s="21"/>
      <c r="T69" s="21"/>
      <c r="U69" s="21"/>
      <c r="V69" s="21">
        <v>150924699</v>
      </c>
      <c r="W69" s="21"/>
      <c r="X69" s="21"/>
      <c r="Y69" s="20"/>
      <c r="Z69" s="23">
        <v>188260000</v>
      </c>
    </row>
    <row r="70" spans="1:26" ht="12.75" hidden="1">
      <c r="A70" s="39" t="s">
        <v>103</v>
      </c>
      <c r="B70" s="19">
        <v>62667788</v>
      </c>
      <c r="C70" s="19"/>
      <c r="D70" s="20">
        <v>94245000</v>
      </c>
      <c r="E70" s="21">
        <v>87070000</v>
      </c>
      <c r="F70" s="21">
        <v>3288355</v>
      </c>
      <c r="G70" s="21">
        <v>8011666</v>
      </c>
      <c r="H70" s="21">
        <v>6376430</v>
      </c>
      <c r="I70" s="21">
        <v>17676451</v>
      </c>
      <c r="J70" s="21">
        <v>6923156</v>
      </c>
      <c r="K70" s="21">
        <v>8171011</v>
      </c>
      <c r="L70" s="21">
        <v>7914860</v>
      </c>
      <c r="M70" s="21">
        <v>23009027</v>
      </c>
      <c r="N70" s="21">
        <v>17424520</v>
      </c>
      <c r="O70" s="21">
        <v>7575728</v>
      </c>
      <c r="P70" s="21">
        <v>7416445</v>
      </c>
      <c r="Q70" s="21">
        <v>32416693</v>
      </c>
      <c r="R70" s="21"/>
      <c r="S70" s="21"/>
      <c r="T70" s="21"/>
      <c r="U70" s="21"/>
      <c r="V70" s="21">
        <v>73102171</v>
      </c>
      <c r="W70" s="21"/>
      <c r="X70" s="21"/>
      <c r="Y70" s="20"/>
      <c r="Z70" s="23">
        <v>87070000</v>
      </c>
    </row>
    <row r="71" spans="1:26" ht="12.75" hidden="1">
      <c r="A71" s="39" t="s">
        <v>104</v>
      </c>
      <c r="B71" s="19">
        <v>41135768</v>
      </c>
      <c r="C71" s="19"/>
      <c r="D71" s="20">
        <v>55787000</v>
      </c>
      <c r="E71" s="21">
        <v>41836000</v>
      </c>
      <c r="F71" s="21">
        <v>805314</v>
      </c>
      <c r="G71" s="21">
        <v>3512705</v>
      </c>
      <c r="H71" s="21">
        <v>3875240</v>
      </c>
      <c r="I71" s="21">
        <v>8193259</v>
      </c>
      <c r="J71" s="21">
        <v>3971450</v>
      </c>
      <c r="K71" s="21">
        <v>4222823</v>
      </c>
      <c r="L71" s="21">
        <v>4567317</v>
      </c>
      <c r="M71" s="21">
        <v>12761590</v>
      </c>
      <c r="N71" s="21">
        <v>4988008</v>
      </c>
      <c r="O71" s="21">
        <v>3596840</v>
      </c>
      <c r="P71" s="21">
        <v>3782921</v>
      </c>
      <c r="Q71" s="21">
        <v>12367769</v>
      </c>
      <c r="R71" s="21"/>
      <c r="S71" s="21"/>
      <c r="T71" s="21"/>
      <c r="U71" s="21"/>
      <c r="V71" s="21">
        <v>33322618</v>
      </c>
      <c r="W71" s="21"/>
      <c r="X71" s="21"/>
      <c r="Y71" s="20"/>
      <c r="Z71" s="23">
        <v>41836000</v>
      </c>
    </row>
    <row r="72" spans="1:26" ht="12.75" hidden="1">
      <c r="A72" s="39" t="s">
        <v>105</v>
      </c>
      <c r="B72" s="19">
        <v>16763206</v>
      </c>
      <c r="C72" s="19"/>
      <c r="D72" s="20">
        <v>32477000</v>
      </c>
      <c r="E72" s="21">
        <v>28761000</v>
      </c>
      <c r="F72" s="21">
        <v>2394034</v>
      </c>
      <c r="G72" s="21">
        <v>2395279</v>
      </c>
      <c r="H72" s="21">
        <v>2398558</v>
      </c>
      <c r="I72" s="21">
        <v>7187871</v>
      </c>
      <c r="J72" s="21">
        <v>2396056</v>
      </c>
      <c r="K72" s="21">
        <v>2398847</v>
      </c>
      <c r="L72" s="21">
        <v>2398890</v>
      </c>
      <c r="M72" s="21">
        <v>7193793</v>
      </c>
      <c r="N72" s="21">
        <v>2393765</v>
      </c>
      <c r="O72" s="21">
        <v>2393429</v>
      </c>
      <c r="P72" s="21">
        <v>2394567</v>
      </c>
      <c r="Q72" s="21">
        <v>7181761</v>
      </c>
      <c r="R72" s="21"/>
      <c r="S72" s="21"/>
      <c r="T72" s="21"/>
      <c r="U72" s="21"/>
      <c r="V72" s="21">
        <v>21563425</v>
      </c>
      <c r="W72" s="21"/>
      <c r="X72" s="21"/>
      <c r="Y72" s="20"/>
      <c r="Z72" s="23">
        <v>28761000</v>
      </c>
    </row>
    <row r="73" spans="1:26" ht="12.75" hidden="1">
      <c r="A73" s="39" t="s">
        <v>106</v>
      </c>
      <c r="B73" s="19">
        <v>16952837</v>
      </c>
      <c r="C73" s="19"/>
      <c r="D73" s="20">
        <v>31036000</v>
      </c>
      <c r="E73" s="21">
        <v>30593000</v>
      </c>
      <c r="F73" s="21">
        <v>2548405</v>
      </c>
      <c r="G73" s="21">
        <v>2549314</v>
      </c>
      <c r="H73" s="21">
        <v>2550200</v>
      </c>
      <c r="I73" s="21">
        <v>7647919</v>
      </c>
      <c r="J73" s="21">
        <v>2550022</v>
      </c>
      <c r="K73" s="21">
        <v>2549393</v>
      </c>
      <c r="L73" s="21">
        <v>2549340</v>
      </c>
      <c r="M73" s="21">
        <v>7648755</v>
      </c>
      <c r="N73" s="21">
        <v>2547255</v>
      </c>
      <c r="O73" s="21">
        <v>2546828</v>
      </c>
      <c r="P73" s="21">
        <v>2545728</v>
      </c>
      <c r="Q73" s="21">
        <v>7639811</v>
      </c>
      <c r="R73" s="21"/>
      <c r="S73" s="21"/>
      <c r="T73" s="21"/>
      <c r="U73" s="21"/>
      <c r="V73" s="21">
        <v>22936485</v>
      </c>
      <c r="W73" s="21"/>
      <c r="X73" s="21"/>
      <c r="Y73" s="20"/>
      <c r="Z73" s="23">
        <v>30593000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17651563</v>
      </c>
      <c r="C75" s="28"/>
      <c r="D75" s="29">
        <v>23010000</v>
      </c>
      <c r="E75" s="30">
        <v>25561000</v>
      </c>
      <c r="F75" s="30">
        <v>2289214</v>
      </c>
      <c r="G75" s="30">
        <v>2353363</v>
      </c>
      <c r="H75" s="30">
        <v>2335087</v>
      </c>
      <c r="I75" s="30">
        <v>6977664</v>
      </c>
      <c r="J75" s="30">
        <v>2471584</v>
      </c>
      <c r="K75" s="30">
        <v>1620596</v>
      </c>
      <c r="L75" s="30">
        <v>1710508</v>
      </c>
      <c r="M75" s="30">
        <v>5802688</v>
      </c>
      <c r="N75" s="30">
        <v>1739232</v>
      </c>
      <c r="O75" s="30">
        <v>1623675</v>
      </c>
      <c r="P75" s="30">
        <v>1834162</v>
      </c>
      <c r="Q75" s="30">
        <v>5197069</v>
      </c>
      <c r="R75" s="30"/>
      <c r="S75" s="30"/>
      <c r="T75" s="30"/>
      <c r="U75" s="30"/>
      <c r="V75" s="30">
        <v>17977421</v>
      </c>
      <c r="W75" s="30"/>
      <c r="X75" s="30"/>
      <c r="Y75" s="29"/>
      <c r="Z75" s="31">
        <v>25561000</v>
      </c>
    </row>
    <row r="76" spans="1:26" ht="12.75" hidden="1">
      <c r="A76" s="42" t="s">
        <v>287</v>
      </c>
      <c r="B76" s="32">
        <v>107602917</v>
      </c>
      <c r="C76" s="32"/>
      <c r="D76" s="33">
        <v>258040004</v>
      </c>
      <c r="E76" s="34">
        <v>233766000</v>
      </c>
      <c r="F76" s="34">
        <v>9556294</v>
      </c>
      <c r="G76" s="34">
        <v>20482399</v>
      </c>
      <c r="H76" s="34">
        <v>11384401</v>
      </c>
      <c r="I76" s="34">
        <v>41423094</v>
      </c>
      <c r="J76" s="34">
        <v>11755554</v>
      </c>
      <c r="K76" s="34">
        <v>12309794</v>
      </c>
      <c r="L76" s="34">
        <v>11122062</v>
      </c>
      <c r="M76" s="34">
        <v>35187410</v>
      </c>
      <c r="N76" s="34">
        <v>12761317</v>
      </c>
      <c r="O76" s="34">
        <v>10681737</v>
      </c>
      <c r="P76" s="34">
        <v>9915173</v>
      </c>
      <c r="Q76" s="34">
        <v>33358227</v>
      </c>
      <c r="R76" s="34"/>
      <c r="S76" s="34"/>
      <c r="T76" s="34"/>
      <c r="U76" s="34"/>
      <c r="V76" s="34">
        <v>109968731</v>
      </c>
      <c r="W76" s="34">
        <v>157832000</v>
      </c>
      <c r="X76" s="34"/>
      <c r="Y76" s="33"/>
      <c r="Z76" s="35">
        <v>233766000</v>
      </c>
    </row>
    <row r="77" spans="1:26" ht="12.75" hidden="1">
      <c r="A77" s="37" t="s">
        <v>31</v>
      </c>
      <c r="B77" s="19">
        <v>15121323</v>
      </c>
      <c r="C77" s="19"/>
      <c r="D77" s="20">
        <v>21485004</v>
      </c>
      <c r="E77" s="21">
        <v>19945000</v>
      </c>
      <c r="F77" s="21">
        <v>1052194</v>
      </c>
      <c r="G77" s="21">
        <v>1660072</v>
      </c>
      <c r="H77" s="21">
        <v>288587</v>
      </c>
      <c r="I77" s="21">
        <v>3000853</v>
      </c>
      <c r="J77" s="21">
        <v>3434215</v>
      </c>
      <c r="K77" s="21">
        <v>101365</v>
      </c>
      <c r="L77" s="21">
        <v>987188</v>
      </c>
      <c r="M77" s="21">
        <v>4522768</v>
      </c>
      <c r="N77" s="21">
        <v>2685132</v>
      </c>
      <c r="O77" s="21">
        <v>1463002</v>
      </c>
      <c r="P77" s="21">
        <v>1184755</v>
      </c>
      <c r="Q77" s="21">
        <v>5332889</v>
      </c>
      <c r="R77" s="21"/>
      <c r="S77" s="21"/>
      <c r="T77" s="21"/>
      <c r="U77" s="21"/>
      <c r="V77" s="21">
        <v>12856510</v>
      </c>
      <c r="W77" s="21">
        <v>13733000</v>
      </c>
      <c r="X77" s="21"/>
      <c r="Y77" s="20"/>
      <c r="Z77" s="23">
        <v>19945000</v>
      </c>
    </row>
    <row r="78" spans="1:26" ht="12.75" hidden="1">
      <c r="A78" s="38" t="s">
        <v>32</v>
      </c>
      <c r="B78" s="19">
        <v>90115739</v>
      </c>
      <c r="C78" s="19"/>
      <c r="D78" s="20">
        <v>213545000</v>
      </c>
      <c r="E78" s="21">
        <v>188260000</v>
      </c>
      <c r="F78" s="21">
        <v>8504100</v>
      </c>
      <c r="G78" s="21">
        <v>16468964</v>
      </c>
      <c r="H78" s="21">
        <v>8760727</v>
      </c>
      <c r="I78" s="21">
        <v>33733791</v>
      </c>
      <c r="J78" s="21">
        <v>8321339</v>
      </c>
      <c r="K78" s="21">
        <v>12208429</v>
      </c>
      <c r="L78" s="21">
        <v>10134874</v>
      </c>
      <c r="M78" s="21">
        <v>30664642</v>
      </c>
      <c r="N78" s="21">
        <v>10076185</v>
      </c>
      <c r="O78" s="21">
        <v>9218735</v>
      </c>
      <c r="P78" s="21">
        <v>8730418</v>
      </c>
      <c r="Q78" s="21">
        <v>28025338</v>
      </c>
      <c r="R78" s="21"/>
      <c r="S78" s="21"/>
      <c r="T78" s="21"/>
      <c r="U78" s="21"/>
      <c r="V78" s="21">
        <v>92423771</v>
      </c>
      <c r="W78" s="21">
        <v>128974000</v>
      </c>
      <c r="X78" s="21"/>
      <c r="Y78" s="20"/>
      <c r="Z78" s="23">
        <v>188260000</v>
      </c>
    </row>
    <row r="79" spans="1:26" ht="12.75" hidden="1">
      <c r="A79" s="39" t="s">
        <v>103</v>
      </c>
      <c r="B79" s="19"/>
      <c r="C79" s="19"/>
      <c r="D79" s="20">
        <v>94245000</v>
      </c>
      <c r="E79" s="21">
        <v>87070000</v>
      </c>
      <c r="F79" s="21">
        <v>5575263</v>
      </c>
      <c r="G79" s="21">
        <v>8011666</v>
      </c>
      <c r="H79" s="21">
        <v>5769877</v>
      </c>
      <c r="I79" s="21">
        <v>19356806</v>
      </c>
      <c r="J79" s="21">
        <v>5291562</v>
      </c>
      <c r="K79" s="21">
        <v>7883216</v>
      </c>
      <c r="L79" s="21">
        <v>6765102</v>
      </c>
      <c r="M79" s="21">
        <v>19939880</v>
      </c>
      <c r="N79" s="21">
        <v>5885963</v>
      </c>
      <c r="O79" s="21">
        <v>5935007</v>
      </c>
      <c r="P79" s="21">
        <v>5361155</v>
      </c>
      <c r="Q79" s="21">
        <v>17182125</v>
      </c>
      <c r="R79" s="21"/>
      <c r="S79" s="21"/>
      <c r="T79" s="21"/>
      <c r="U79" s="21"/>
      <c r="V79" s="21">
        <v>56478811</v>
      </c>
      <c r="W79" s="21">
        <v>63183000</v>
      </c>
      <c r="X79" s="21"/>
      <c r="Y79" s="20"/>
      <c r="Z79" s="23">
        <v>87070000</v>
      </c>
    </row>
    <row r="80" spans="1:26" ht="12.75" hidden="1">
      <c r="A80" s="39" t="s">
        <v>104</v>
      </c>
      <c r="B80" s="19"/>
      <c r="C80" s="19"/>
      <c r="D80" s="20">
        <v>55787000</v>
      </c>
      <c r="E80" s="21">
        <v>41836000</v>
      </c>
      <c r="F80" s="21">
        <v>1079688</v>
      </c>
      <c r="G80" s="21">
        <v>3512705</v>
      </c>
      <c r="H80" s="21">
        <v>1043315</v>
      </c>
      <c r="I80" s="21">
        <v>5635708</v>
      </c>
      <c r="J80" s="21">
        <v>1182036</v>
      </c>
      <c r="K80" s="21">
        <v>1998757</v>
      </c>
      <c r="L80" s="21">
        <v>1431036</v>
      </c>
      <c r="M80" s="21">
        <v>4611829</v>
      </c>
      <c r="N80" s="21">
        <v>1944921</v>
      </c>
      <c r="O80" s="21">
        <v>1355058</v>
      </c>
      <c r="P80" s="21">
        <v>1372729</v>
      </c>
      <c r="Q80" s="21">
        <v>4672708</v>
      </c>
      <c r="R80" s="21"/>
      <c r="S80" s="21"/>
      <c r="T80" s="21"/>
      <c r="U80" s="21"/>
      <c r="V80" s="21">
        <v>14920245</v>
      </c>
      <c r="W80" s="21">
        <v>26043000</v>
      </c>
      <c r="X80" s="21"/>
      <c r="Y80" s="20"/>
      <c r="Z80" s="23">
        <v>41836000</v>
      </c>
    </row>
    <row r="81" spans="1:26" ht="12.75" hidden="1">
      <c r="A81" s="39" t="s">
        <v>105</v>
      </c>
      <c r="B81" s="19"/>
      <c r="C81" s="19"/>
      <c r="D81" s="20">
        <v>32477000</v>
      </c>
      <c r="E81" s="21">
        <v>28761000</v>
      </c>
      <c r="F81" s="21">
        <v>496736</v>
      </c>
      <c r="G81" s="21">
        <v>2395279</v>
      </c>
      <c r="H81" s="21">
        <v>539087</v>
      </c>
      <c r="I81" s="21">
        <v>3431102</v>
      </c>
      <c r="J81" s="21">
        <v>566417</v>
      </c>
      <c r="K81" s="21">
        <v>562819</v>
      </c>
      <c r="L81" s="21">
        <v>535612</v>
      </c>
      <c r="M81" s="21">
        <v>1664848</v>
      </c>
      <c r="N81" s="21">
        <v>634699</v>
      </c>
      <c r="O81" s="21">
        <v>559551</v>
      </c>
      <c r="P81" s="21">
        <v>623990</v>
      </c>
      <c r="Q81" s="21">
        <v>1818240</v>
      </c>
      <c r="R81" s="21"/>
      <c r="S81" s="21"/>
      <c r="T81" s="21"/>
      <c r="U81" s="21"/>
      <c r="V81" s="21">
        <v>6914190</v>
      </c>
      <c r="W81" s="21">
        <v>16929000</v>
      </c>
      <c r="X81" s="21"/>
      <c r="Y81" s="20"/>
      <c r="Z81" s="23">
        <v>28761000</v>
      </c>
    </row>
    <row r="82" spans="1:26" ht="12.75" hidden="1">
      <c r="A82" s="39" t="s">
        <v>106</v>
      </c>
      <c r="B82" s="19"/>
      <c r="C82" s="19"/>
      <c r="D82" s="20">
        <v>31036000</v>
      </c>
      <c r="E82" s="21">
        <v>30593000</v>
      </c>
      <c r="F82" s="21">
        <v>418187</v>
      </c>
      <c r="G82" s="21">
        <v>2549314</v>
      </c>
      <c r="H82" s="21">
        <v>356040</v>
      </c>
      <c r="I82" s="21">
        <v>3323541</v>
      </c>
      <c r="J82" s="21">
        <v>412841</v>
      </c>
      <c r="K82" s="21">
        <v>396687</v>
      </c>
      <c r="L82" s="21">
        <v>333741</v>
      </c>
      <c r="M82" s="21">
        <v>1143269</v>
      </c>
      <c r="N82" s="21">
        <v>448864</v>
      </c>
      <c r="O82" s="21">
        <v>372817</v>
      </c>
      <c r="P82" s="21">
        <v>400087</v>
      </c>
      <c r="Q82" s="21">
        <v>1221768</v>
      </c>
      <c r="R82" s="21"/>
      <c r="S82" s="21"/>
      <c r="T82" s="21"/>
      <c r="U82" s="21"/>
      <c r="V82" s="21">
        <v>5688578</v>
      </c>
      <c r="W82" s="21">
        <v>17529000</v>
      </c>
      <c r="X82" s="21"/>
      <c r="Y82" s="20"/>
      <c r="Z82" s="23">
        <v>30593000</v>
      </c>
    </row>
    <row r="83" spans="1:26" ht="12.75" hidden="1">
      <c r="A83" s="39" t="s">
        <v>107</v>
      </c>
      <c r="B83" s="19">
        <v>90115739</v>
      </c>
      <c r="C83" s="19"/>
      <c r="D83" s="20"/>
      <c r="E83" s="21"/>
      <c r="F83" s="21">
        <v>934226</v>
      </c>
      <c r="G83" s="21"/>
      <c r="H83" s="21">
        <v>1052408</v>
      </c>
      <c r="I83" s="21">
        <v>1986634</v>
      </c>
      <c r="J83" s="21">
        <v>868483</v>
      </c>
      <c r="K83" s="21">
        <v>1366950</v>
      </c>
      <c r="L83" s="21">
        <v>1069383</v>
      </c>
      <c r="M83" s="21">
        <v>3304816</v>
      </c>
      <c r="N83" s="21">
        <v>1161738</v>
      </c>
      <c r="O83" s="21">
        <v>996302</v>
      </c>
      <c r="P83" s="21">
        <v>972457</v>
      </c>
      <c r="Q83" s="21">
        <v>3130497</v>
      </c>
      <c r="R83" s="21"/>
      <c r="S83" s="21"/>
      <c r="T83" s="21"/>
      <c r="U83" s="21"/>
      <c r="V83" s="21">
        <v>8421947</v>
      </c>
      <c r="W83" s="21">
        <v>5290000</v>
      </c>
      <c r="X83" s="21"/>
      <c r="Y83" s="20"/>
      <c r="Z83" s="23"/>
    </row>
    <row r="84" spans="1:26" ht="12.75" hidden="1">
      <c r="A84" s="40" t="s">
        <v>110</v>
      </c>
      <c r="B84" s="28">
        <v>2365855</v>
      </c>
      <c r="C84" s="28"/>
      <c r="D84" s="29">
        <v>23010000</v>
      </c>
      <c r="E84" s="30">
        <v>25561000</v>
      </c>
      <c r="F84" s="30"/>
      <c r="G84" s="30">
        <v>2353363</v>
      </c>
      <c r="H84" s="30">
        <v>2335087</v>
      </c>
      <c r="I84" s="30">
        <v>4688450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4688450</v>
      </c>
      <c r="W84" s="30">
        <v>15125000</v>
      </c>
      <c r="X84" s="30"/>
      <c r="Y84" s="29"/>
      <c r="Z84" s="31">
        <v>25561000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4894120</v>
      </c>
      <c r="D5" s="357">
        <f t="shared" si="0"/>
        <v>0</v>
      </c>
      <c r="E5" s="356">
        <f t="shared" si="0"/>
        <v>8408000</v>
      </c>
      <c r="F5" s="358">
        <f t="shared" si="0"/>
        <v>8408000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6306000</v>
      </c>
      <c r="Y5" s="358">
        <f t="shared" si="0"/>
        <v>-6306000</v>
      </c>
      <c r="Z5" s="359">
        <f>+IF(X5&lt;&gt;0,+(Y5/X5)*100,0)</f>
        <v>-100</v>
      </c>
      <c r="AA5" s="360">
        <f>+AA6+AA8+AA11+AA13+AA15</f>
        <v>8408000</v>
      </c>
    </row>
    <row r="6" spans="1:27" ht="12.75">
      <c r="A6" s="361" t="s">
        <v>205</v>
      </c>
      <c r="B6" s="142"/>
      <c r="C6" s="60">
        <f>+C7</f>
        <v>4894120</v>
      </c>
      <c r="D6" s="340">
        <f aca="true" t="shared" si="1" ref="D6:AA6">+D7</f>
        <v>0</v>
      </c>
      <c r="E6" s="60">
        <f t="shared" si="1"/>
        <v>1300000</v>
      </c>
      <c r="F6" s="59">
        <f t="shared" si="1"/>
        <v>1300000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975000</v>
      </c>
      <c r="Y6" s="59">
        <f t="shared" si="1"/>
        <v>-975000</v>
      </c>
      <c r="Z6" s="61">
        <f>+IF(X6&lt;&gt;0,+(Y6/X6)*100,0)</f>
        <v>-100</v>
      </c>
      <c r="AA6" s="62">
        <f t="shared" si="1"/>
        <v>1300000</v>
      </c>
    </row>
    <row r="7" spans="1:27" ht="12.75">
      <c r="A7" s="291" t="s">
        <v>229</v>
      </c>
      <c r="B7" s="142"/>
      <c r="C7" s="60">
        <v>4894120</v>
      </c>
      <c r="D7" s="340"/>
      <c r="E7" s="60">
        <v>1300000</v>
      </c>
      <c r="F7" s="59">
        <v>1300000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975000</v>
      </c>
      <c r="Y7" s="59">
        <v>-975000</v>
      </c>
      <c r="Z7" s="61">
        <v>-100</v>
      </c>
      <c r="AA7" s="62">
        <v>1300000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3050000</v>
      </c>
      <c r="F8" s="59">
        <f t="shared" si="2"/>
        <v>3050000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2287500</v>
      </c>
      <c r="Y8" s="59">
        <f t="shared" si="2"/>
        <v>-2287500</v>
      </c>
      <c r="Z8" s="61">
        <f>+IF(X8&lt;&gt;0,+(Y8/X8)*100,0)</f>
        <v>-100</v>
      </c>
      <c r="AA8" s="62">
        <f>SUM(AA9:AA10)</f>
        <v>3050000</v>
      </c>
    </row>
    <row r="9" spans="1:27" ht="12.75">
      <c r="A9" s="291" t="s">
        <v>230</v>
      </c>
      <c r="B9" s="142"/>
      <c r="C9" s="60"/>
      <c r="D9" s="340"/>
      <c r="E9" s="60">
        <v>3050000</v>
      </c>
      <c r="F9" s="59">
        <v>3050000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2287500</v>
      </c>
      <c r="Y9" s="59">
        <v>-2287500</v>
      </c>
      <c r="Z9" s="61">
        <v>-100</v>
      </c>
      <c r="AA9" s="62">
        <v>3050000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1100000</v>
      </c>
      <c r="F11" s="364">
        <f t="shared" si="3"/>
        <v>1100000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825000</v>
      </c>
      <c r="Y11" s="364">
        <f t="shared" si="3"/>
        <v>-825000</v>
      </c>
      <c r="Z11" s="365">
        <f>+IF(X11&lt;&gt;0,+(Y11/X11)*100,0)</f>
        <v>-100</v>
      </c>
      <c r="AA11" s="366">
        <f t="shared" si="3"/>
        <v>1100000</v>
      </c>
    </row>
    <row r="12" spans="1:27" ht="12.75">
      <c r="A12" s="291" t="s">
        <v>232</v>
      </c>
      <c r="B12" s="136"/>
      <c r="C12" s="60"/>
      <c r="D12" s="340"/>
      <c r="E12" s="60">
        <v>1100000</v>
      </c>
      <c r="F12" s="59">
        <v>1100000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825000</v>
      </c>
      <c r="Y12" s="59">
        <v>-825000</v>
      </c>
      <c r="Z12" s="61">
        <v>-100</v>
      </c>
      <c r="AA12" s="62">
        <v>1100000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1758000</v>
      </c>
      <c r="F13" s="342">
        <f t="shared" si="4"/>
        <v>1758000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1318500</v>
      </c>
      <c r="Y13" s="342">
        <f t="shared" si="4"/>
        <v>-1318500</v>
      </c>
      <c r="Z13" s="335">
        <f>+IF(X13&lt;&gt;0,+(Y13/X13)*100,0)</f>
        <v>-100</v>
      </c>
      <c r="AA13" s="273">
        <f t="shared" si="4"/>
        <v>1758000</v>
      </c>
    </row>
    <row r="14" spans="1:27" ht="12.75">
      <c r="A14" s="291" t="s">
        <v>233</v>
      </c>
      <c r="B14" s="136"/>
      <c r="C14" s="60"/>
      <c r="D14" s="340"/>
      <c r="E14" s="60">
        <v>1758000</v>
      </c>
      <c r="F14" s="59">
        <v>1758000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1318500</v>
      </c>
      <c r="Y14" s="59">
        <v>-1318500</v>
      </c>
      <c r="Z14" s="61">
        <v>-100</v>
      </c>
      <c r="AA14" s="62">
        <v>1758000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1200000</v>
      </c>
      <c r="F15" s="59">
        <f t="shared" si="5"/>
        <v>1200000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900000</v>
      </c>
      <c r="Y15" s="59">
        <f t="shared" si="5"/>
        <v>-900000</v>
      </c>
      <c r="Z15" s="61">
        <f>+IF(X15&lt;&gt;0,+(Y15/X15)*100,0)</f>
        <v>-100</v>
      </c>
      <c r="AA15" s="62">
        <f>SUM(AA16:AA20)</f>
        <v>1200000</v>
      </c>
    </row>
    <row r="16" spans="1:27" ht="12.75">
      <c r="A16" s="291" t="s">
        <v>234</v>
      </c>
      <c r="B16" s="300"/>
      <c r="C16" s="60"/>
      <c r="D16" s="340"/>
      <c r="E16" s="60">
        <v>1200000</v>
      </c>
      <c r="F16" s="59">
        <v>1200000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900000</v>
      </c>
      <c r="Y16" s="59">
        <v>-900000</v>
      </c>
      <c r="Z16" s="61">
        <v>-100</v>
      </c>
      <c r="AA16" s="62">
        <v>1200000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1660000</v>
      </c>
      <c r="F22" s="345">
        <f t="shared" si="6"/>
        <v>1660000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1245000</v>
      </c>
      <c r="Y22" s="345">
        <f t="shared" si="6"/>
        <v>-1245000</v>
      </c>
      <c r="Z22" s="336">
        <f>+IF(X22&lt;&gt;0,+(Y22/X22)*100,0)</f>
        <v>-100</v>
      </c>
      <c r="AA22" s="350">
        <f>SUM(AA23:AA32)</f>
        <v>1660000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280000</v>
      </c>
      <c r="F25" s="59">
        <v>280000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210000</v>
      </c>
      <c r="Y25" s="59">
        <v>-210000</v>
      </c>
      <c r="Z25" s="61">
        <v>-100</v>
      </c>
      <c r="AA25" s="62">
        <v>280000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380000</v>
      </c>
      <c r="F27" s="59">
        <v>380000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285000</v>
      </c>
      <c r="Y27" s="59">
        <v>-285000</v>
      </c>
      <c r="Z27" s="61">
        <v>-100</v>
      </c>
      <c r="AA27" s="62">
        <v>380000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1000000</v>
      </c>
      <c r="F32" s="59">
        <v>1000000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750000</v>
      </c>
      <c r="Y32" s="59">
        <v>-750000</v>
      </c>
      <c r="Z32" s="61">
        <v>-100</v>
      </c>
      <c r="AA32" s="62">
        <v>1000000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2614493</v>
      </c>
      <c r="D40" s="344">
        <f t="shared" si="9"/>
        <v>0</v>
      </c>
      <c r="E40" s="343">
        <f t="shared" si="9"/>
        <v>5256000</v>
      </c>
      <c r="F40" s="345">
        <f t="shared" si="9"/>
        <v>5256000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3942000</v>
      </c>
      <c r="Y40" s="345">
        <f t="shared" si="9"/>
        <v>-3942000</v>
      </c>
      <c r="Z40" s="336">
        <f>+IF(X40&lt;&gt;0,+(Y40/X40)*100,0)</f>
        <v>-100</v>
      </c>
      <c r="AA40" s="350">
        <f>SUM(AA41:AA49)</f>
        <v>5256000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1256000</v>
      </c>
      <c r="F43" s="370">
        <v>1256000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942000</v>
      </c>
      <c r="Y43" s="370">
        <v>-942000</v>
      </c>
      <c r="Z43" s="371">
        <v>-100</v>
      </c>
      <c r="AA43" s="303">
        <v>1256000</v>
      </c>
    </row>
    <row r="44" spans="1:27" ht="12.75">
      <c r="A44" s="361" t="s">
        <v>251</v>
      </c>
      <c r="B44" s="136"/>
      <c r="C44" s="60">
        <v>522436</v>
      </c>
      <c r="D44" s="368"/>
      <c r="E44" s="54">
        <v>1000000</v>
      </c>
      <c r="F44" s="53">
        <v>1000000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750000</v>
      </c>
      <c r="Y44" s="53">
        <v>-750000</v>
      </c>
      <c r="Z44" s="94">
        <v>-100</v>
      </c>
      <c r="AA44" s="95">
        <v>1000000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2092057</v>
      </c>
      <c r="D47" s="368"/>
      <c r="E47" s="54">
        <v>1000000</v>
      </c>
      <c r="F47" s="53">
        <v>1000000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750000</v>
      </c>
      <c r="Y47" s="53">
        <v>-750000</v>
      </c>
      <c r="Z47" s="94">
        <v>-100</v>
      </c>
      <c r="AA47" s="95">
        <v>1000000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2000000</v>
      </c>
      <c r="F49" s="53">
        <v>2000000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1500000</v>
      </c>
      <c r="Y49" s="53">
        <v>-1500000</v>
      </c>
      <c r="Z49" s="94">
        <v>-100</v>
      </c>
      <c r="AA49" s="95">
        <v>2000000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7508613</v>
      </c>
      <c r="D60" s="346">
        <f t="shared" si="14"/>
        <v>0</v>
      </c>
      <c r="E60" s="219">
        <f t="shared" si="14"/>
        <v>15324000</v>
      </c>
      <c r="F60" s="264">
        <f t="shared" si="14"/>
        <v>15324000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11493000</v>
      </c>
      <c r="Y60" s="264">
        <f t="shared" si="14"/>
        <v>-11493000</v>
      </c>
      <c r="Z60" s="337">
        <f>+IF(X60&lt;&gt;0,+(Y60/X60)*100,0)</f>
        <v>-100</v>
      </c>
      <c r="AA60" s="232">
        <f>+AA57+AA54+AA51+AA40+AA37+AA34+AA22+AA5</f>
        <v>15324000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170047276</v>
      </c>
      <c r="D5" s="153">
        <f>SUM(D6:D8)</f>
        <v>0</v>
      </c>
      <c r="E5" s="154">
        <f t="shared" si="0"/>
        <v>207313000</v>
      </c>
      <c r="F5" s="100">
        <f t="shared" si="0"/>
        <v>164971000</v>
      </c>
      <c r="G5" s="100">
        <f t="shared" si="0"/>
        <v>49383243</v>
      </c>
      <c r="H5" s="100">
        <f t="shared" si="0"/>
        <v>6501641</v>
      </c>
      <c r="I5" s="100">
        <f t="shared" si="0"/>
        <v>4252669</v>
      </c>
      <c r="J5" s="100">
        <f t="shared" si="0"/>
        <v>60137553</v>
      </c>
      <c r="K5" s="100">
        <f t="shared" si="0"/>
        <v>4345519</v>
      </c>
      <c r="L5" s="100">
        <f t="shared" si="0"/>
        <v>3600309</v>
      </c>
      <c r="M5" s="100">
        <f t="shared" si="0"/>
        <v>39508629</v>
      </c>
      <c r="N5" s="100">
        <f t="shared" si="0"/>
        <v>47454457</v>
      </c>
      <c r="O5" s="100">
        <f t="shared" si="0"/>
        <v>3593907</v>
      </c>
      <c r="P5" s="100">
        <f t="shared" si="0"/>
        <v>3499124</v>
      </c>
      <c r="Q5" s="100">
        <f t="shared" si="0"/>
        <v>30711658</v>
      </c>
      <c r="R5" s="100">
        <f t="shared" si="0"/>
        <v>37804689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145396699</v>
      </c>
      <c r="X5" s="100">
        <f t="shared" si="0"/>
        <v>0</v>
      </c>
      <c r="Y5" s="100">
        <f t="shared" si="0"/>
        <v>145396699</v>
      </c>
      <c r="Z5" s="137">
        <f>+IF(X5&lt;&gt;0,+(Y5/X5)*100,0)</f>
        <v>0</v>
      </c>
      <c r="AA5" s="153">
        <f>SUM(AA6:AA8)</f>
        <v>164971000</v>
      </c>
    </row>
    <row r="6" spans="1:27" ht="12.75">
      <c r="A6" s="138" t="s">
        <v>75</v>
      </c>
      <c r="B6" s="136"/>
      <c r="C6" s="155">
        <v>950501</v>
      </c>
      <c r="D6" s="155"/>
      <c r="E6" s="156"/>
      <c r="F6" s="60"/>
      <c r="G6" s="60"/>
      <c r="H6" s="60"/>
      <c r="I6" s="60">
        <v>88</v>
      </c>
      <c r="J6" s="60">
        <v>88</v>
      </c>
      <c r="K6" s="60">
        <v>88</v>
      </c>
      <c r="L6" s="60">
        <v>120073</v>
      </c>
      <c r="M6" s="60">
        <v>6874</v>
      </c>
      <c r="N6" s="60">
        <v>127035</v>
      </c>
      <c r="O6" s="60">
        <v>526</v>
      </c>
      <c r="P6" s="60"/>
      <c r="Q6" s="60">
        <v>88</v>
      </c>
      <c r="R6" s="60">
        <v>614</v>
      </c>
      <c r="S6" s="60"/>
      <c r="T6" s="60"/>
      <c r="U6" s="60"/>
      <c r="V6" s="60"/>
      <c r="W6" s="60">
        <v>127737</v>
      </c>
      <c r="X6" s="60"/>
      <c r="Y6" s="60">
        <v>127737</v>
      </c>
      <c r="Z6" s="140">
        <v>0</v>
      </c>
      <c r="AA6" s="155"/>
    </row>
    <row r="7" spans="1:27" ht="12.75">
      <c r="A7" s="138" t="s">
        <v>76</v>
      </c>
      <c r="B7" s="136"/>
      <c r="C7" s="157">
        <v>167591076</v>
      </c>
      <c r="D7" s="157"/>
      <c r="E7" s="158">
        <v>207313000</v>
      </c>
      <c r="F7" s="159">
        <v>164971000</v>
      </c>
      <c r="G7" s="159">
        <v>49199519</v>
      </c>
      <c r="H7" s="159">
        <v>6326628</v>
      </c>
      <c r="I7" s="159">
        <v>4246588</v>
      </c>
      <c r="J7" s="159">
        <v>59772735</v>
      </c>
      <c r="K7" s="159">
        <v>4339417</v>
      </c>
      <c r="L7" s="159">
        <v>3475643</v>
      </c>
      <c r="M7" s="159">
        <v>39212504</v>
      </c>
      <c r="N7" s="159">
        <v>47027564</v>
      </c>
      <c r="O7" s="159">
        <v>3591438</v>
      </c>
      <c r="P7" s="159">
        <v>3497114</v>
      </c>
      <c r="Q7" s="159">
        <v>30688558</v>
      </c>
      <c r="R7" s="159">
        <v>37777110</v>
      </c>
      <c r="S7" s="159"/>
      <c r="T7" s="159"/>
      <c r="U7" s="159"/>
      <c r="V7" s="159"/>
      <c r="W7" s="159">
        <v>144577409</v>
      </c>
      <c r="X7" s="159"/>
      <c r="Y7" s="159">
        <v>144577409</v>
      </c>
      <c r="Z7" s="141">
        <v>0</v>
      </c>
      <c r="AA7" s="157">
        <v>164971000</v>
      </c>
    </row>
    <row r="8" spans="1:27" ht="12.75">
      <c r="A8" s="138" t="s">
        <v>77</v>
      </c>
      <c r="B8" s="136"/>
      <c r="C8" s="155">
        <v>1505699</v>
      </c>
      <c r="D8" s="155"/>
      <c r="E8" s="156"/>
      <c r="F8" s="60"/>
      <c r="G8" s="60">
        <v>183724</v>
      </c>
      <c r="H8" s="60">
        <v>175013</v>
      </c>
      <c r="I8" s="60">
        <v>5993</v>
      </c>
      <c r="J8" s="60">
        <v>364730</v>
      </c>
      <c r="K8" s="60">
        <v>6014</v>
      </c>
      <c r="L8" s="60">
        <v>4593</v>
      </c>
      <c r="M8" s="60">
        <v>289251</v>
      </c>
      <c r="N8" s="60">
        <v>299858</v>
      </c>
      <c r="O8" s="60">
        <v>1943</v>
      </c>
      <c r="P8" s="60">
        <v>2010</v>
      </c>
      <c r="Q8" s="60">
        <v>23012</v>
      </c>
      <c r="R8" s="60">
        <v>26965</v>
      </c>
      <c r="S8" s="60"/>
      <c r="T8" s="60"/>
      <c r="U8" s="60"/>
      <c r="V8" s="60"/>
      <c r="W8" s="60">
        <v>691553</v>
      </c>
      <c r="X8" s="60"/>
      <c r="Y8" s="60">
        <v>691553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517207</v>
      </c>
      <c r="D9" s="153">
        <f>SUM(D10:D14)</f>
        <v>0</v>
      </c>
      <c r="E9" s="154">
        <f t="shared" si="1"/>
        <v>1127000</v>
      </c>
      <c r="F9" s="100">
        <f t="shared" si="1"/>
        <v>860000</v>
      </c>
      <c r="G9" s="100">
        <f t="shared" si="1"/>
        <v>50671</v>
      </c>
      <c r="H9" s="100">
        <f t="shared" si="1"/>
        <v>52636</v>
      </c>
      <c r="I9" s="100">
        <f t="shared" si="1"/>
        <v>71223</v>
      </c>
      <c r="J9" s="100">
        <f t="shared" si="1"/>
        <v>174530</v>
      </c>
      <c r="K9" s="100">
        <f t="shared" si="1"/>
        <v>42012</v>
      </c>
      <c r="L9" s="100">
        <f t="shared" si="1"/>
        <v>31984</v>
      </c>
      <c r="M9" s="100">
        <f t="shared" si="1"/>
        <v>53152</v>
      </c>
      <c r="N9" s="100">
        <f t="shared" si="1"/>
        <v>127148</v>
      </c>
      <c r="O9" s="100">
        <f t="shared" si="1"/>
        <v>52616</v>
      </c>
      <c r="P9" s="100">
        <f t="shared" si="1"/>
        <v>58060</v>
      </c>
      <c r="Q9" s="100">
        <f t="shared" si="1"/>
        <v>42138</v>
      </c>
      <c r="R9" s="100">
        <f t="shared" si="1"/>
        <v>152814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454492</v>
      </c>
      <c r="X9" s="100">
        <f t="shared" si="1"/>
        <v>0</v>
      </c>
      <c r="Y9" s="100">
        <f t="shared" si="1"/>
        <v>454492</v>
      </c>
      <c r="Z9" s="137">
        <f>+IF(X9&lt;&gt;0,+(Y9/X9)*100,0)</f>
        <v>0</v>
      </c>
      <c r="AA9" s="153">
        <f>SUM(AA10:AA14)</f>
        <v>860000</v>
      </c>
    </row>
    <row r="10" spans="1:27" ht="12.75">
      <c r="A10" s="138" t="s">
        <v>79</v>
      </c>
      <c r="B10" s="136"/>
      <c r="C10" s="155">
        <v>517207</v>
      </c>
      <c r="D10" s="155"/>
      <c r="E10" s="156">
        <v>977000</v>
      </c>
      <c r="F10" s="60">
        <v>693000</v>
      </c>
      <c r="G10" s="60">
        <v>33100</v>
      </c>
      <c r="H10" s="60">
        <v>36110</v>
      </c>
      <c r="I10" s="60">
        <v>54085</v>
      </c>
      <c r="J10" s="60">
        <v>123295</v>
      </c>
      <c r="K10" s="60">
        <v>32844</v>
      </c>
      <c r="L10" s="60">
        <v>25400</v>
      </c>
      <c r="M10" s="60">
        <v>26500</v>
      </c>
      <c r="N10" s="60">
        <v>84744</v>
      </c>
      <c r="O10" s="60">
        <v>35255</v>
      </c>
      <c r="P10" s="60">
        <v>25100</v>
      </c>
      <c r="Q10" s="60">
        <v>31600</v>
      </c>
      <c r="R10" s="60">
        <v>91955</v>
      </c>
      <c r="S10" s="60"/>
      <c r="T10" s="60"/>
      <c r="U10" s="60"/>
      <c r="V10" s="60"/>
      <c r="W10" s="60">
        <v>299994</v>
      </c>
      <c r="X10" s="60"/>
      <c r="Y10" s="60">
        <v>299994</v>
      </c>
      <c r="Z10" s="140">
        <v>0</v>
      </c>
      <c r="AA10" s="155">
        <v>693000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150000</v>
      </c>
      <c r="F12" s="60">
        <v>167000</v>
      </c>
      <c r="G12" s="60">
        <v>15018</v>
      </c>
      <c r="H12" s="60">
        <v>15719</v>
      </c>
      <c r="I12" s="60">
        <v>16248</v>
      </c>
      <c r="J12" s="60">
        <v>46985</v>
      </c>
      <c r="K12" s="60">
        <v>9138</v>
      </c>
      <c r="L12" s="60">
        <v>6584</v>
      </c>
      <c r="M12" s="60">
        <v>26652</v>
      </c>
      <c r="N12" s="60">
        <v>42374</v>
      </c>
      <c r="O12" s="60">
        <v>17150</v>
      </c>
      <c r="P12" s="60">
        <v>32700</v>
      </c>
      <c r="Q12" s="60">
        <v>10538</v>
      </c>
      <c r="R12" s="60">
        <v>60388</v>
      </c>
      <c r="S12" s="60"/>
      <c r="T12" s="60"/>
      <c r="U12" s="60"/>
      <c r="V12" s="60"/>
      <c r="W12" s="60">
        <v>149747</v>
      </c>
      <c r="X12" s="60"/>
      <c r="Y12" s="60">
        <v>149747</v>
      </c>
      <c r="Z12" s="140">
        <v>0</v>
      </c>
      <c r="AA12" s="155">
        <v>167000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2553</v>
      </c>
      <c r="H13" s="60">
        <v>807</v>
      </c>
      <c r="I13" s="60">
        <v>890</v>
      </c>
      <c r="J13" s="60">
        <v>4250</v>
      </c>
      <c r="K13" s="60">
        <v>30</v>
      </c>
      <c r="L13" s="60"/>
      <c r="M13" s="60"/>
      <c r="N13" s="60">
        <v>30</v>
      </c>
      <c r="O13" s="60">
        <v>211</v>
      </c>
      <c r="P13" s="60">
        <v>260</v>
      </c>
      <c r="Q13" s="60"/>
      <c r="R13" s="60">
        <v>471</v>
      </c>
      <c r="S13" s="60"/>
      <c r="T13" s="60"/>
      <c r="U13" s="60"/>
      <c r="V13" s="60"/>
      <c r="W13" s="60">
        <v>4751</v>
      </c>
      <c r="X13" s="60"/>
      <c r="Y13" s="60">
        <v>4751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28550267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1010</v>
      </c>
      <c r="H15" s="100">
        <f t="shared" si="2"/>
        <v>251644</v>
      </c>
      <c r="I15" s="100">
        <f t="shared" si="2"/>
        <v>-3447</v>
      </c>
      <c r="J15" s="100">
        <f t="shared" si="2"/>
        <v>249207</v>
      </c>
      <c r="K15" s="100">
        <f t="shared" si="2"/>
        <v>1968</v>
      </c>
      <c r="L15" s="100">
        <f t="shared" si="2"/>
        <v>1349</v>
      </c>
      <c r="M15" s="100">
        <f t="shared" si="2"/>
        <v>452875</v>
      </c>
      <c r="N15" s="100">
        <f t="shared" si="2"/>
        <v>456192</v>
      </c>
      <c r="O15" s="100">
        <f t="shared" si="2"/>
        <v>6420</v>
      </c>
      <c r="P15" s="100">
        <f t="shared" si="2"/>
        <v>300100</v>
      </c>
      <c r="Q15" s="100">
        <f t="shared" si="2"/>
        <v>1780</v>
      </c>
      <c r="R15" s="100">
        <f t="shared" si="2"/>
        <v>308300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1013699</v>
      </c>
      <c r="X15" s="100">
        <f t="shared" si="2"/>
        <v>0</v>
      </c>
      <c r="Y15" s="100">
        <f t="shared" si="2"/>
        <v>1013699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>
        <v>1437650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>
        <v>-800</v>
      </c>
      <c r="Q16" s="60">
        <v>350</v>
      </c>
      <c r="R16" s="60">
        <v>-450</v>
      </c>
      <c r="S16" s="60"/>
      <c r="T16" s="60"/>
      <c r="U16" s="60"/>
      <c r="V16" s="60"/>
      <c r="W16" s="60">
        <v>-450</v>
      </c>
      <c r="X16" s="60"/>
      <c r="Y16" s="60">
        <v>-450</v>
      </c>
      <c r="Z16" s="140">
        <v>0</v>
      </c>
      <c r="AA16" s="155"/>
    </row>
    <row r="17" spans="1:27" ht="12.75">
      <c r="A17" s="138" t="s">
        <v>86</v>
      </c>
      <c r="B17" s="136"/>
      <c r="C17" s="155">
        <v>27112617</v>
      </c>
      <c r="D17" s="155"/>
      <c r="E17" s="156"/>
      <c r="F17" s="60"/>
      <c r="G17" s="60">
        <v>1010</v>
      </c>
      <c r="H17" s="60">
        <v>251644</v>
      </c>
      <c r="I17" s="60">
        <v>-3447</v>
      </c>
      <c r="J17" s="60">
        <v>249207</v>
      </c>
      <c r="K17" s="60">
        <v>1968</v>
      </c>
      <c r="L17" s="60">
        <v>1349</v>
      </c>
      <c r="M17" s="60">
        <v>452875</v>
      </c>
      <c r="N17" s="60">
        <v>456192</v>
      </c>
      <c r="O17" s="60">
        <v>6420</v>
      </c>
      <c r="P17" s="60">
        <v>300900</v>
      </c>
      <c r="Q17" s="60">
        <v>1430</v>
      </c>
      <c r="R17" s="60">
        <v>308750</v>
      </c>
      <c r="S17" s="60"/>
      <c r="T17" s="60"/>
      <c r="U17" s="60"/>
      <c r="V17" s="60"/>
      <c r="W17" s="60">
        <v>1014149</v>
      </c>
      <c r="X17" s="60"/>
      <c r="Y17" s="60">
        <v>1014149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147094971</v>
      </c>
      <c r="D19" s="153">
        <f>SUM(D20:D23)</f>
        <v>0</v>
      </c>
      <c r="E19" s="154">
        <f t="shared" si="3"/>
        <v>213545000</v>
      </c>
      <c r="F19" s="100">
        <f t="shared" si="3"/>
        <v>188260000</v>
      </c>
      <c r="G19" s="100">
        <f t="shared" si="3"/>
        <v>9173086</v>
      </c>
      <c r="H19" s="100">
        <f t="shared" si="3"/>
        <v>16637599</v>
      </c>
      <c r="I19" s="100">
        <f t="shared" si="3"/>
        <v>15270815</v>
      </c>
      <c r="J19" s="100">
        <f t="shared" si="3"/>
        <v>41081500</v>
      </c>
      <c r="K19" s="100">
        <f t="shared" si="3"/>
        <v>15879512</v>
      </c>
      <c r="L19" s="100">
        <f t="shared" si="3"/>
        <v>17395213</v>
      </c>
      <c r="M19" s="100">
        <f t="shared" si="3"/>
        <v>17545077</v>
      </c>
      <c r="N19" s="100">
        <f t="shared" si="3"/>
        <v>50819802</v>
      </c>
      <c r="O19" s="100">
        <f t="shared" si="3"/>
        <v>27414285</v>
      </c>
      <c r="P19" s="100">
        <f t="shared" si="3"/>
        <v>16167173</v>
      </c>
      <c r="Q19" s="100">
        <f t="shared" si="3"/>
        <v>16192772</v>
      </c>
      <c r="R19" s="100">
        <f t="shared" si="3"/>
        <v>59774230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151675532</v>
      </c>
      <c r="X19" s="100">
        <f t="shared" si="3"/>
        <v>0</v>
      </c>
      <c r="Y19" s="100">
        <f t="shared" si="3"/>
        <v>151675532</v>
      </c>
      <c r="Z19" s="137">
        <f>+IF(X19&lt;&gt;0,+(Y19/X19)*100,0)</f>
        <v>0</v>
      </c>
      <c r="AA19" s="153">
        <f>SUM(AA20:AA23)</f>
        <v>188260000</v>
      </c>
    </row>
    <row r="20" spans="1:27" ht="12.75">
      <c r="A20" s="138" t="s">
        <v>89</v>
      </c>
      <c r="B20" s="136"/>
      <c r="C20" s="155">
        <v>71243160</v>
      </c>
      <c r="D20" s="155"/>
      <c r="E20" s="156">
        <v>94245000</v>
      </c>
      <c r="F20" s="60">
        <v>87070000</v>
      </c>
      <c r="G20" s="60">
        <v>3423023</v>
      </c>
      <c r="H20" s="60">
        <v>8179147</v>
      </c>
      <c r="I20" s="60">
        <v>6443128</v>
      </c>
      <c r="J20" s="60">
        <v>18045298</v>
      </c>
      <c r="K20" s="60">
        <v>6956775</v>
      </c>
      <c r="L20" s="60">
        <v>8223850</v>
      </c>
      <c r="M20" s="60">
        <v>8028470</v>
      </c>
      <c r="N20" s="60">
        <v>23209095</v>
      </c>
      <c r="O20" s="60">
        <v>17481702</v>
      </c>
      <c r="P20" s="60">
        <v>7623599</v>
      </c>
      <c r="Q20" s="60">
        <v>7462234</v>
      </c>
      <c r="R20" s="60">
        <v>32567535</v>
      </c>
      <c r="S20" s="60"/>
      <c r="T20" s="60"/>
      <c r="U20" s="60"/>
      <c r="V20" s="60"/>
      <c r="W20" s="60">
        <v>73821928</v>
      </c>
      <c r="X20" s="60"/>
      <c r="Y20" s="60">
        <v>73821928</v>
      </c>
      <c r="Z20" s="140">
        <v>0</v>
      </c>
      <c r="AA20" s="155">
        <v>87070000</v>
      </c>
    </row>
    <row r="21" spans="1:27" ht="12.75">
      <c r="A21" s="138" t="s">
        <v>90</v>
      </c>
      <c r="B21" s="136"/>
      <c r="C21" s="155">
        <v>41135768</v>
      </c>
      <c r="D21" s="155"/>
      <c r="E21" s="156">
        <v>55787000</v>
      </c>
      <c r="F21" s="60">
        <v>41836000</v>
      </c>
      <c r="G21" s="60">
        <v>807324</v>
      </c>
      <c r="H21" s="60">
        <v>3512705</v>
      </c>
      <c r="I21" s="60">
        <v>3878329</v>
      </c>
      <c r="J21" s="60">
        <v>8198358</v>
      </c>
      <c r="K21" s="60">
        <v>3976359</v>
      </c>
      <c r="L21" s="60">
        <v>4222823</v>
      </c>
      <c r="M21" s="60">
        <v>4567317</v>
      </c>
      <c r="N21" s="60">
        <v>12766499</v>
      </c>
      <c r="O21" s="60">
        <v>4990895</v>
      </c>
      <c r="P21" s="60">
        <v>3603317</v>
      </c>
      <c r="Q21" s="60">
        <v>3790243</v>
      </c>
      <c r="R21" s="60">
        <v>12384455</v>
      </c>
      <c r="S21" s="60"/>
      <c r="T21" s="60"/>
      <c r="U21" s="60"/>
      <c r="V21" s="60"/>
      <c r="W21" s="60">
        <v>33349312</v>
      </c>
      <c r="X21" s="60"/>
      <c r="Y21" s="60">
        <v>33349312</v>
      </c>
      <c r="Z21" s="140">
        <v>0</v>
      </c>
      <c r="AA21" s="155">
        <v>41836000</v>
      </c>
    </row>
    <row r="22" spans="1:27" ht="12.75">
      <c r="A22" s="138" t="s">
        <v>91</v>
      </c>
      <c r="B22" s="136"/>
      <c r="C22" s="157">
        <v>16763206</v>
      </c>
      <c r="D22" s="157"/>
      <c r="E22" s="158">
        <v>32477000</v>
      </c>
      <c r="F22" s="159">
        <v>28761000</v>
      </c>
      <c r="G22" s="159">
        <v>2394334</v>
      </c>
      <c r="H22" s="159">
        <v>2396433</v>
      </c>
      <c r="I22" s="159">
        <v>2399158</v>
      </c>
      <c r="J22" s="159">
        <v>7189925</v>
      </c>
      <c r="K22" s="159">
        <v>2396356</v>
      </c>
      <c r="L22" s="159">
        <v>2399147</v>
      </c>
      <c r="M22" s="159">
        <v>2399950</v>
      </c>
      <c r="N22" s="159">
        <v>7195453</v>
      </c>
      <c r="O22" s="159">
        <v>2394433</v>
      </c>
      <c r="P22" s="159">
        <v>2393429</v>
      </c>
      <c r="Q22" s="159">
        <v>2394567</v>
      </c>
      <c r="R22" s="159">
        <v>7182429</v>
      </c>
      <c r="S22" s="159"/>
      <c r="T22" s="159"/>
      <c r="U22" s="159"/>
      <c r="V22" s="159"/>
      <c r="W22" s="159">
        <v>21567807</v>
      </c>
      <c r="X22" s="159"/>
      <c r="Y22" s="159">
        <v>21567807</v>
      </c>
      <c r="Z22" s="141">
        <v>0</v>
      </c>
      <c r="AA22" s="157">
        <v>28761000</v>
      </c>
    </row>
    <row r="23" spans="1:27" ht="12.75">
      <c r="A23" s="138" t="s">
        <v>92</v>
      </c>
      <c r="B23" s="136"/>
      <c r="C23" s="155">
        <v>17952837</v>
      </c>
      <c r="D23" s="155"/>
      <c r="E23" s="156">
        <v>31036000</v>
      </c>
      <c r="F23" s="60">
        <v>30593000</v>
      </c>
      <c r="G23" s="60">
        <v>2548405</v>
      </c>
      <c r="H23" s="60">
        <v>2549314</v>
      </c>
      <c r="I23" s="60">
        <v>2550200</v>
      </c>
      <c r="J23" s="60">
        <v>7647919</v>
      </c>
      <c r="K23" s="60">
        <v>2550022</v>
      </c>
      <c r="L23" s="60">
        <v>2549393</v>
      </c>
      <c r="M23" s="60">
        <v>2549340</v>
      </c>
      <c r="N23" s="60">
        <v>7648755</v>
      </c>
      <c r="O23" s="60">
        <v>2547255</v>
      </c>
      <c r="P23" s="60">
        <v>2546828</v>
      </c>
      <c r="Q23" s="60">
        <v>2545728</v>
      </c>
      <c r="R23" s="60">
        <v>7639811</v>
      </c>
      <c r="S23" s="60"/>
      <c r="T23" s="60"/>
      <c r="U23" s="60"/>
      <c r="V23" s="60"/>
      <c r="W23" s="60">
        <v>22936485</v>
      </c>
      <c r="X23" s="60"/>
      <c r="Y23" s="60">
        <v>22936485</v>
      </c>
      <c r="Z23" s="140">
        <v>0</v>
      </c>
      <c r="AA23" s="155">
        <v>30593000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346209721</v>
      </c>
      <c r="D25" s="168">
        <f>+D5+D9+D15+D19+D24</f>
        <v>0</v>
      </c>
      <c r="E25" s="169">
        <f t="shared" si="4"/>
        <v>421985000</v>
      </c>
      <c r="F25" s="73">
        <f t="shared" si="4"/>
        <v>354091000</v>
      </c>
      <c r="G25" s="73">
        <f t="shared" si="4"/>
        <v>58608010</v>
      </c>
      <c r="H25" s="73">
        <f t="shared" si="4"/>
        <v>23443520</v>
      </c>
      <c r="I25" s="73">
        <f t="shared" si="4"/>
        <v>19591260</v>
      </c>
      <c r="J25" s="73">
        <f t="shared" si="4"/>
        <v>101642790</v>
      </c>
      <c r="K25" s="73">
        <f t="shared" si="4"/>
        <v>20269011</v>
      </c>
      <c r="L25" s="73">
        <f t="shared" si="4"/>
        <v>21028855</v>
      </c>
      <c r="M25" s="73">
        <f t="shared" si="4"/>
        <v>57559733</v>
      </c>
      <c r="N25" s="73">
        <f t="shared" si="4"/>
        <v>98857599</v>
      </c>
      <c r="O25" s="73">
        <f t="shared" si="4"/>
        <v>31067228</v>
      </c>
      <c r="P25" s="73">
        <f t="shared" si="4"/>
        <v>20024457</v>
      </c>
      <c r="Q25" s="73">
        <f t="shared" si="4"/>
        <v>46948348</v>
      </c>
      <c r="R25" s="73">
        <f t="shared" si="4"/>
        <v>98040033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298540422</v>
      </c>
      <c r="X25" s="73">
        <f t="shared" si="4"/>
        <v>0</v>
      </c>
      <c r="Y25" s="73">
        <f t="shared" si="4"/>
        <v>298540422</v>
      </c>
      <c r="Z25" s="170">
        <f>+IF(X25&lt;&gt;0,+(Y25/X25)*100,0)</f>
        <v>0</v>
      </c>
      <c r="AA25" s="168">
        <f>+AA5+AA9+AA15+AA19+AA24</f>
        <v>354091000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306892175</v>
      </c>
      <c r="D28" s="153">
        <f>SUM(D29:D31)</f>
        <v>0</v>
      </c>
      <c r="E28" s="154">
        <f t="shared" si="5"/>
        <v>272659000</v>
      </c>
      <c r="F28" s="100">
        <f t="shared" si="5"/>
        <v>298426000</v>
      </c>
      <c r="G28" s="100">
        <f t="shared" si="5"/>
        <v>6790380</v>
      </c>
      <c r="H28" s="100">
        <f t="shared" si="5"/>
        <v>9191593</v>
      </c>
      <c r="I28" s="100">
        <f t="shared" si="5"/>
        <v>8536035</v>
      </c>
      <c r="J28" s="100">
        <f t="shared" si="5"/>
        <v>24518008</v>
      </c>
      <c r="K28" s="100">
        <f t="shared" si="5"/>
        <v>11170559</v>
      </c>
      <c r="L28" s="100">
        <f t="shared" si="5"/>
        <v>8784697</v>
      </c>
      <c r="M28" s="100">
        <f t="shared" si="5"/>
        <v>10374390</v>
      </c>
      <c r="N28" s="100">
        <f t="shared" si="5"/>
        <v>30329646</v>
      </c>
      <c r="O28" s="100">
        <f t="shared" si="5"/>
        <v>10636500</v>
      </c>
      <c r="P28" s="100">
        <f t="shared" si="5"/>
        <v>7431656</v>
      </c>
      <c r="Q28" s="100">
        <f t="shared" si="5"/>
        <v>8684232</v>
      </c>
      <c r="R28" s="100">
        <f t="shared" si="5"/>
        <v>26752388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81600042</v>
      </c>
      <c r="X28" s="100">
        <f t="shared" si="5"/>
        <v>0</v>
      </c>
      <c r="Y28" s="100">
        <f t="shared" si="5"/>
        <v>81600042</v>
      </c>
      <c r="Z28" s="137">
        <f>+IF(X28&lt;&gt;0,+(Y28/X28)*100,0)</f>
        <v>0</v>
      </c>
      <c r="AA28" s="153">
        <f>SUM(AA29:AA31)</f>
        <v>298426000</v>
      </c>
    </row>
    <row r="29" spans="1:27" ht="12.75">
      <c r="A29" s="138" t="s">
        <v>75</v>
      </c>
      <c r="B29" s="136"/>
      <c r="C29" s="155">
        <v>14490573</v>
      </c>
      <c r="D29" s="155"/>
      <c r="E29" s="156">
        <v>7844000</v>
      </c>
      <c r="F29" s="60">
        <v>7993000</v>
      </c>
      <c r="G29" s="60">
        <v>3303339</v>
      </c>
      <c r="H29" s="60">
        <v>1575031</v>
      </c>
      <c r="I29" s="60">
        <v>1960995</v>
      </c>
      <c r="J29" s="60">
        <v>6839365</v>
      </c>
      <c r="K29" s="60">
        <v>2379718</v>
      </c>
      <c r="L29" s="60">
        <v>2081875</v>
      </c>
      <c r="M29" s="60">
        <v>2184941</v>
      </c>
      <c r="N29" s="60">
        <v>6646534</v>
      </c>
      <c r="O29" s="60">
        <v>1817292</v>
      </c>
      <c r="P29" s="60">
        <v>1934472</v>
      </c>
      <c r="Q29" s="60">
        <v>1949560</v>
      </c>
      <c r="R29" s="60">
        <v>5701324</v>
      </c>
      <c r="S29" s="60"/>
      <c r="T29" s="60"/>
      <c r="U29" s="60"/>
      <c r="V29" s="60"/>
      <c r="W29" s="60">
        <v>19187223</v>
      </c>
      <c r="X29" s="60"/>
      <c r="Y29" s="60">
        <v>19187223</v>
      </c>
      <c r="Z29" s="140">
        <v>0</v>
      </c>
      <c r="AA29" s="155">
        <v>7993000</v>
      </c>
    </row>
    <row r="30" spans="1:27" ht="12.75">
      <c r="A30" s="138" t="s">
        <v>76</v>
      </c>
      <c r="B30" s="136"/>
      <c r="C30" s="157">
        <v>167273425</v>
      </c>
      <c r="D30" s="157"/>
      <c r="E30" s="158">
        <v>130006000</v>
      </c>
      <c r="F30" s="159">
        <v>159897000</v>
      </c>
      <c r="G30" s="159">
        <v>2140119</v>
      </c>
      <c r="H30" s="159">
        <v>5851266</v>
      </c>
      <c r="I30" s="159">
        <v>5013855</v>
      </c>
      <c r="J30" s="159">
        <v>13005240</v>
      </c>
      <c r="K30" s="159">
        <v>7144495</v>
      </c>
      <c r="L30" s="159">
        <v>5343434</v>
      </c>
      <c r="M30" s="159">
        <v>6562643</v>
      </c>
      <c r="N30" s="159">
        <v>19050572</v>
      </c>
      <c r="O30" s="159">
        <v>7303505</v>
      </c>
      <c r="P30" s="159">
        <v>4088161</v>
      </c>
      <c r="Q30" s="159">
        <v>5312118</v>
      </c>
      <c r="R30" s="159">
        <v>16703784</v>
      </c>
      <c r="S30" s="159"/>
      <c r="T30" s="159"/>
      <c r="U30" s="159"/>
      <c r="V30" s="159"/>
      <c r="W30" s="159">
        <v>48759596</v>
      </c>
      <c r="X30" s="159"/>
      <c r="Y30" s="159">
        <v>48759596</v>
      </c>
      <c r="Z30" s="141">
        <v>0</v>
      </c>
      <c r="AA30" s="157">
        <v>159897000</v>
      </c>
    </row>
    <row r="31" spans="1:27" ht="12.75">
      <c r="A31" s="138" t="s">
        <v>77</v>
      </c>
      <c r="B31" s="136"/>
      <c r="C31" s="155">
        <v>125128177</v>
      </c>
      <c r="D31" s="155"/>
      <c r="E31" s="156">
        <v>134809000</v>
      </c>
      <c r="F31" s="60">
        <v>130536000</v>
      </c>
      <c r="G31" s="60">
        <v>1346922</v>
      </c>
      <c r="H31" s="60">
        <v>1765296</v>
      </c>
      <c r="I31" s="60">
        <v>1561185</v>
      </c>
      <c r="J31" s="60">
        <v>4673403</v>
      </c>
      <c r="K31" s="60">
        <v>1646346</v>
      </c>
      <c r="L31" s="60">
        <v>1359388</v>
      </c>
      <c r="M31" s="60">
        <v>1626806</v>
      </c>
      <c r="N31" s="60">
        <v>4632540</v>
      </c>
      <c r="O31" s="60">
        <v>1515703</v>
      </c>
      <c r="P31" s="60">
        <v>1409023</v>
      </c>
      <c r="Q31" s="60">
        <v>1422554</v>
      </c>
      <c r="R31" s="60">
        <v>4347280</v>
      </c>
      <c r="S31" s="60"/>
      <c r="T31" s="60"/>
      <c r="U31" s="60"/>
      <c r="V31" s="60"/>
      <c r="W31" s="60">
        <v>13653223</v>
      </c>
      <c r="X31" s="60"/>
      <c r="Y31" s="60">
        <v>13653223</v>
      </c>
      <c r="Z31" s="140">
        <v>0</v>
      </c>
      <c r="AA31" s="155">
        <v>130536000</v>
      </c>
    </row>
    <row r="32" spans="1:27" ht="12.75">
      <c r="A32" s="135" t="s">
        <v>78</v>
      </c>
      <c r="B32" s="136"/>
      <c r="C32" s="153">
        <f aca="true" t="shared" si="6" ref="C32:Y32">SUM(C33:C37)</f>
        <v>132258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2599560</v>
      </c>
      <c r="H32" s="100">
        <f t="shared" si="6"/>
        <v>2555417</v>
      </c>
      <c r="I32" s="100">
        <f t="shared" si="6"/>
        <v>2542421</v>
      </c>
      <c r="J32" s="100">
        <f t="shared" si="6"/>
        <v>7697398</v>
      </c>
      <c r="K32" s="100">
        <f t="shared" si="6"/>
        <v>3196049</v>
      </c>
      <c r="L32" s="100">
        <f t="shared" si="6"/>
        <v>2785745</v>
      </c>
      <c r="M32" s="100">
        <f t="shared" si="6"/>
        <v>2591950</v>
      </c>
      <c r="N32" s="100">
        <f t="shared" si="6"/>
        <v>8573744</v>
      </c>
      <c r="O32" s="100">
        <f t="shared" si="6"/>
        <v>2794108</v>
      </c>
      <c r="P32" s="100">
        <f t="shared" si="6"/>
        <v>3054088</v>
      </c>
      <c r="Q32" s="100">
        <f t="shared" si="6"/>
        <v>2563921</v>
      </c>
      <c r="R32" s="100">
        <f t="shared" si="6"/>
        <v>8412117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24683259</v>
      </c>
      <c r="X32" s="100">
        <f t="shared" si="6"/>
        <v>0</v>
      </c>
      <c r="Y32" s="100">
        <f t="shared" si="6"/>
        <v>24683259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351204</v>
      </c>
      <c r="H33" s="60">
        <v>321479</v>
      </c>
      <c r="I33" s="60">
        <v>316756</v>
      </c>
      <c r="J33" s="60">
        <v>989439</v>
      </c>
      <c r="K33" s="60">
        <v>309196</v>
      </c>
      <c r="L33" s="60">
        <v>295369</v>
      </c>
      <c r="M33" s="60">
        <v>322852</v>
      </c>
      <c r="N33" s="60">
        <v>927417</v>
      </c>
      <c r="O33" s="60">
        <v>332516</v>
      </c>
      <c r="P33" s="60">
        <v>335600</v>
      </c>
      <c r="Q33" s="60">
        <v>299385</v>
      </c>
      <c r="R33" s="60">
        <v>967501</v>
      </c>
      <c r="S33" s="60"/>
      <c r="T33" s="60"/>
      <c r="U33" s="60"/>
      <c r="V33" s="60"/>
      <c r="W33" s="60">
        <v>2884357</v>
      </c>
      <c r="X33" s="60"/>
      <c r="Y33" s="60">
        <v>2884357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324828</v>
      </c>
      <c r="H34" s="60">
        <v>312332</v>
      </c>
      <c r="I34" s="60">
        <v>331652</v>
      </c>
      <c r="J34" s="60">
        <v>968812</v>
      </c>
      <c r="K34" s="60">
        <v>299208</v>
      </c>
      <c r="L34" s="60">
        <v>301820</v>
      </c>
      <c r="M34" s="60">
        <v>348850</v>
      </c>
      <c r="N34" s="60">
        <v>949878</v>
      </c>
      <c r="O34" s="60">
        <v>371289</v>
      </c>
      <c r="P34" s="60">
        <v>321872</v>
      </c>
      <c r="Q34" s="60">
        <v>363010</v>
      </c>
      <c r="R34" s="60">
        <v>1056171</v>
      </c>
      <c r="S34" s="60"/>
      <c r="T34" s="60"/>
      <c r="U34" s="60"/>
      <c r="V34" s="60"/>
      <c r="W34" s="60">
        <v>2974861</v>
      </c>
      <c r="X34" s="60"/>
      <c r="Y34" s="60">
        <v>2974861</v>
      </c>
      <c r="Z34" s="140">
        <v>0</v>
      </c>
      <c r="AA34" s="155"/>
    </row>
    <row r="35" spans="1:27" ht="12.75">
      <c r="A35" s="138" t="s">
        <v>81</v>
      </c>
      <c r="B35" s="136"/>
      <c r="C35" s="155">
        <v>132258</v>
      </c>
      <c r="D35" s="155"/>
      <c r="E35" s="156"/>
      <c r="F35" s="60"/>
      <c r="G35" s="60">
        <v>1627119</v>
      </c>
      <c r="H35" s="60">
        <v>1639090</v>
      </c>
      <c r="I35" s="60">
        <v>1611347</v>
      </c>
      <c r="J35" s="60">
        <v>4877556</v>
      </c>
      <c r="K35" s="60">
        <v>2208945</v>
      </c>
      <c r="L35" s="60">
        <v>1905654</v>
      </c>
      <c r="M35" s="60">
        <v>1635535</v>
      </c>
      <c r="N35" s="60">
        <v>5750134</v>
      </c>
      <c r="O35" s="60">
        <v>1761755</v>
      </c>
      <c r="P35" s="60">
        <v>2073485</v>
      </c>
      <c r="Q35" s="60">
        <v>1609990</v>
      </c>
      <c r="R35" s="60">
        <v>5445230</v>
      </c>
      <c r="S35" s="60"/>
      <c r="T35" s="60"/>
      <c r="U35" s="60"/>
      <c r="V35" s="60"/>
      <c r="W35" s="60">
        <v>16072920</v>
      </c>
      <c r="X35" s="60"/>
      <c r="Y35" s="60">
        <v>16072920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296409</v>
      </c>
      <c r="H36" s="60">
        <v>279476</v>
      </c>
      <c r="I36" s="60">
        <v>282666</v>
      </c>
      <c r="J36" s="60">
        <v>858551</v>
      </c>
      <c r="K36" s="60">
        <v>373026</v>
      </c>
      <c r="L36" s="60">
        <v>282902</v>
      </c>
      <c r="M36" s="60">
        <v>280866</v>
      </c>
      <c r="N36" s="60">
        <v>936794</v>
      </c>
      <c r="O36" s="60">
        <v>326160</v>
      </c>
      <c r="P36" s="60">
        <v>321590</v>
      </c>
      <c r="Q36" s="60">
        <v>289944</v>
      </c>
      <c r="R36" s="60">
        <v>937694</v>
      </c>
      <c r="S36" s="60"/>
      <c r="T36" s="60"/>
      <c r="U36" s="60"/>
      <c r="V36" s="60"/>
      <c r="W36" s="60">
        <v>2733039</v>
      </c>
      <c r="X36" s="60"/>
      <c r="Y36" s="60">
        <v>2733039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>
        <v>3040</v>
      </c>
      <c r="I37" s="159"/>
      <c r="J37" s="159">
        <v>3040</v>
      </c>
      <c r="K37" s="159">
        <v>5674</v>
      </c>
      <c r="L37" s="159"/>
      <c r="M37" s="159">
        <v>3847</v>
      </c>
      <c r="N37" s="159">
        <v>9521</v>
      </c>
      <c r="O37" s="159">
        <v>2388</v>
      </c>
      <c r="P37" s="159">
        <v>1541</v>
      </c>
      <c r="Q37" s="159">
        <v>1592</v>
      </c>
      <c r="R37" s="159">
        <v>5521</v>
      </c>
      <c r="S37" s="159"/>
      <c r="T37" s="159"/>
      <c r="U37" s="159"/>
      <c r="V37" s="159"/>
      <c r="W37" s="159">
        <v>18082</v>
      </c>
      <c r="X37" s="159"/>
      <c r="Y37" s="159">
        <v>18082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11640921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1130249</v>
      </c>
      <c r="H38" s="100">
        <f t="shared" si="7"/>
        <v>1173567</v>
      </c>
      <c r="I38" s="100">
        <f t="shared" si="7"/>
        <v>1255558</v>
      </c>
      <c r="J38" s="100">
        <f t="shared" si="7"/>
        <v>3559374</v>
      </c>
      <c r="K38" s="100">
        <f t="shared" si="7"/>
        <v>1245993</v>
      </c>
      <c r="L38" s="100">
        <f t="shared" si="7"/>
        <v>1592595</v>
      </c>
      <c r="M38" s="100">
        <f t="shared" si="7"/>
        <v>1428295</v>
      </c>
      <c r="N38" s="100">
        <f t="shared" si="7"/>
        <v>4266883</v>
      </c>
      <c r="O38" s="100">
        <f t="shared" si="7"/>
        <v>1004052</v>
      </c>
      <c r="P38" s="100">
        <f t="shared" si="7"/>
        <v>1028351</v>
      </c>
      <c r="Q38" s="100">
        <f t="shared" si="7"/>
        <v>1064079</v>
      </c>
      <c r="R38" s="100">
        <f t="shared" si="7"/>
        <v>3096482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10922739</v>
      </c>
      <c r="X38" s="100">
        <f t="shared" si="7"/>
        <v>0</v>
      </c>
      <c r="Y38" s="100">
        <f t="shared" si="7"/>
        <v>10922739</v>
      </c>
      <c r="Z38" s="137">
        <f>+IF(X38&lt;&gt;0,+(Y38/X38)*100,0)</f>
        <v>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341261</v>
      </c>
      <c r="H39" s="60">
        <v>302663</v>
      </c>
      <c r="I39" s="60">
        <v>295601</v>
      </c>
      <c r="J39" s="60">
        <v>939525</v>
      </c>
      <c r="K39" s="60">
        <v>292381</v>
      </c>
      <c r="L39" s="60">
        <v>326182</v>
      </c>
      <c r="M39" s="60">
        <v>369521</v>
      </c>
      <c r="N39" s="60">
        <v>988084</v>
      </c>
      <c r="O39" s="60">
        <v>280745</v>
      </c>
      <c r="P39" s="60">
        <v>319795</v>
      </c>
      <c r="Q39" s="60">
        <v>291901</v>
      </c>
      <c r="R39" s="60">
        <v>892441</v>
      </c>
      <c r="S39" s="60"/>
      <c r="T39" s="60"/>
      <c r="U39" s="60"/>
      <c r="V39" s="60"/>
      <c r="W39" s="60">
        <v>2820050</v>
      </c>
      <c r="X39" s="60"/>
      <c r="Y39" s="60">
        <v>2820050</v>
      </c>
      <c r="Z39" s="140">
        <v>0</v>
      </c>
      <c r="AA39" s="155"/>
    </row>
    <row r="40" spans="1:27" ht="12.75">
      <c r="A40" s="138" t="s">
        <v>86</v>
      </c>
      <c r="B40" s="136"/>
      <c r="C40" s="155">
        <v>11640921</v>
      </c>
      <c r="D40" s="155"/>
      <c r="E40" s="156"/>
      <c r="F40" s="60"/>
      <c r="G40" s="60">
        <v>788988</v>
      </c>
      <c r="H40" s="60">
        <v>870904</v>
      </c>
      <c r="I40" s="60">
        <v>959957</v>
      </c>
      <c r="J40" s="60">
        <v>2619849</v>
      </c>
      <c r="K40" s="60">
        <v>953612</v>
      </c>
      <c r="L40" s="60">
        <v>1266413</v>
      </c>
      <c r="M40" s="60">
        <v>1058774</v>
      </c>
      <c r="N40" s="60">
        <v>3278799</v>
      </c>
      <c r="O40" s="60">
        <v>723307</v>
      </c>
      <c r="P40" s="60">
        <v>708556</v>
      </c>
      <c r="Q40" s="60">
        <v>772178</v>
      </c>
      <c r="R40" s="60">
        <v>2204041</v>
      </c>
      <c r="S40" s="60"/>
      <c r="T40" s="60"/>
      <c r="U40" s="60"/>
      <c r="V40" s="60"/>
      <c r="W40" s="60">
        <v>8102689</v>
      </c>
      <c r="X40" s="60"/>
      <c r="Y40" s="60">
        <v>8102689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109562924</v>
      </c>
      <c r="D42" s="153">
        <f>SUM(D43:D46)</f>
        <v>0</v>
      </c>
      <c r="E42" s="154">
        <f t="shared" si="8"/>
        <v>115763242</v>
      </c>
      <c r="F42" s="100">
        <f t="shared" si="8"/>
        <v>138777000</v>
      </c>
      <c r="G42" s="100">
        <f t="shared" si="8"/>
        <v>7316098</v>
      </c>
      <c r="H42" s="100">
        <f t="shared" si="8"/>
        <v>16840644</v>
      </c>
      <c r="I42" s="100">
        <f t="shared" si="8"/>
        <v>12763611</v>
      </c>
      <c r="J42" s="100">
        <f t="shared" si="8"/>
        <v>36920353</v>
      </c>
      <c r="K42" s="100">
        <f t="shared" si="8"/>
        <v>18400525</v>
      </c>
      <c r="L42" s="100">
        <f t="shared" si="8"/>
        <v>22414784</v>
      </c>
      <c r="M42" s="100">
        <f t="shared" si="8"/>
        <v>19492858</v>
      </c>
      <c r="N42" s="100">
        <f t="shared" si="8"/>
        <v>60308167</v>
      </c>
      <c r="O42" s="100">
        <f t="shared" si="8"/>
        <v>16561226</v>
      </c>
      <c r="P42" s="100">
        <f t="shared" si="8"/>
        <v>15929312</v>
      </c>
      <c r="Q42" s="100">
        <f t="shared" si="8"/>
        <v>15468816</v>
      </c>
      <c r="R42" s="100">
        <f t="shared" si="8"/>
        <v>47959354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145187874</v>
      </c>
      <c r="X42" s="100">
        <f t="shared" si="8"/>
        <v>0</v>
      </c>
      <c r="Y42" s="100">
        <f t="shared" si="8"/>
        <v>145187874</v>
      </c>
      <c r="Z42" s="137">
        <f>+IF(X42&lt;&gt;0,+(Y42/X42)*100,0)</f>
        <v>0</v>
      </c>
      <c r="AA42" s="153">
        <f>SUM(AA43:AA46)</f>
        <v>138777000</v>
      </c>
    </row>
    <row r="43" spans="1:27" ht="12.75">
      <c r="A43" s="138" t="s">
        <v>89</v>
      </c>
      <c r="B43" s="136"/>
      <c r="C43" s="155">
        <v>65034363</v>
      </c>
      <c r="D43" s="155"/>
      <c r="E43" s="156">
        <v>77520000</v>
      </c>
      <c r="F43" s="60">
        <v>64105000</v>
      </c>
      <c r="G43" s="60">
        <v>1095852</v>
      </c>
      <c r="H43" s="60">
        <v>10549547</v>
      </c>
      <c r="I43" s="60">
        <v>9822916</v>
      </c>
      <c r="J43" s="60">
        <v>21468315</v>
      </c>
      <c r="K43" s="60">
        <v>7372997</v>
      </c>
      <c r="L43" s="60">
        <v>6687821</v>
      </c>
      <c r="M43" s="60">
        <v>7292997</v>
      </c>
      <c r="N43" s="60">
        <v>21353815</v>
      </c>
      <c r="O43" s="60">
        <v>6619507</v>
      </c>
      <c r="P43" s="60">
        <v>6401291</v>
      </c>
      <c r="Q43" s="60">
        <v>6235464</v>
      </c>
      <c r="R43" s="60">
        <v>19256262</v>
      </c>
      <c r="S43" s="60"/>
      <c r="T43" s="60"/>
      <c r="U43" s="60"/>
      <c r="V43" s="60"/>
      <c r="W43" s="60">
        <v>62078392</v>
      </c>
      <c r="X43" s="60"/>
      <c r="Y43" s="60">
        <v>62078392</v>
      </c>
      <c r="Z43" s="140">
        <v>0</v>
      </c>
      <c r="AA43" s="155">
        <v>64105000</v>
      </c>
    </row>
    <row r="44" spans="1:27" ht="12.75">
      <c r="A44" s="138" t="s">
        <v>90</v>
      </c>
      <c r="B44" s="136"/>
      <c r="C44" s="155">
        <v>41193741</v>
      </c>
      <c r="D44" s="155"/>
      <c r="E44" s="156">
        <v>38243242</v>
      </c>
      <c r="F44" s="60">
        <v>74672000</v>
      </c>
      <c r="G44" s="60">
        <v>4317560</v>
      </c>
      <c r="H44" s="60">
        <v>3898828</v>
      </c>
      <c r="I44" s="60">
        <v>1115593</v>
      </c>
      <c r="J44" s="60">
        <v>9331981</v>
      </c>
      <c r="K44" s="60">
        <v>8202531</v>
      </c>
      <c r="L44" s="60">
        <v>5637259</v>
      </c>
      <c r="M44" s="60">
        <v>5138029</v>
      </c>
      <c r="N44" s="60">
        <v>18977819</v>
      </c>
      <c r="O44" s="60">
        <v>5351809</v>
      </c>
      <c r="P44" s="60">
        <v>5054232</v>
      </c>
      <c r="Q44" s="60">
        <v>4997969</v>
      </c>
      <c r="R44" s="60">
        <v>15404010</v>
      </c>
      <c r="S44" s="60"/>
      <c r="T44" s="60"/>
      <c r="U44" s="60"/>
      <c r="V44" s="60"/>
      <c r="W44" s="60">
        <v>43713810</v>
      </c>
      <c r="X44" s="60"/>
      <c r="Y44" s="60">
        <v>43713810</v>
      </c>
      <c r="Z44" s="140">
        <v>0</v>
      </c>
      <c r="AA44" s="155">
        <v>74672000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946448</v>
      </c>
      <c r="H45" s="159">
        <v>1440391</v>
      </c>
      <c r="I45" s="159">
        <v>917010</v>
      </c>
      <c r="J45" s="159">
        <v>3303849</v>
      </c>
      <c r="K45" s="159">
        <v>1869761</v>
      </c>
      <c r="L45" s="159">
        <v>4753828</v>
      </c>
      <c r="M45" s="159">
        <v>3786683</v>
      </c>
      <c r="N45" s="159">
        <v>10410272</v>
      </c>
      <c r="O45" s="159">
        <v>2424529</v>
      </c>
      <c r="P45" s="159">
        <v>2391429</v>
      </c>
      <c r="Q45" s="159">
        <v>2202018</v>
      </c>
      <c r="R45" s="159">
        <v>7017976</v>
      </c>
      <c r="S45" s="159"/>
      <c r="T45" s="159"/>
      <c r="U45" s="159"/>
      <c r="V45" s="159"/>
      <c r="W45" s="159">
        <v>20732097</v>
      </c>
      <c r="X45" s="159"/>
      <c r="Y45" s="159">
        <v>20732097</v>
      </c>
      <c r="Z45" s="141">
        <v>0</v>
      </c>
      <c r="AA45" s="157"/>
    </row>
    <row r="46" spans="1:27" ht="12.75">
      <c r="A46" s="138" t="s">
        <v>92</v>
      </c>
      <c r="B46" s="136"/>
      <c r="C46" s="155">
        <v>3334820</v>
      </c>
      <c r="D46" s="155"/>
      <c r="E46" s="156"/>
      <c r="F46" s="60"/>
      <c r="G46" s="60">
        <v>956238</v>
      </c>
      <c r="H46" s="60">
        <v>951878</v>
      </c>
      <c r="I46" s="60">
        <v>908092</v>
      </c>
      <c r="J46" s="60">
        <v>2816208</v>
      </c>
      <c r="K46" s="60">
        <v>955236</v>
      </c>
      <c r="L46" s="60">
        <v>5335876</v>
      </c>
      <c r="M46" s="60">
        <v>3275149</v>
      </c>
      <c r="N46" s="60">
        <v>9566261</v>
      </c>
      <c r="O46" s="60">
        <v>2165381</v>
      </c>
      <c r="P46" s="60">
        <v>2082360</v>
      </c>
      <c r="Q46" s="60">
        <v>2033365</v>
      </c>
      <c r="R46" s="60">
        <v>6281106</v>
      </c>
      <c r="S46" s="60"/>
      <c r="T46" s="60"/>
      <c r="U46" s="60"/>
      <c r="V46" s="60"/>
      <c r="W46" s="60">
        <v>18663575</v>
      </c>
      <c r="X46" s="60"/>
      <c r="Y46" s="60">
        <v>18663575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428228278</v>
      </c>
      <c r="D48" s="168">
        <f>+D28+D32+D38+D42+D47</f>
        <v>0</v>
      </c>
      <c r="E48" s="169">
        <f t="shared" si="9"/>
        <v>388422242</v>
      </c>
      <c r="F48" s="73">
        <f t="shared" si="9"/>
        <v>437203000</v>
      </c>
      <c r="G48" s="73">
        <f t="shared" si="9"/>
        <v>17836287</v>
      </c>
      <c r="H48" s="73">
        <f t="shared" si="9"/>
        <v>29761221</v>
      </c>
      <c r="I48" s="73">
        <f t="shared" si="9"/>
        <v>25097625</v>
      </c>
      <c r="J48" s="73">
        <f t="shared" si="9"/>
        <v>72695133</v>
      </c>
      <c r="K48" s="73">
        <f t="shared" si="9"/>
        <v>34013126</v>
      </c>
      <c r="L48" s="73">
        <f t="shared" si="9"/>
        <v>35577821</v>
      </c>
      <c r="M48" s="73">
        <f t="shared" si="9"/>
        <v>33887493</v>
      </c>
      <c r="N48" s="73">
        <f t="shared" si="9"/>
        <v>103478440</v>
      </c>
      <c r="O48" s="73">
        <f t="shared" si="9"/>
        <v>30995886</v>
      </c>
      <c r="P48" s="73">
        <f t="shared" si="9"/>
        <v>27443407</v>
      </c>
      <c r="Q48" s="73">
        <f t="shared" si="9"/>
        <v>27781048</v>
      </c>
      <c r="R48" s="73">
        <f t="shared" si="9"/>
        <v>86220341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262393914</v>
      </c>
      <c r="X48" s="73">
        <f t="shared" si="9"/>
        <v>0</v>
      </c>
      <c r="Y48" s="73">
        <f t="shared" si="9"/>
        <v>262393914</v>
      </c>
      <c r="Z48" s="170">
        <f>+IF(X48&lt;&gt;0,+(Y48/X48)*100,0)</f>
        <v>0</v>
      </c>
      <c r="AA48" s="168">
        <f>+AA28+AA32+AA38+AA42+AA47</f>
        <v>437203000</v>
      </c>
    </row>
    <row r="49" spans="1:27" ht="12.75">
      <c r="A49" s="148" t="s">
        <v>49</v>
      </c>
      <c r="B49" s="149"/>
      <c r="C49" s="171">
        <f aca="true" t="shared" si="10" ref="C49:Y49">+C25-C48</f>
        <v>-82018557</v>
      </c>
      <c r="D49" s="171">
        <f>+D25-D48</f>
        <v>0</v>
      </c>
      <c r="E49" s="172">
        <f t="shared" si="10"/>
        <v>33562758</v>
      </c>
      <c r="F49" s="173">
        <f t="shared" si="10"/>
        <v>-83112000</v>
      </c>
      <c r="G49" s="173">
        <f t="shared" si="10"/>
        <v>40771723</v>
      </c>
      <c r="H49" s="173">
        <f t="shared" si="10"/>
        <v>-6317701</v>
      </c>
      <c r="I49" s="173">
        <f t="shared" si="10"/>
        <v>-5506365</v>
      </c>
      <c r="J49" s="173">
        <f t="shared" si="10"/>
        <v>28947657</v>
      </c>
      <c r="K49" s="173">
        <f t="shared" si="10"/>
        <v>-13744115</v>
      </c>
      <c r="L49" s="173">
        <f t="shared" si="10"/>
        <v>-14548966</v>
      </c>
      <c r="M49" s="173">
        <f t="shared" si="10"/>
        <v>23672240</v>
      </c>
      <c r="N49" s="173">
        <f t="shared" si="10"/>
        <v>-4620841</v>
      </c>
      <c r="O49" s="173">
        <f t="shared" si="10"/>
        <v>71342</v>
      </c>
      <c r="P49" s="173">
        <f t="shared" si="10"/>
        <v>-7418950</v>
      </c>
      <c r="Q49" s="173">
        <f t="shared" si="10"/>
        <v>19167300</v>
      </c>
      <c r="R49" s="173">
        <f t="shared" si="10"/>
        <v>11819692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36146508</v>
      </c>
      <c r="X49" s="173">
        <f>IF(F25=F48,0,X25-X48)</f>
        <v>0</v>
      </c>
      <c r="Y49" s="173">
        <f t="shared" si="10"/>
        <v>36146508</v>
      </c>
      <c r="Z49" s="174">
        <f>+IF(X49&lt;&gt;0,+(Y49/X49)*100,0)</f>
        <v>0</v>
      </c>
      <c r="AA49" s="171">
        <f>+AA25-AA48</f>
        <v>-83112000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19829071</v>
      </c>
      <c r="D5" s="155">
        <v>0</v>
      </c>
      <c r="E5" s="156">
        <v>21485000</v>
      </c>
      <c r="F5" s="60">
        <v>19945000</v>
      </c>
      <c r="G5" s="60">
        <v>1656104</v>
      </c>
      <c r="H5" s="60">
        <v>1660072</v>
      </c>
      <c r="I5" s="60">
        <v>1659865</v>
      </c>
      <c r="J5" s="60">
        <v>4976041</v>
      </c>
      <c r="K5" s="60">
        <v>1660349</v>
      </c>
      <c r="L5" s="60">
        <v>1680720</v>
      </c>
      <c r="M5" s="60">
        <v>1655162</v>
      </c>
      <c r="N5" s="60">
        <v>4996231</v>
      </c>
      <c r="O5" s="60">
        <v>1653348</v>
      </c>
      <c r="P5" s="60">
        <v>1725939</v>
      </c>
      <c r="Q5" s="60">
        <v>1669908</v>
      </c>
      <c r="R5" s="60">
        <v>5049195</v>
      </c>
      <c r="S5" s="60">
        <v>0</v>
      </c>
      <c r="T5" s="60">
        <v>0</v>
      </c>
      <c r="U5" s="60">
        <v>0</v>
      </c>
      <c r="V5" s="60">
        <v>0</v>
      </c>
      <c r="W5" s="60">
        <v>15021467</v>
      </c>
      <c r="X5" s="60"/>
      <c r="Y5" s="60">
        <v>15021467</v>
      </c>
      <c r="Z5" s="140">
        <v>0</v>
      </c>
      <c r="AA5" s="155">
        <v>19945000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62667788</v>
      </c>
      <c r="D7" s="155">
        <v>0</v>
      </c>
      <c r="E7" s="156">
        <v>94245000</v>
      </c>
      <c r="F7" s="60">
        <v>87070000</v>
      </c>
      <c r="G7" s="60">
        <v>3288355</v>
      </c>
      <c r="H7" s="60">
        <v>8011666</v>
      </c>
      <c r="I7" s="60">
        <v>6376430</v>
      </c>
      <c r="J7" s="60">
        <v>17676451</v>
      </c>
      <c r="K7" s="60">
        <v>6923156</v>
      </c>
      <c r="L7" s="60">
        <v>8171011</v>
      </c>
      <c r="M7" s="60">
        <v>7914860</v>
      </c>
      <c r="N7" s="60">
        <v>23009027</v>
      </c>
      <c r="O7" s="60">
        <v>17424520</v>
      </c>
      <c r="P7" s="60">
        <v>7575728</v>
      </c>
      <c r="Q7" s="60">
        <v>7416445</v>
      </c>
      <c r="R7" s="60">
        <v>32416693</v>
      </c>
      <c r="S7" s="60">
        <v>0</v>
      </c>
      <c r="T7" s="60">
        <v>0</v>
      </c>
      <c r="U7" s="60">
        <v>0</v>
      </c>
      <c r="V7" s="60">
        <v>0</v>
      </c>
      <c r="W7" s="60">
        <v>73102171</v>
      </c>
      <c r="X7" s="60"/>
      <c r="Y7" s="60">
        <v>73102171</v>
      </c>
      <c r="Z7" s="140">
        <v>0</v>
      </c>
      <c r="AA7" s="155">
        <v>87070000</v>
      </c>
    </row>
    <row r="8" spans="1:27" ht="12.75">
      <c r="A8" s="183" t="s">
        <v>104</v>
      </c>
      <c r="B8" s="182"/>
      <c r="C8" s="155">
        <v>41135768</v>
      </c>
      <c r="D8" s="155">
        <v>0</v>
      </c>
      <c r="E8" s="156">
        <v>55787000</v>
      </c>
      <c r="F8" s="60">
        <v>41836000</v>
      </c>
      <c r="G8" s="60">
        <v>805314</v>
      </c>
      <c r="H8" s="60">
        <v>3512705</v>
      </c>
      <c r="I8" s="60">
        <v>3875240</v>
      </c>
      <c r="J8" s="60">
        <v>8193259</v>
      </c>
      <c r="K8" s="60">
        <v>3971450</v>
      </c>
      <c r="L8" s="60">
        <v>4222823</v>
      </c>
      <c r="M8" s="60">
        <v>4567317</v>
      </c>
      <c r="N8" s="60">
        <v>12761590</v>
      </c>
      <c r="O8" s="60">
        <v>4988008</v>
      </c>
      <c r="P8" s="60">
        <v>3596840</v>
      </c>
      <c r="Q8" s="60">
        <v>3782921</v>
      </c>
      <c r="R8" s="60">
        <v>12367769</v>
      </c>
      <c r="S8" s="60">
        <v>0</v>
      </c>
      <c r="T8" s="60">
        <v>0</v>
      </c>
      <c r="U8" s="60">
        <v>0</v>
      </c>
      <c r="V8" s="60">
        <v>0</v>
      </c>
      <c r="W8" s="60">
        <v>33322618</v>
      </c>
      <c r="X8" s="60"/>
      <c r="Y8" s="60">
        <v>33322618</v>
      </c>
      <c r="Z8" s="140">
        <v>0</v>
      </c>
      <c r="AA8" s="155">
        <v>41836000</v>
      </c>
    </row>
    <row r="9" spans="1:27" ht="12.75">
      <c r="A9" s="183" t="s">
        <v>105</v>
      </c>
      <c r="B9" s="182"/>
      <c r="C9" s="155">
        <v>16763206</v>
      </c>
      <c r="D9" s="155">
        <v>0</v>
      </c>
      <c r="E9" s="156">
        <v>32477000</v>
      </c>
      <c r="F9" s="60">
        <v>28761000</v>
      </c>
      <c r="G9" s="60">
        <v>2394034</v>
      </c>
      <c r="H9" s="60">
        <v>2395279</v>
      </c>
      <c r="I9" s="60">
        <v>2398558</v>
      </c>
      <c r="J9" s="60">
        <v>7187871</v>
      </c>
      <c r="K9" s="60">
        <v>2396056</v>
      </c>
      <c r="L9" s="60">
        <v>2398847</v>
      </c>
      <c r="M9" s="60">
        <v>2398890</v>
      </c>
      <c r="N9" s="60">
        <v>7193793</v>
      </c>
      <c r="O9" s="60">
        <v>2393765</v>
      </c>
      <c r="P9" s="60">
        <v>2393429</v>
      </c>
      <c r="Q9" s="60">
        <v>2394567</v>
      </c>
      <c r="R9" s="60">
        <v>7181761</v>
      </c>
      <c r="S9" s="60">
        <v>0</v>
      </c>
      <c r="T9" s="60">
        <v>0</v>
      </c>
      <c r="U9" s="60">
        <v>0</v>
      </c>
      <c r="V9" s="60">
        <v>0</v>
      </c>
      <c r="W9" s="60">
        <v>21563425</v>
      </c>
      <c r="X9" s="60"/>
      <c r="Y9" s="60">
        <v>21563425</v>
      </c>
      <c r="Z9" s="140">
        <v>0</v>
      </c>
      <c r="AA9" s="155">
        <v>28761000</v>
      </c>
    </row>
    <row r="10" spans="1:27" ht="12.75">
      <c r="A10" s="183" t="s">
        <v>106</v>
      </c>
      <c r="B10" s="182"/>
      <c r="C10" s="155">
        <v>16952837</v>
      </c>
      <c r="D10" s="155">
        <v>0</v>
      </c>
      <c r="E10" s="156">
        <v>31036000</v>
      </c>
      <c r="F10" s="54">
        <v>30593000</v>
      </c>
      <c r="G10" s="54">
        <v>2548405</v>
      </c>
      <c r="H10" s="54">
        <v>2549314</v>
      </c>
      <c r="I10" s="54">
        <v>2550200</v>
      </c>
      <c r="J10" s="54">
        <v>7647919</v>
      </c>
      <c r="K10" s="54">
        <v>2550022</v>
      </c>
      <c r="L10" s="54">
        <v>2549393</v>
      </c>
      <c r="M10" s="54">
        <v>2549340</v>
      </c>
      <c r="N10" s="54">
        <v>7648755</v>
      </c>
      <c r="O10" s="54">
        <v>2547255</v>
      </c>
      <c r="P10" s="54">
        <v>2546828</v>
      </c>
      <c r="Q10" s="54">
        <v>2545728</v>
      </c>
      <c r="R10" s="54">
        <v>7639811</v>
      </c>
      <c r="S10" s="54">
        <v>0</v>
      </c>
      <c r="T10" s="54">
        <v>0</v>
      </c>
      <c r="U10" s="54">
        <v>0</v>
      </c>
      <c r="V10" s="54">
        <v>0</v>
      </c>
      <c r="W10" s="54">
        <v>22936485</v>
      </c>
      <c r="X10" s="54"/>
      <c r="Y10" s="54">
        <v>22936485</v>
      </c>
      <c r="Z10" s="184">
        <v>0</v>
      </c>
      <c r="AA10" s="130">
        <v>30593000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1156697</v>
      </c>
      <c r="D12" s="155">
        <v>0</v>
      </c>
      <c r="E12" s="156">
        <v>977000</v>
      </c>
      <c r="F12" s="60">
        <v>693000</v>
      </c>
      <c r="G12" s="60">
        <v>31047</v>
      </c>
      <c r="H12" s="60">
        <v>-6427</v>
      </c>
      <c r="I12" s="60">
        <v>4172</v>
      </c>
      <c r="J12" s="60">
        <v>28792</v>
      </c>
      <c r="K12" s="60">
        <v>2972</v>
      </c>
      <c r="L12" s="60">
        <v>3072</v>
      </c>
      <c r="M12" s="60">
        <v>284837</v>
      </c>
      <c r="N12" s="60">
        <v>290881</v>
      </c>
      <c r="O12" s="60">
        <v>1622</v>
      </c>
      <c r="P12" s="60">
        <v>1710</v>
      </c>
      <c r="Q12" s="60">
        <v>2750</v>
      </c>
      <c r="R12" s="60">
        <v>6082</v>
      </c>
      <c r="S12" s="60">
        <v>0</v>
      </c>
      <c r="T12" s="60">
        <v>0</v>
      </c>
      <c r="U12" s="60">
        <v>0</v>
      </c>
      <c r="V12" s="60">
        <v>0</v>
      </c>
      <c r="W12" s="60">
        <v>325755</v>
      </c>
      <c r="X12" s="60"/>
      <c r="Y12" s="60">
        <v>325755</v>
      </c>
      <c r="Z12" s="140">
        <v>0</v>
      </c>
      <c r="AA12" s="155">
        <v>693000</v>
      </c>
    </row>
    <row r="13" spans="1:27" ht="12.75">
      <c r="A13" s="181" t="s">
        <v>109</v>
      </c>
      <c r="B13" s="185"/>
      <c r="C13" s="155">
        <v>2365855</v>
      </c>
      <c r="D13" s="155">
        <v>0</v>
      </c>
      <c r="E13" s="156">
        <v>0</v>
      </c>
      <c r="F13" s="60">
        <v>0</v>
      </c>
      <c r="G13" s="60">
        <v>121043</v>
      </c>
      <c r="H13" s="60">
        <v>283975</v>
      </c>
      <c r="I13" s="60">
        <v>233027</v>
      </c>
      <c r="J13" s="60">
        <v>638045</v>
      </c>
      <c r="K13" s="60">
        <v>150719</v>
      </c>
      <c r="L13" s="60">
        <v>141862</v>
      </c>
      <c r="M13" s="60">
        <v>90215</v>
      </c>
      <c r="N13" s="60">
        <v>382796</v>
      </c>
      <c r="O13" s="60">
        <v>175300</v>
      </c>
      <c r="P13" s="60">
        <v>119683</v>
      </c>
      <c r="Q13" s="60">
        <v>69177</v>
      </c>
      <c r="R13" s="60">
        <v>364160</v>
      </c>
      <c r="S13" s="60">
        <v>0</v>
      </c>
      <c r="T13" s="60">
        <v>0</v>
      </c>
      <c r="U13" s="60">
        <v>0</v>
      </c>
      <c r="V13" s="60">
        <v>0</v>
      </c>
      <c r="W13" s="60">
        <v>1385001</v>
      </c>
      <c r="X13" s="60"/>
      <c r="Y13" s="60">
        <v>1385001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17651563</v>
      </c>
      <c r="D14" s="155">
        <v>0</v>
      </c>
      <c r="E14" s="156">
        <v>23010000</v>
      </c>
      <c r="F14" s="60">
        <v>25561000</v>
      </c>
      <c r="G14" s="60">
        <v>2289214</v>
      </c>
      <c r="H14" s="60">
        <v>2353363</v>
      </c>
      <c r="I14" s="60">
        <v>2335087</v>
      </c>
      <c r="J14" s="60">
        <v>6977664</v>
      </c>
      <c r="K14" s="60">
        <v>2471584</v>
      </c>
      <c r="L14" s="60">
        <v>1620596</v>
      </c>
      <c r="M14" s="60">
        <v>1710508</v>
      </c>
      <c r="N14" s="60">
        <v>5802688</v>
      </c>
      <c r="O14" s="60">
        <v>1739232</v>
      </c>
      <c r="P14" s="60">
        <v>1623675</v>
      </c>
      <c r="Q14" s="60">
        <v>1834162</v>
      </c>
      <c r="R14" s="60">
        <v>5197069</v>
      </c>
      <c r="S14" s="60">
        <v>0</v>
      </c>
      <c r="T14" s="60">
        <v>0</v>
      </c>
      <c r="U14" s="60">
        <v>0</v>
      </c>
      <c r="V14" s="60">
        <v>0</v>
      </c>
      <c r="W14" s="60">
        <v>17977421</v>
      </c>
      <c r="X14" s="60"/>
      <c r="Y14" s="60">
        <v>17977421</v>
      </c>
      <c r="Z14" s="140">
        <v>0</v>
      </c>
      <c r="AA14" s="155">
        <v>25561000</v>
      </c>
    </row>
    <row r="15" spans="1:27" ht="12.75">
      <c r="A15" s="181" t="s">
        <v>111</v>
      </c>
      <c r="B15" s="185"/>
      <c r="C15" s="155">
        <v>6262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179692</v>
      </c>
      <c r="D16" s="155">
        <v>0</v>
      </c>
      <c r="E16" s="156">
        <v>150000</v>
      </c>
      <c r="F16" s="60">
        <v>167000</v>
      </c>
      <c r="G16" s="60">
        <v>14918</v>
      </c>
      <c r="H16" s="60">
        <v>14750</v>
      </c>
      <c r="I16" s="60">
        <v>14310</v>
      </c>
      <c r="J16" s="60">
        <v>43978</v>
      </c>
      <c r="K16" s="60">
        <v>8450</v>
      </c>
      <c r="L16" s="60">
        <v>5850</v>
      </c>
      <c r="M16" s="60">
        <v>25401</v>
      </c>
      <c r="N16" s="60">
        <v>39701</v>
      </c>
      <c r="O16" s="60">
        <v>17150</v>
      </c>
      <c r="P16" s="60">
        <v>32550</v>
      </c>
      <c r="Q16" s="60">
        <v>8600</v>
      </c>
      <c r="R16" s="60">
        <v>58300</v>
      </c>
      <c r="S16" s="60">
        <v>0</v>
      </c>
      <c r="T16" s="60">
        <v>0</v>
      </c>
      <c r="U16" s="60">
        <v>0</v>
      </c>
      <c r="V16" s="60">
        <v>0</v>
      </c>
      <c r="W16" s="60">
        <v>141979</v>
      </c>
      <c r="X16" s="60"/>
      <c r="Y16" s="60">
        <v>141979</v>
      </c>
      <c r="Z16" s="140">
        <v>0</v>
      </c>
      <c r="AA16" s="155">
        <v>167000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50</v>
      </c>
      <c r="H17" s="60">
        <v>0</v>
      </c>
      <c r="I17" s="60">
        <v>0</v>
      </c>
      <c r="J17" s="60">
        <v>50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150</v>
      </c>
      <c r="Q17" s="60">
        <v>0</v>
      </c>
      <c r="R17" s="60">
        <v>150</v>
      </c>
      <c r="S17" s="60">
        <v>0</v>
      </c>
      <c r="T17" s="60">
        <v>0</v>
      </c>
      <c r="U17" s="60">
        <v>0</v>
      </c>
      <c r="V17" s="60">
        <v>0</v>
      </c>
      <c r="W17" s="60">
        <v>200</v>
      </c>
      <c r="X17" s="60"/>
      <c r="Y17" s="60">
        <v>200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123516650</v>
      </c>
      <c r="D19" s="155">
        <v>0</v>
      </c>
      <c r="E19" s="156">
        <v>118583000</v>
      </c>
      <c r="F19" s="60">
        <v>110970000</v>
      </c>
      <c r="G19" s="60">
        <v>45114000</v>
      </c>
      <c r="H19" s="60">
        <v>2260000</v>
      </c>
      <c r="I19" s="60">
        <v>-6006</v>
      </c>
      <c r="J19" s="60">
        <v>47367994</v>
      </c>
      <c r="K19" s="60">
        <v>0</v>
      </c>
      <c r="L19" s="60">
        <v>0</v>
      </c>
      <c r="M19" s="60">
        <v>36167000</v>
      </c>
      <c r="N19" s="60">
        <v>36167000</v>
      </c>
      <c r="O19" s="60">
        <v>0</v>
      </c>
      <c r="P19" s="60">
        <v>299200</v>
      </c>
      <c r="Q19" s="60">
        <v>27068000</v>
      </c>
      <c r="R19" s="60">
        <v>27367200</v>
      </c>
      <c r="S19" s="60">
        <v>0</v>
      </c>
      <c r="T19" s="60">
        <v>0</v>
      </c>
      <c r="U19" s="60">
        <v>0</v>
      </c>
      <c r="V19" s="60">
        <v>0</v>
      </c>
      <c r="W19" s="60">
        <v>110902194</v>
      </c>
      <c r="X19" s="60"/>
      <c r="Y19" s="60">
        <v>110902194</v>
      </c>
      <c r="Z19" s="140">
        <v>0</v>
      </c>
      <c r="AA19" s="155">
        <v>110970000</v>
      </c>
    </row>
    <row r="20" spans="1:27" ht="12.75">
      <c r="A20" s="181" t="s">
        <v>35</v>
      </c>
      <c r="B20" s="185"/>
      <c r="C20" s="155">
        <v>3703564</v>
      </c>
      <c r="D20" s="155">
        <v>0</v>
      </c>
      <c r="E20" s="156">
        <v>10936000</v>
      </c>
      <c r="F20" s="54">
        <v>8495000</v>
      </c>
      <c r="G20" s="54">
        <v>345526</v>
      </c>
      <c r="H20" s="54">
        <v>408823</v>
      </c>
      <c r="I20" s="54">
        <v>150377</v>
      </c>
      <c r="J20" s="54">
        <v>904726</v>
      </c>
      <c r="K20" s="54">
        <v>134253</v>
      </c>
      <c r="L20" s="54">
        <v>234681</v>
      </c>
      <c r="M20" s="54">
        <v>196203</v>
      </c>
      <c r="N20" s="54">
        <v>565137</v>
      </c>
      <c r="O20" s="54">
        <v>127028</v>
      </c>
      <c r="P20" s="54">
        <v>108725</v>
      </c>
      <c r="Q20" s="54">
        <v>156090</v>
      </c>
      <c r="R20" s="54">
        <v>391843</v>
      </c>
      <c r="S20" s="54">
        <v>0</v>
      </c>
      <c r="T20" s="54">
        <v>0</v>
      </c>
      <c r="U20" s="54">
        <v>0</v>
      </c>
      <c r="V20" s="54">
        <v>0</v>
      </c>
      <c r="W20" s="54">
        <v>1861706</v>
      </c>
      <c r="X20" s="54"/>
      <c r="Y20" s="54">
        <v>1861706</v>
      </c>
      <c r="Z20" s="184">
        <v>0</v>
      </c>
      <c r="AA20" s="130">
        <v>8495000</v>
      </c>
    </row>
    <row r="21" spans="1:27" ht="12.75">
      <c r="A21" s="181" t="s">
        <v>115</v>
      </c>
      <c r="B21" s="185"/>
      <c r="C21" s="155">
        <v>102876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306031829</v>
      </c>
      <c r="D22" s="188">
        <f>SUM(D5:D21)</f>
        <v>0</v>
      </c>
      <c r="E22" s="189">
        <f t="shared" si="0"/>
        <v>388686000</v>
      </c>
      <c r="F22" s="190">
        <f t="shared" si="0"/>
        <v>354091000</v>
      </c>
      <c r="G22" s="190">
        <f t="shared" si="0"/>
        <v>58608010</v>
      </c>
      <c r="H22" s="190">
        <f t="shared" si="0"/>
        <v>23443520</v>
      </c>
      <c r="I22" s="190">
        <f t="shared" si="0"/>
        <v>19591260</v>
      </c>
      <c r="J22" s="190">
        <f t="shared" si="0"/>
        <v>101642790</v>
      </c>
      <c r="K22" s="190">
        <f t="shared" si="0"/>
        <v>20269011</v>
      </c>
      <c r="L22" s="190">
        <f t="shared" si="0"/>
        <v>21028855</v>
      </c>
      <c r="M22" s="190">
        <f t="shared" si="0"/>
        <v>57559733</v>
      </c>
      <c r="N22" s="190">
        <f t="shared" si="0"/>
        <v>98857599</v>
      </c>
      <c r="O22" s="190">
        <f t="shared" si="0"/>
        <v>31067228</v>
      </c>
      <c r="P22" s="190">
        <f t="shared" si="0"/>
        <v>20024457</v>
      </c>
      <c r="Q22" s="190">
        <f t="shared" si="0"/>
        <v>46948348</v>
      </c>
      <c r="R22" s="190">
        <f t="shared" si="0"/>
        <v>98040033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298540422</v>
      </c>
      <c r="X22" s="190">
        <f t="shared" si="0"/>
        <v>0</v>
      </c>
      <c r="Y22" s="190">
        <f t="shared" si="0"/>
        <v>298540422</v>
      </c>
      <c r="Z22" s="191">
        <f>+IF(X22&lt;&gt;0,+(Y22/X22)*100,0)</f>
        <v>0</v>
      </c>
      <c r="AA22" s="188">
        <f>SUM(AA5:AA21)</f>
        <v>354091000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124547100</v>
      </c>
      <c r="D25" s="155">
        <v>0</v>
      </c>
      <c r="E25" s="156">
        <v>134677000</v>
      </c>
      <c r="F25" s="60">
        <v>130536000</v>
      </c>
      <c r="G25" s="60">
        <v>10868176</v>
      </c>
      <c r="H25" s="60">
        <v>10511726</v>
      </c>
      <c r="I25" s="60">
        <v>10844737</v>
      </c>
      <c r="J25" s="60">
        <v>32224639</v>
      </c>
      <c r="K25" s="60">
        <v>10603860</v>
      </c>
      <c r="L25" s="60">
        <v>10560175</v>
      </c>
      <c r="M25" s="60">
        <v>11306179</v>
      </c>
      <c r="N25" s="60">
        <v>32470214</v>
      </c>
      <c r="O25" s="60">
        <v>11148614</v>
      </c>
      <c r="P25" s="60">
        <v>10937679</v>
      </c>
      <c r="Q25" s="60">
        <v>10342381</v>
      </c>
      <c r="R25" s="60">
        <v>32428674</v>
      </c>
      <c r="S25" s="60">
        <v>0</v>
      </c>
      <c r="T25" s="60">
        <v>0</v>
      </c>
      <c r="U25" s="60">
        <v>0</v>
      </c>
      <c r="V25" s="60">
        <v>0</v>
      </c>
      <c r="W25" s="60">
        <v>97123527</v>
      </c>
      <c r="X25" s="60"/>
      <c r="Y25" s="60">
        <v>97123527</v>
      </c>
      <c r="Z25" s="140">
        <v>0</v>
      </c>
      <c r="AA25" s="155">
        <v>130536000</v>
      </c>
    </row>
    <row r="26" spans="1:27" ht="12.75">
      <c r="A26" s="183" t="s">
        <v>38</v>
      </c>
      <c r="B26" s="182"/>
      <c r="C26" s="155">
        <v>7577390</v>
      </c>
      <c r="D26" s="155">
        <v>0</v>
      </c>
      <c r="E26" s="156">
        <v>7844000</v>
      </c>
      <c r="F26" s="60">
        <v>7993000</v>
      </c>
      <c r="G26" s="60">
        <v>629865</v>
      </c>
      <c r="H26" s="60">
        <v>579638</v>
      </c>
      <c r="I26" s="60">
        <v>677937</v>
      </c>
      <c r="J26" s="60">
        <v>1887440</v>
      </c>
      <c r="K26" s="60">
        <v>610665</v>
      </c>
      <c r="L26" s="60">
        <v>607207</v>
      </c>
      <c r="M26" s="60">
        <v>614982</v>
      </c>
      <c r="N26" s="60">
        <v>1832854</v>
      </c>
      <c r="O26" s="60">
        <v>604122</v>
      </c>
      <c r="P26" s="60">
        <v>632416</v>
      </c>
      <c r="Q26" s="60">
        <v>626266</v>
      </c>
      <c r="R26" s="60">
        <v>1862804</v>
      </c>
      <c r="S26" s="60">
        <v>0</v>
      </c>
      <c r="T26" s="60">
        <v>0</v>
      </c>
      <c r="U26" s="60">
        <v>0</v>
      </c>
      <c r="V26" s="60">
        <v>0</v>
      </c>
      <c r="W26" s="60">
        <v>5583098</v>
      </c>
      <c r="X26" s="60"/>
      <c r="Y26" s="60">
        <v>5583098</v>
      </c>
      <c r="Z26" s="140">
        <v>0</v>
      </c>
      <c r="AA26" s="155">
        <v>7993000</v>
      </c>
    </row>
    <row r="27" spans="1:27" ht="12.75">
      <c r="A27" s="183" t="s">
        <v>118</v>
      </c>
      <c r="B27" s="182"/>
      <c r="C27" s="155">
        <v>60722075</v>
      </c>
      <c r="D27" s="155">
        <v>0</v>
      </c>
      <c r="E27" s="156">
        <v>10313000</v>
      </c>
      <c r="F27" s="60">
        <v>20240000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20240000</v>
      </c>
    </row>
    <row r="28" spans="1:27" ht="12.75">
      <c r="A28" s="183" t="s">
        <v>39</v>
      </c>
      <c r="B28" s="182"/>
      <c r="C28" s="155">
        <v>49537277</v>
      </c>
      <c r="D28" s="155">
        <v>0</v>
      </c>
      <c r="E28" s="156">
        <v>27760000</v>
      </c>
      <c r="F28" s="60">
        <v>57703000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57703000</v>
      </c>
    </row>
    <row r="29" spans="1:27" ht="12.75">
      <c r="A29" s="183" t="s">
        <v>40</v>
      </c>
      <c r="B29" s="182"/>
      <c r="C29" s="155">
        <v>27262271</v>
      </c>
      <c r="D29" s="155">
        <v>0</v>
      </c>
      <c r="E29" s="156">
        <v>16000000</v>
      </c>
      <c r="F29" s="60">
        <v>24052000</v>
      </c>
      <c r="G29" s="60">
        <v>1578</v>
      </c>
      <c r="H29" s="60">
        <v>2470370</v>
      </c>
      <c r="I29" s="60">
        <v>2951004</v>
      </c>
      <c r="J29" s="60">
        <v>5422952</v>
      </c>
      <c r="K29" s="60">
        <v>3237804</v>
      </c>
      <c r="L29" s="60">
        <v>3366305</v>
      </c>
      <c r="M29" s="60">
        <v>2171733</v>
      </c>
      <c r="N29" s="60">
        <v>8775842</v>
      </c>
      <c r="O29" s="60">
        <v>4192557</v>
      </c>
      <c r="P29" s="60">
        <v>2073815</v>
      </c>
      <c r="Q29" s="60">
        <v>2030487</v>
      </c>
      <c r="R29" s="60">
        <v>8296859</v>
      </c>
      <c r="S29" s="60">
        <v>0</v>
      </c>
      <c r="T29" s="60">
        <v>0</v>
      </c>
      <c r="U29" s="60">
        <v>0</v>
      </c>
      <c r="V29" s="60">
        <v>0</v>
      </c>
      <c r="W29" s="60">
        <v>22495653</v>
      </c>
      <c r="X29" s="60"/>
      <c r="Y29" s="60">
        <v>22495653</v>
      </c>
      <c r="Z29" s="140">
        <v>0</v>
      </c>
      <c r="AA29" s="155">
        <v>24052000</v>
      </c>
    </row>
    <row r="30" spans="1:27" ht="12.75">
      <c r="A30" s="183" t="s">
        <v>119</v>
      </c>
      <c r="B30" s="182"/>
      <c r="C30" s="155">
        <v>105155701</v>
      </c>
      <c r="D30" s="155">
        <v>0</v>
      </c>
      <c r="E30" s="156">
        <v>115763242</v>
      </c>
      <c r="F30" s="60">
        <v>104260000</v>
      </c>
      <c r="G30" s="60">
        <v>3396238</v>
      </c>
      <c r="H30" s="60">
        <v>11563534</v>
      </c>
      <c r="I30" s="60">
        <v>8647442</v>
      </c>
      <c r="J30" s="60">
        <v>23607214</v>
      </c>
      <c r="K30" s="60">
        <v>11838608</v>
      </c>
      <c r="L30" s="60">
        <v>8253206</v>
      </c>
      <c r="M30" s="60">
        <v>8310759</v>
      </c>
      <c r="N30" s="60">
        <v>28402573</v>
      </c>
      <c r="O30" s="60">
        <v>8710279</v>
      </c>
      <c r="P30" s="60">
        <v>8505613</v>
      </c>
      <c r="Q30" s="60">
        <v>8034994</v>
      </c>
      <c r="R30" s="60">
        <v>25250886</v>
      </c>
      <c r="S30" s="60">
        <v>0</v>
      </c>
      <c r="T30" s="60">
        <v>0</v>
      </c>
      <c r="U30" s="60">
        <v>0</v>
      </c>
      <c r="V30" s="60">
        <v>0</v>
      </c>
      <c r="W30" s="60">
        <v>77260673</v>
      </c>
      <c r="X30" s="60"/>
      <c r="Y30" s="60">
        <v>77260673</v>
      </c>
      <c r="Z30" s="140">
        <v>0</v>
      </c>
      <c r="AA30" s="155">
        <v>104260000</v>
      </c>
    </row>
    <row r="31" spans="1:27" ht="12.75">
      <c r="A31" s="183" t="s">
        <v>120</v>
      </c>
      <c r="B31" s="182"/>
      <c r="C31" s="155">
        <v>7508613</v>
      </c>
      <c r="D31" s="155">
        <v>0</v>
      </c>
      <c r="E31" s="156">
        <v>6758000</v>
      </c>
      <c r="F31" s="60">
        <v>1217000</v>
      </c>
      <c r="G31" s="60">
        <v>121854</v>
      </c>
      <c r="H31" s="60">
        <v>283195</v>
      </c>
      <c r="I31" s="60">
        <v>341684</v>
      </c>
      <c r="J31" s="60">
        <v>746733</v>
      </c>
      <c r="K31" s="60">
        <v>243334</v>
      </c>
      <c r="L31" s="60">
        <v>801081</v>
      </c>
      <c r="M31" s="60">
        <v>285637</v>
      </c>
      <c r="N31" s="60">
        <v>1330052</v>
      </c>
      <c r="O31" s="60">
        <v>268119</v>
      </c>
      <c r="P31" s="60">
        <v>250885</v>
      </c>
      <c r="Q31" s="60">
        <v>384564</v>
      </c>
      <c r="R31" s="60">
        <v>903568</v>
      </c>
      <c r="S31" s="60">
        <v>0</v>
      </c>
      <c r="T31" s="60">
        <v>0</v>
      </c>
      <c r="U31" s="60">
        <v>0</v>
      </c>
      <c r="V31" s="60">
        <v>0</v>
      </c>
      <c r="W31" s="60">
        <v>2980353</v>
      </c>
      <c r="X31" s="60"/>
      <c r="Y31" s="60">
        <v>2980353</v>
      </c>
      <c r="Z31" s="140">
        <v>0</v>
      </c>
      <c r="AA31" s="155">
        <v>1217000</v>
      </c>
    </row>
    <row r="32" spans="1:27" ht="12.75">
      <c r="A32" s="183" t="s">
        <v>121</v>
      </c>
      <c r="B32" s="182"/>
      <c r="C32" s="155">
        <v>14010248</v>
      </c>
      <c r="D32" s="155">
        <v>0</v>
      </c>
      <c r="E32" s="156">
        <v>11500000</v>
      </c>
      <c r="F32" s="60">
        <v>10119000</v>
      </c>
      <c r="G32" s="60">
        <v>361125</v>
      </c>
      <c r="H32" s="60">
        <v>1405540</v>
      </c>
      <c r="I32" s="60">
        <v>414108</v>
      </c>
      <c r="J32" s="60">
        <v>2180773</v>
      </c>
      <c r="K32" s="60">
        <v>1454838</v>
      </c>
      <c r="L32" s="60">
        <v>266610</v>
      </c>
      <c r="M32" s="60">
        <v>1132137</v>
      </c>
      <c r="N32" s="60">
        <v>2853585</v>
      </c>
      <c r="O32" s="60">
        <v>858436</v>
      </c>
      <c r="P32" s="60">
        <v>260550</v>
      </c>
      <c r="Q32" s="60">
        <v>1409799</v>
      </c>
      <c r="R32" s="60">
        <v>2528785</v>
      </c>
      <c r="S32" s="60">
        <v>0</v>
      </c>
      <c r="T32" s="60">
        <v>0</v>
      </c>
      <c r="U32" s="60">
        <v>0</v>
      </c>
      <c r="V32" s="60">
        <v>0</v>
      </c>
      <c r="W32" s="60">
        <v>7563143</v>
      </c>
      <c r="X32" s="60"/>
      <c r="Y32" s="60">
        <v>7563143</v>
      </c>
      <c r="Z32" s="140">
        <v>0</v>
      </c>
      <c r="AA32" s="155">
        <v>10119000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24000000</v>
      </c>
      <c r="F33" s="60">
        <v>34517000</v>
      </c>
      <c r="G33" s="60">
        <v>-6598</v>
      </c>
      <c r="H33" s="60">
        <v>88250</v>
      </c>
      <c r="I33" s="60">
        <v>86372</v>
      </c>
      <c r="J33" s="60">
        <v>168024</v>
      </c>
      <c r="K33" s="60">
        <v>38246</v>
      </c>
      <c r="L33" s="60">
        <v>9914546</v>
      </c>
      <c r="M33" s="60">
        <v>4693044</v>
      </c>
      <c r="N33" s="60">
        <v>14645836</v>
      </c>
      <c r="O33" s="60">
        <v>2408397</v>
      </c>
      <c r="P33" s="60">
        <v>2240952</v>
      </c>
      <c r="Q33" s="60">
        <v>2004068</v>
      </c>
      <c r="R33" s="60">
        <v>6653417</v>
      </c>
      <c r="S33" s="60">
        <v>0</v>
      </c>
      <c r="T33" s="60">
        <v>0</v>
      </c>
      <c r="U33" s="60">
        <v>0</v>
      </c>
      <c r="V33" s="60">
        <v>0</v>
      </c>
      <c r="W33" s="60">
        <v>21467277</v>
      </c>
      <c r="X33" s="60"/>
      <c r="Y33" s="60">
        <v>21467277</v>
      </c>
      <c r="Z33" s="140">
        <v>0</v>
      </c>
      <c r="AA33" s="155">
        <v>34517000</v>
      </c>
    </row>
    <row r="34" spans="1:27" ht="12.75">
      <c r="A34" s="183" t="s">
        <v>43</v>
      </c>
      <c r="B34" s="182"/>
      <c r="C34" s="155">
        <v>24260451</v>
      </c>
      <c r="D34" s="155">
        <v>0</v>
      </c>
      <c r="E34" s="156">
        <v>33807000</v>
      </c>
      <c r="F34" s="60">
        <v>46566000</v>
      </c>
      <c r="G34" s="60">
        <v>2464049</v>
      </c>
      <c r="H34" s="60">
        <v>2858968</v>
      </c>
      <c r="I34" s="60">
        <v>1134341</v>
      </c>
      <c r="J34" s="60">
        <v>6457358</v>
      </c>
      <c r="K34" s="60">
        <v>5985771</v>
      </c>
      <c r="L34" s="60">
        <v>1808691</v>
      </c>
      <c r="M34" s="60">
        <v>5373022</v>
      </c>
      <c r="N34" s="60">
        <v>13167484</v>
      </c>
      <c r="O34" s="60">
        <v>2805362</v>
      </c>
      <c r="P34" s="60">
        <v>2541497</v>
      </c>
      <c r="Q34" s="60">
        <v>2948489</v>
      </c>
      <c r="R34" s="60">
        <v>8295348</v>
      </c>
      <c r="S34" s="60">
        <v>0</v>
      </c>
      <c r="T34" s="60">
        <v>0</v>
      </c>
      <c r="U34" s="60">
        <v>0</v>
      </c>
      <c r="V34" s="60">
        <v>0</v>
      </c>
      <c r="W34" s="60">
        <v>27920190</v>
      </c>
      <c r="X34" s="60"/>
      <c r="Y34" s="60">
        <v>27920190</v>
      </c>
      <c r="Z34" s="140">
        <v>0</v>
      </c>
      <c r="AA34" s="155">
        <v>46566000</v>
      </c>
    </row>
    <row r="35" spans="1:27" ht="12.75">
      <c r="A35" s="181" t="s">
        <v>122</v>
      </c>
      <c r="B35" s="185"/>
      <c r="C35" s="155">
        <v>7647152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428228278</v>
      </c>
      <c r="D36" s="188">
        <f>SUM(D25:D35)</f>
        <v>0</v>
      </c>
      <c r="E36" s="189">
        <f t="shared" si="1"/>
        <v>388422242</v>
      </c>
      <c r="F36" s="190">
        <f t="shared" si="1"/>
        <v>437203000</v>
      </c>
      <c r="G36" s="190">
        <f t="shared" si="1"/>
        <v>17836287</v>
      </c>
      <c r="H36" s="190">
        <f t="shared" si="1"/>
        <v>29761221</v>
      </c>
      <c r="I36" s="190">
        <f t="shared" si="1"/>
        <v>25097625</v>
      </c>
      <c r="J36" s="190">
        <f t="shared" si="1"/>
        <v>72695133</v>
      </c>
      <c r="K36" s="190">
        <f t="shared" si="1"/>
        <v>34013126</v>
      </c>
      <c r="L36" s="190">
        <f t="shared" si="1"/>
        <v>35577821</v>
      </c>
      <c r="M36" s="190">
        <f t="shared" si="1"/>
        <v>33887493</v>
      </c>
      <c r="N36" s="190">
        <f t="shared" si="1"/>
        <v>103478440</v>
      </c>
      <c r="O36" s="190">
        <f t="shared" si="1"/>
        <v>30995886</v>
      </c>
      <c r="P36" s="190">
        <f t="shared" si="1"/>
        <v>27443407</v>
      </c>
      <c r="Q36" s="190">
        <f t="shared" si="1"/>
        <v>27781048</v>
      </c>
      <c r="R36" s="190">
        <f t="shared" si="1"/>
        <v>86220341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262393914</v>
      </c>
      <c r="X36" s="190">
        <f t="shared" si="1"/>
        <v>0</v>
      </c>
      <c r="Y36" s="190">
        <f t="shared" si="1"/>
        <v>262393914</v>
      </c>
      <c r="Z36" s="191">
        <f>+IF(X36&lt;&gt;0,+(Y36/X36)*100,0)</f>
        <v>0</v>
      </c>
      <c r="AA36" s="188">
        <f>SUM(AA25:AA35)</f>
        <v>437203000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-122196449</v>
      </c>
      <c r="D38" s="199">
        <f>+D22-D36</f>
        <v>0</v>
      </c>
      <c r="E38" s="200">
        <f t="shared" si="2"/>
        <v>263758</v>
      </c>
      <c r="F38" s="106">
        <f t="shared" si="2"/>
        <v>-83112000</v>
      </c>
      <c r="G38" s="106">
        <f t="shared" si="2"/>
        <v>40771723</v>
      </c>
      <c r="H38" s="106">
        <f t="shared" si="2"/>
        <v>-6317701</v>
      </c>
      <c r="I38" s="106">
        <f t="shared" si="2"/>
        <v>-5506365</v>
      </c>
      <c r="J38" s="106">
        <f t="shared" si="2"/>
        <v>28947657</v>
      </c>
      <c r="K38" s="106">
        <f t="shared" si="2"/>
        <v>-13744115</v>
      </c>
      <c r="L38" s="106">
        <f t="shared" si="2"/>
        <v>-14548966</v>
      </c>
      <c r="M38" s="106">
        <f t="shared" si="2"/>
        <v>23672240</v>
      </c>
      <c r="N38" s="106">
        <f t="shared" si="2"/>
        <v>-4620841</v>
      </c>
      <c r="O38" s="106">
        <f t="shared" si="2"/>
        <v>71342</v>
      </c>
      <c r="P38" s="106">
        <f t="shared" si="2"/>
        <v>-7418950</v>
      </c>
      <c r="Q38" s="106">
        <f t="shared" si="2"/>
        <v>19167300</v>
      </c>
      <c r="R38" s="106">
        <f t="shared" si="2"/>
        <v>11819692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36146508</v>
      </c>
      <c r="X38" s="106">
        <f>IF(F22=F36,0,X22-X36)</f>
        <v>0</v>
      </c>
      <c r="Y38" s="106">
        <f t="shared" si="2"/>
        <v>36146508</v>
      </c>
      <c r="Z38" s="201">
        <f>+IF(X38&lt;&gt;0,+(Y38/X38)*100,0)</f>
        <v>0</v>
      </c>
      <c r="AA38" s="199">
        <f>+AA22-AA36</f>
        <v>-83112000</v>
      </c>
    </row>
    <row r="39" spans="1:27" ht="12.75">
      <c r="A39" s="181" t="s">
        <v>46</v>
      </c>
      <c r="B39" s="185"/>
      <c r="C39" s="155">
        <v>40177892</v>
      </c>
      <c r="D39" s="155">
        <v>0</v>
      </c>
      <c r="E39" s="156">
        <v>33299000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-82018557</v>
      </c>
      <c r="D42" s="206">
        <f>SUM(D38:D41)</f>
        <v>0</v>
      </c>
      <c r="E42" s="207">
        <f t="shared" si="3"/>
        <v>33562758</v>
      </c>
      <c r="F42" s="88">
        <f t="shared" si="3"/>
        <v>-83112000</v>
      </c>
      <c r="G42" s="88">
        <f t="shared" si="3"/>
        <v>40771723</v>
      </c>
      <c r="H42" s="88">
        <f t="shared" si="3"/>
        <v>-6317701</v>
      </c>
      <c r="I42" s="88">
        <f t="shared" si="3"/>
        <v>-5506365</v>
      </c>
      <c r="J42" s="88">
        <f t="shared" si="3"/>
        <v>28947657</v>
      </c>
      <c r="K42" s="88">
        <f t="shared" si="3"/>
        <v>-13744115</v>
      </c>
      <c r="L42" s="88">
        <f t="shared" si="3"/>
        <v>-14548966</v>
      </c>
      <c r="M42" s="88">
        <f t="shared" si="3"/>
        <v>23672240</v>
      </c>
      <c r="N42" s="88">
        <f t="shared" si="3"/>
        <v>-4620841</v>
      </c>
      <c r="O42" s="88">
        <f t="shared" si="3"/>
        <v>71342</v>
      </c>
      <c r="P42" s="88">
        <f t="shared" si="3"/>
        <v>-7418950</v>
      </c>
      <c r="Q42" s="88">
        <f t="shared" si="3"/>
        <v>19167300</v>
      </c>
      <c r="R42" s="88">
        <f t="shared" si="3"/>
        <v>11819692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36146508</v>
      </c>
      <c r="X42" s="88">
        <f t="shared" si="3"/>
        <v>0</v>
      </c>
      <c r="Y42" s="88">
        <f t="shared" si="3"/>
        <v>36146508</v>
      </c>
      <c r="Z42" s="208">
        <f>+IF(X42&lt;&gt;0,+(Y42/X42)*100,0)</f>
        <v>0</v>
      </c>
      <c r="AA42" s="206">
        <f>SUM(AA38:AA41)</f>
        <v>-83112000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-82018557</v>
      </c>
      <c r="D44" s="210">
        <f>+D42-D43</f>
        <v>0</v>
      </c>
      <c r="E44" s="211">
        <f t="shared" si="4"/>
        <v>33562758</v>
      </c>
      <c r="F44" s="77">
        <f t="shared" si="4"/>
        <v>-83112000</v>
      </c>
      <c r="G44" s="77">
        <f t="shared" si="4"/>
        <v>40771723</v>
      </c>
      <c r="H44" s="77">
        <f t="shared" si="4"/>
        <v>-6317701</v>
      </c>
      <c r="I44" s="77">
        <f t="shared" si="4"/>
        <v>-5506365</v>
      </c>
      <c r="J44" s="77">
        <f t="shared" si="4"/>
        <v>28947657</v>
      </c>
      <c r="K44" s="77">
        <f t="shared" si="4"/>
        <v>-13744115</v>
      </c>
      <c r="L44" s="77">
        <f t="shared" si="4"/>
        <v>-14548966</v>
      </c>
      <c r="M44" s="77">
        <f t="shared" si="4"/>
        <v>23672240</v>
      </c>
      <c r="N44" s="77">
        <f t="shared" si="4"/>
        <v>-4620841</v>
      </c>
      <c r="O44" s="77">
        <f t="shared" si="4"/>
        <v>71342</v>
      </c>
      <c r="P44" s="77">
        <f t="shared" si="4"/>
        <v>-7418950</v>
      </c>
      <c r="Q44" s="77">
        <f t="shared" si="4"/>
        <v>19167300</v>
      </c>
      <c r="R44" s="77">
        <f t="shared" si="4"/>
        <v>11819692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36146508</v>
      </c>
      <c r="X44" s="77">
        <f t="shared" si="4"/>
        <v>0</v>
      </c>
      <c r="Y44" s="77">
        <f t="shared" si="4"/>
        <v>36146508</v>
      </c>
      <c r="Z44" s="212">
        <f>+IF(X44&lt;&gt;0,+(Y44/X44)*100,0)</f>
        <v>0</v>
      </c>
      <c r="AA44" s="210">
        <f>+AA42-AA43</f>
        <v>-83112000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-82018557</v>
      </c>
      <c r="D46" s="206">
        <f>SUM(D44:D45)</f>
        <v>0</v>
      </c>
      <c r="E46" s="207">
        <f t="shared" si="5"/>
        <v>33562758</v>
      </c>
      <c r="F46" s="88">
        <f t="shared" si="5"/>
        <v>-83112000</v>
      </c>
      <c r="G46" s="88">
        <f t="shared" si="5"/>
        <v>40771723</v>
      </c>
      <c r="H46" s="88">
        <f t="shared" si="5"/>
        <v>-6317701</v>
      </c>
      <c r="I46" s="88">
        <f t="shared" si="5"/>
        <v>-5506365</v>
      </c>
      <c r="J46" s="88">
        <f t="shared" si="5"/>
        <v>28947657</v>
      </c>
      <c r="K46" s="88">
        <f t="shared" si="5"/>
        <v>-13744115</v>
      </c>
      <c r="L46" s="88">
        <f t="shared" si="5"/>
        <v>-14548966</v>
      </c>
      <c r="M46" s="88">
        <f t="shared" si="5"/>
        <v>23672240</v>
      </c>
      <c r="N46" s="88">
        <f t="shared" si="5"/>
        <v>-4620841</v>
      </c>
      <c r="O46" s="88">
        <f t="shared" si="5"/>
        <v>71342</v>
      </c>
      <c r="P46" s="88">
        <f t="shared" si="5"/>
        <v>-7418950</v>
      </c>
      <c r="Q46" s="88">
        <f t="shared" si="5"/>
        <v>19167300</v>
      </c>
      <c r="R46" s="88">
        <f t="shared" si="5"/>
        <v>11819692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36146508</v>
      </c>
      <c r="X46" s="88">
        <f t="shared" si="5"/>
        <v>0</v>
      </c>
      <c r="Y46" s="88">
        <f t="shared" si="5"/>
        <v>36146508</v>
      </c>
      <c r="Z46" s="208">
        <f>+IF(X46&lt;&gt;0,+(Y46/X46)*100,0)</f>
        <v>0</v>
      </c>
      <c r="AA46" s="206">
        <f>SUM(AA44:AA45)</f>
        <v>-83112000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-82018557</v>
      </c>
      <c r="D48" s="217">
        <f>SUM(D46:D47)</f>
        <v>0</v>
      </c>
      <c r="E48" s="218">
        <f t="shared" si="6"/>
        <v>33562758</v>
      </c>
      <c r="F48" s="219">
        <f t="shared" si="6"/>
        <v>-83112000</v>
      </c>
      <c r="G48" s="219">
        <f t="shared" si="6"/>
        <v>40771723</v>
      </c>
      <c r="H48" s="220">
        <f t="shared" si="6"/>
        <v>-6317701</v>
      </c>
      <c r="I48" s="220">
        <f t="shared" si="6"/>
        <v>-5506365</v>
      </c>
      <c r="J48" s="220">
        <f t="shared" si="6"/>
        <v>28947657</v>
      </c>
      <c r="K48" s="220">
        <f t="shared" si="6"/>
        <v>-13744115</v>
      </c>
      <c r="L48" s="220">
        <f t="shared" si="6"/>
        <v>-14548966</v>
      </c>
      <c r="M48" s="219">
        <f t="shared" si="6"/>
        <v>23672240</v>
      </c>
      <c r="N48" s="219">
        <f t="shared" si="6"/>
        <v>-4620841</v>
      </c>
      <c r="O48" s="220">
        <f t="shared" si="6"/>
        <v>71342</v>
      </c>
      <c r="P48" s="220">
        <f t="shared" si="6"/>
        <v>-7418950</v>
      </c>
      <c r="Q48" s="220">
        <f t="shared" si="6"/>
        <v>19167300</v>
      </c>
      <c r="R48" s="220">
        <f t="shared" si="6"/>
        <v>11819692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36146508</v>
      </c>
      <c r="X48" s="220">
        <f t="shared" si="6"/>
        <v>0</v>
      </c>
      <c r="Y48" s="220">
        <f t="shared" si="6"/>
        <v>36146508</v>
      </c>
      <c r="Z48" s="221">
        <f>+IF(X48&lt;&gt;0,+(Y48/X48)*100,0)</f>
        <v>0</v>
      </c>
      <c r="AA48" s="222">
        <f>SUM(AA46:AA47)</f>
        <v>-83112000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6432823</v>
      </c>
      <c r="D5" s="153">
        <f>SUM(D6:D8)</f>
        <v>0</v>
      </c>
      <c r="E5" s="154">
        <f t="shared" si="0"/>
        <v>1000000</v>
      </c>
      <c r="F5" s="100">
        <f t="shared" si="0"/>
        <v>1000000</v>
      </c>
      <c r="G5" s="100">
        <f t="shared" si="0"/>
        <v>0</v>
      </c>
      <c r="H5" s="100">
        <f t="shared" si="0"/>
        <v>0</v>
      </c>
      <c r="I5" s="100">
        <f t="shared" si="0"/>
        <v>16019</v>
      </c>
      <c r="J5" s="100">
        <f t="shared" si="0"/>
        <v>16019</v>
      </c>
      <c r="K5" s="100">
        <f t="shared" si="0"/>
        <v>0</v>
      </c>
      <c r="L5" s="100">
        <f t="shared" si="0"/>
        <v>340618</v>
      </c>
      <c r="M5" s="100">
        <f t="shared" si="0"/>
        <v>0</v>
      </c>
      <c r="N5" s="100">
        <f t="shared" si="0"/>
        <v>340618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356637</v>
      </c>
      <c r="X5" s="100">
        <f t="shared" si="0"/>
        <v>0</v>
      </c>
      <c r="Y5" s="100">
        <f t="shared" si="0"/>
        <v>356637</v>
      </c>
      <c r="Z5" s="137">
        <f>+IF(X5&lt;&gt;0,+(Y5/X5)*100,0)</f>
        <v>0</v>
      </c>
      <c r="AA5" s="153">
        <f>SUM(AA6:AA8)</f>
        <v>1000000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6432823</v>
      </c>
      <c r="D7" s="157"/>
      <c r="E7" s="158">
        <v>1000000</v>
      </c>
      <c r="F7" s="159">
        <v>1000000</v>
      </c>
      <c r="G7" s="159"/>
      <c r="H7" s="159"/>
      <c r="I7" s="159">
        <v>16019</v>
      </c>
      <c r="J7" s="159">
        <v>16019</v>
      </c>
      <c r="K7" s="159"/>
      <c r="L7" s="159">
        <v>340618</v>
      </c>
      <c r="M7" s="159"/>
      <c r="N7" s="159">
        <v>340618</v>
      </c>
      <c r="O7" s="159"/>
      <c r="P7" s="159"/>
      <c r="Q7" s="159"/>
      <c r="R7" s="159"/>
      <c r="S7" s="159"/>
      <c r="T7" s="159"/>
      <c r="U7" s="159"/>
      <c r="V7" s="159"/>
      <c r="W7" s="159">
        <v>356637</v>
      </c>
      <c r="X7" s="159"/>
      <c r="Y7" s="159">
        <v>356637</v>
      </c>
      <c r="Z7" s="141"/>
      <c r="AA7" s="225">
        <v>1000000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1793000</v>
      </c>
      <c r="F9" s="100">
        <f t="shared" si="1"/>
        <v>1793000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1793000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1793000</v>
      </c>
      <c r="F11" s="60">
        <v>1793000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1793000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18576792</v>
      </c>
      <c r="D15" s="153">
        <f>SUM(D16:D18)</f>
        <v>0</v>
      </c>
      <c r="E15" s="154">
        <f t="shared" si="2"/>
        <v>16437000</v>
      </c>
      <c r="F15" s="100">
        <f t="shared" si="2"/>
        <v>16437000</v>
      </c>
      <c r="G15" s="100">
        <f t="shared" si="2"/>
        <v>3743792</v>
      </c>
      <c r="H15" s="100">
        <f t="shared" si="2"/>
        <v>1797313</v>
      </c>
      <c r="I15" s="100">
        <f t="shared" si="2"/>
        <v>1158750</v>
      </c>
      <c r="J15" s="100">
        <f t="shared" si="2"/>
        <v>6699855</v>
      </c>
      <c r="K15" s="100">
        <f t="shared" si="2"/>
        <v>889123</v>
      </c>
      <c r="L15" s="100">
        <f t="shared" si="2"/>
        <v>1804614</v>
      </c>
      <c r="M15" s="100">
        <f t="shared" si="2"/>
        <v>404816</v>
      </c>
      <c r="N15" s="100">
        <f t="shared" si="2"/>
        <v>3098553</v>
      </c>
      <c r="O15" s="100">
        <f t="shared" si="2"/>
        <v>471789</v>
      </c>
      <c r="P15" s="100">
        <f t="shared" si="2"/>
        <v>139440</v>
      </c>
      <c r="Q15" s="100">
        <f t="shared" si="2"/>
        <v>0</v>
      </c>
      <c r="R15" s="100">
        <f t="shared" si="2"/>
        <v>611229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10409637</v>
      </c>
      <c r="X15" s="100">
        <f t="shared" si="2"/>
        <v>0</v>
      </c>
      <c r="Y15" s="100">
        <f t="shared" si="2"/>
        <v>10409637</v>
      </c>
      <c r="Z15" s="137">
        <f>+IF(X15&lt;&gt;0,+(Y15/X15)*100,0)</f>
        <v>0</v>
      </c>
      <c r="AA15" s="102">
        <f>SUM(AA16:AA18)</f>
        <v>16437000</v>
      </c>
    </row>
    <row r="16" spans="1:27" ht="12.75">
      <c r="A16" s="138" t="s">
        <v>85</v>
      </c>
      <c r="B16" s="136"/>
      <c r="C16" s="155"/>
      <c r="D16" s="155"/>
      <c r="E16" s="156">
        <v>1415000</v>
      </c>
      <c r="F16" s="60">
        <v>1415000</v>
      </c>
      <c r="G16" s="60"/>
      <c r="H16" s="60">
        <v>259290</v>
      </c>
      <c r="I16" s="60"/>
      <c r="J16" s="60">
        <v>259290</v>
      </c>
      <c r="K16" s="60">
        <v>198641</v>
      </c>
      <c r="L16" s="60"/>
      <c r="M16" s="60"/>
      <c r="N16" s="60">
        <v>198641</v>
      </c>
      <c r="O16" s="60">
        <v>321136</v>
      </c>
      <c r="P16" s="60">
        <v>139440</v>
      </c>
      <c r="Q16" s="60"/>
      <c r="R16" s="60">
        <v>460576</v>
      </c>
      <c r="S16" s="60"/>
      <c r="T16" s="60"/>
      <c r="U16" s="60"/>
      <c r="V16" s="60"/>
      <c r="W16" s="60">
        <v>918507</v>
      </c>
      <c r="X16" s="60"/>
      <c r="Y16" s="60">
        <v>918507</v>
      </c>
      <c r="Z16" s="140"/>
      <c r="AA16" s="62">
        <v>1415000</v>
      </c>
    </row>
    <row r="17" spans="1:27" ht="12.75">
      <c r="A17" s="138" t="s">
        <v>86</v>
      </c>
      <c r="B17" s="136"/>
      <c r="C17" s="155">
        <v>18576792</v>
      </c>
      <c r="D17" s="155"/>
      <c r="E17" s="156">
        <v>15022000</v>
      </c>
      <c r="F17" s="60">
        <v>15022000</v>
      </c>
      <c r="G17" s="60">
        <v>3743792</v>
      </c>
      <c r="H17" s="60">
        <v>1538023</v>
      </c>
      <c r="I17" s="60">
        <v>1158750</v>
      </c>
      <c r="J17" s="60">
        <v>6440565</v>
      </c>
      <c r="K17" s="60">
        <v>690482</v>
      </c>
      <c r="L17" s="60">
        <v>1804614</v>
      </c>
      <c r="M17" s="60">
        <v>404816</v>
      </c>
      <c r="N17" s="60">
        <v>2899912</v>
      </c>
      <c r="O17" s="60">
        <v>150653</v>
      </c>
      <c r="P17" s="60"/>
      <c r="Q17" s="60"/>
      <c r="R17" s="60">
        <v>150653</v>
      </c>
      <c r="S17" s="60"/>
      <c r="T17" s="60"/>
      <c r="U17" s="60"/>
      <c r="V17" s="60"/>
      <c r="W17" s="60">
        <v>9491130</v>
      </c>
      <c r="X17" s="60"/>
      <c r="Y17" s="60">
        <v>9491130</v>
      </c>
      <c r="Z17" s="140"/>
      <c r="AA17" s="62">
        <v>15022000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12210839</v>
      </c>
      <c r="D19" s="153">
        <f>SUM(D20:D23)</f>
        <v>0</v>
      </c>
      <c r="E19" s="154">
        <f t="shared" si="3"/>
        <v>15070000</v>
      </c>
      <c r="F19" s="100">
        <f t="shared" si="3"/>
        <v>15070000</v>
      </c>
      <c r="G19" s="100">
        <f t="shared" si="3"/>
        <v>2961683</v>
      </c>
      <c r="H19" s="100">
        <f t="shared" si="3"/>
        <v>325755</v>
      </c>
      <c r="I19" s="100">
        <f t="shared" si="3"/>
        <v>594733</v>
      </c>
      <c r="J19" s="100">
        <f t="shared" si="3"/>
        <v>3882171</v>
      </c>
      <c r="K19" s="100">
        <f t="shared" si="3"/>
        <v>407152</v>
      </c>
      <c r="L19" s="100">
        <f t="shared" si="3"/>
        <v>1868664</v>
      </c>
      <c r="M19" s="100">
        <f t="shared" si="3"/>
        <v>1074658</v>
      </c>
      <c r="N19" s="100">
        <f t="shared" si="3"/>
        <v>3350474</v>
      </c>
      <c r="O19" s="100">
        <f t="shared" si="3"/>
        <v>0</v>
      </c>
      <c r="P19" s="100">
        <f t="shared" si="3"/>
        <v>870110</v>
      </c>
      <c r="Q19" s="100">
        <f t="shared" si="3"/>
        <v>3193203</v>
      </c>
      <c r="R19" s="100">
        <f t="shared" si="3"/>
        <v>4063313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11295958</v>
      </c>
      <c r="X19" s="100">
        <f t="shared" si="3"/>
        <v>0</v>
      </c>
      <c r="Y19" s="100">
        <f t="shared" si="3"/>
        <v>11295958</v>
      </c>
      <c r="Z19" s="137">
        <f>+IF(X19&lt;&gt;0,+(Y19/X19)*100,0)</f>
        <v>0</v>
      </c>
      <c r="AA19" s="102">
        <f>SUM(AA20:AA23)</f>
        <v>15070000</v>
      </c>
    </row>
    <row r="20" spans="1:27" ht="12.75">
      <c r="A20" s="138" t="s">
        <v>89</v>
      </c>
      <c r="B20" s="136"/>
      <c r="C20" s="155">
        <v>11891485</v>
      </c>
      <c r="D20" s="155"/>
      <c r="E20" s="156">
        <v>5000000</v>
      </c>
      <c r="F20" s="60">
        <v>5000000</v>
      </c>
      <c r="G20" s="60">
        <v>2961683</v>
      </c>
      <c r="H20" s="60"/>
      <c r="I20" s="60">
        <v>237582</v>
      </c>
      <c r="J20" s="60">
        <v>3199265</v>
      </c>
      <c r="K20" s="60"/>
      <c r="L20" s="60"/>
      <c r="M20" s="60"/>
      <c r="N20" s="60"/>
      <c r="O20" s="60"/>
      <c r="P20" s="60"/>
      <c r="Q20" s="60">
        <v>2137500</v>
      </c>
      <c r="R20" s="60">
        <v>2137500</v>
      </c>
      <c r="S20" s="60"/>
      <c r="T20" s="60"/>
      <c r="U20" s="60"/>
      <c r="V20" s="60"/>
      <c r="W20" s="60">
        <v>5336765</v>
      </c>
      <c r="X20" s="60"/>
      <c r="Y20" s="60">
        <v>5336765</v>
      </c>
      <c r="Z20" s="140"/>
      <c r="AA20" s="62">
        <v>5000000</v>
      </c>
    </row>
    <row r="21" spans="1:27" ht="12.75">
      <c r="A21" s="138" t="s">
        <v>90</v>
      </c>
      <c r="B21" s="136"/>
      <c r="C21" s="155"/>
      <c r="D21" s="155"/>
      <c r="E21" s="156">
        <v>4042000</v>
      </c>
      <c r="F21" s="60">
        <v>4042000</v>
      </c>
      <c r="G21" s="60"/>
      <c r="H21" s="60"/>
      <c r="I21" s="60"/>
      <c r="J21" s="60"/>
      <c r="K21" s="60"/>
      <c r="L21" s="60">
        <v>737306</v>
      </c>
      <c r="M21" s="60"/>
      <c r="N21" s="60">
        <v>737306</v>
      </c>
      <c r="O21" s="60"/>
      <c r="P21" s="60"/>
      <c r="Q21" s="60"/>
      <c r="R21" s="60"/>
      <c r="S21" s="60"/>
      <c r="T21" s="60"/>
      <c r="U21" s="60"/>
      <c r="V21" s="60"/>
      <c r="W21" s="60">
        <v>737306</v>
      </c>
      <c r="X21" s="60"/>
      <c r="Y21" s="60">
        <v>737306</v>
      </c>
      <c r="Z21" s="140"/>
      <c r="AA21" s="62">
        <v>4042000</v>
      </c>
    </row>
    <row r="22" spans="1:27" ht="12.75">
      <c r="A22" s="138" t="s">
        <v>91</v>
      </c>
      <c r="B22" s="136"/>
      <c r="C22" s="157">
        <v>319354</v>
      </c>
      <c r="D22" s="157"/>
      <c r="E22" s="158">
        <v>6028000</v>
      </c>
      <c r="F22" s="159">
        <v>6028000</v>
      </c>
      <c r="G22" s="159"/>
      <c r="H22" s="159">
        <v>325755</v>
      </c>
      <c r="I22" s="159">
        <v>357151</v>
      </c>
      <c r="J22" s="159">
        <v>682906</v>
      </c>
      <c r="K22" s="159">
        <v>407152</v>
      </c>
      <c r="L22" s="159">
        <v>1131358</v>
      </c>
      <c r="M22" s="159">
        <v>1074658</v>
      </c>
      <c r="N22" s="159">
        <v>2613168</v>
      </c>
      <c r="O22" s="159"/>
      <c r="P22" s="159">
        <v>870110</v>
      </c>
      <c r="Q22" s="159">
        <v>1055703</v>
      </c>
      <c r="R22" s="159">
        <v>1925813</v>
      </c>
      <c r="S22" s="159"/>
      <c r="T22" s="159"/>
      <c r="U22" s="159"/>
      <c r="V22" s="159"/>
      <c r="W22" s="159">
        <v>5221887</v>
      </c>
      <c r="X22" s="159"/>
      <c r="Y22" s="159">
        <v>5221887</v>
      </c>
      <c r="Z22" s="141"/>
      <c r="AA22" s="225">
        <v>6028000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37220454</v>
      </c>
      <c r="D25" s="217">
        <f>+D5+D9+D15+D19+D24</f>
        <v>0</v>
      </c>
      <c r="E25" s="230">
        <f t="shared" si="4"/>
        <v>34300000</v>
      </c>
      <c r="F25" s="219">
        <f t="shared" si="4"/>
        <v>34300000</v>
      </c>
      <c r="G25" s="219">
        <f t="shared" si="4"/>
        <v>6705475</v>
      </c>
      <c r="H25" s="219">
        <f t="shared" si="4"/>
        <v>2123068</v>
      </c>
      <c r="I25" s="219">
        <f t="shared" si="4"/>
        <v>1769502</v>
      </c>
      <c r="J25" s="219">
        <f t="shared" si="4"/>
        <v>10598045</v>
      </c>
      <c r="K25" s="219">
        <f t="shared" si="4"/>
        <v>1296275</v>
      </c>
      <c r="L25" s="219">
        <f t="shared" si="4"/>
        <v>4013896</v>
      </c>
      <c r="M25" s="219">
        <f t="shared" si="4"/>
        <v>1479474</v>
      </c>
      <c r="N25" s="219">
        <f t="shared" si="4"/>
        <v>6789645</v>
      </c>
      <c r="O25" s="219">
        <f t="shared" si="4"/>
        <v>471789</v>
      </c>
      <c r="P25" s="219">
        <f t="shared" si="4"/>
        <v>1009550</v>
      </c>
      <c r="Q25" s="219">
        <f t="shared" si="4"/>
        <v>3193203</v>
      </c>
      <c r="R25" s="219">
        <f t="shared" si="4"/>
        <v>4674542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22062232</v>
      </c>
      <c r="X25" s="219">
        <f t="shared" si="4"/>
        <v>0</v>
      </c>
      <c r="Y25" s="219">
        <f t="shared" si="4"/>
        <v>22062232</v>
      </c>
      <c r="Z25" s="231">
        <f>+IF(X25&lt;&gt;0,+(Y25/X25)*100,0)</f>
        <v>0</v>
      </c>
      <c r="AA25" s="232">
        <f>+AA5+AA9+AA15+AA19+AA24</f>
        <v>34300000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37015020</v>
      </c>
      <c r="D28" s="155"/>
      <c r="E28" s="156">
        <v>33300000</v>
      </c>
      <c r="F28" s="60">
        <v>33300000</v>
      </c>
      <c r="G28" s="60">
        <v>6705475</v>
      </c>
      <c r="H28" s="60">
        <v>2123068</v>
      </c>
      <c r="I28" s="60">
        <v>1753483</v>
      </c>
      <c r="J28" s="60">
        <v>10582026</v>
      </c>
      <c r="K28" s="60">
        <v>1296275</v>
      </c>
      <c r="L28" s="60">
        <v>3673278</v>
      </c>
      <c r="M28" s="60">
        <v>1479474</v>
      </c>
      <c r="N28" s="60">
        <v>6449027</v>
      </c>
      <c r="O28" s="60">
        <v>471789</v>
      </c>
      <c r="P28" s="60">
        <v>1009550</v>
      </c>
      <c r="Q28" s="60">
        <v>3193203</v>
      </c>
      <c r="R28" s="60">
        <v>4674542</v>
      </c>
      <c r="S28" s="60"/>
      <c r="T28" s="60"/>
      <c r="U28" s="60"/>
      <c r="V28" s="60"/>
      <c r="W28" s="60">
        <v>21705595</v>
      </c>
      <c r="X28" s="60"/>
      <c r="Y28" s="60">
        <v>21705595</v>
      </c>
      <c r="Z28" s="140"/>
      <c r="AA28" s="155">
        <v>33300000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37015020</v>
      </c>
      <c r="D32" s="210">
        <f>SUM(D28:D31)</f>
        <v>0</v>
      </c>
      <c r="E32" s="211">
        <f t="shared" si="5"/>
        <v>33300000</v>
      </c>
      <c r="F32" s="77">
        <f t="shared" si="5"/>
        <v>33300000</v>
      </c>
      <c r="G32" s="77">
        <f t="shared" si="5"/>
        <v>6705475</v>
      </c>
      <c r="H32" s="77">
        <f t="shared" si="5"/>
        <v>2123068</v>
      </c>
      <c r="I32" s="77">
        <f t="shared" si="5"/>
        <v>1753483</v>
      </c>
      <c r="J32" s="77">
        <f t="shared" si="5"/>
        <v>10582026</v>
      </c>
      <c r="K32" s="77">
        <f t="shared" si="5"/>
        <v>1296275</v>
      </c>
      <c r="L32" s="77">
        <f t="shared" si="5"/>
        <v>3673278</v>
      </c>
      <c r="M32" s="77">
        <f t="shared" si="5"/>
        <v>1479474</v>
      </c>
      <c r="N32" s="77">
        <f t="shared" si="5"/>
        <v>6449027</v>
      </c>
      <c r="O32" s="77">
        <f t="shared" si="5"/>
        <v>471789</v>
      </c>
      <c r="P32" s="77">
        <f t="shared" si="5"/>
        <v>1009550</v>
      </c>
      <c r="Q32" s="77">
        <f t="shared" si="5"/>
        <v>3193203</v>
      </c>
      <c r="R32" s="77">
        <f t="shared" si="5"/>
        <v>4674542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21705595</v>
      </c>
      <c r="X32" s="77">
        <f t="shared" si="5"/>
        <v>0</v>
      </c>
      <c r="Y32" s="77">
        <f t="shared" si="5"/>
        <v>21705595</v>
      </c>
      <c r="Z32" s="212">
        <f>+IF(X32&lt;&gt;0,+(Y32/X32)*100,0)</f>
        <v>0</v>
      </c>
      <c r="AA32" s="79">
        <f>SUM(AA28:AA31)</f>
        <v>33300000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16019</v>
      </c>
      <c r="J33" s="60">
        <v>16019</v>
      </c>
      <c r="K33" s="60"/>
      <c r="L33" s="60">
        <v>340618</v>
      </c>
      <c r="M33" s="60"/>
      <c r="N33" s="60">
        <v>340618</v>
      </c>
      <c r="O33" s="60"/>
      <c r="P33" s="60"/>
      <c r="Q33" s="60"/>
      <c r="R33" s="60"/>
      <c r="S33" s="60"/>
      <c r="T33" s="60"/>
      <c r="U33" s="60"/>
      <c r="V33" s="60"/>
      <c r="W33" s="60">
        <v>356637</v>
      </c>
      <c r="X33" s="60"/>
      <c r="Y33" s="60">
        <v>356637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205434</v>
      </c>
      <c r="D35" s="155"/>
      <c r="E35" s="156">
        <v>1000000</v>
      </c>
      <c r="F35" s="60">
        <v>1000000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1000000</v>
      </c>
    </row>
    <row r="36" spans="1:27" ht="12.75">
      <c r="A36" s="238" t="s">
        <v>139</v>
      </c>
      <c r="B36" s="149"/>
      <c r="C36" s="222">
        <f aca="true" t="shared" si="6" ref="C36:Y36">SUM(C32:C35)</f>
        <v>37220454</v>
      </c>
      <c r="D36" s="222">
        <f>SUM(D32:D35)</f>
        <v>0</v>
      </c>
      <c r="E36" s="218">
        <f t="shared" si="6"/>
        <v>34300000</v>
      </c>
      <c r="F36" s="220">
        <f t="shared" si="6"/>
        <v>34300000</v>
      </c>
      <c r="G36" s="220">
        <f t="shared" si="6"/>
        <v>6705475</v>
      </c>
      <c r="H36" s="220">
        <f t="shared" si="6"/>
        <v>2123068</v>
      </c>
      <c r="I36" s="220">
        <f t="shared" si="6"/>
        <v>1769502</v>
      </c>
      <c r="J36" s="220">
        <f t="shared" si="6"/>
        <v>10598045</v>
      </c>
      <c r="K36" s="220">
        <f t="shared" si="6"/>
        <v>1296275</v>
      </c>
      <c r="L36" s="220">
        <f t="shared" si="6"/>
        <v>4013896</v>
      </c>
      <c r="M36" s="220">
        <f t="shared" si="6"/>
        <v>1479474</v>
      </c>
      <c r="N36" s="220">
        <f t="shared" si="6"/>
        <v>6789645</v>
      </c>
      <c r="O36" s="220">
        <f t="shared" si="6"/>
        <v>471789</v>
      </c>
      <c r="P36" s="220">
        <f t="shared" si="6"/>
        <v>1009550</v>
      </c>
      <c r="Q36" s="220">
        <f t="shared" si="6"/>
        <v>3193203</v>
      </c>
      <c r="R36" s="220">
        <f t="shared" si="6"/>
        <v>4674542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22062232</v>
      </c>
      <c r="X36" s="220">
        <f t="shared" si="6"/>
        <v>0</v>
      </c>
      <c r="Y36" s="220">
        <f t="shared" si="6"/>
        <v>22062232</v>
      </c>
      <c r="Z36" s="221">
        <f>+IF(X36&lt;&gt;0,+(Y36/X36)*100,0)</f>
        <v>0</v>
      </c>
      <c r="AA36" s="239">
        <f>SUM(AA32:AA35)</f>
        <v>34300000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271409</v>
      </c>
      <c r="D6" s="155"/>
      <c r="E6" s="59">
        <v>1070336</v>
      </c>
      <c r="F6" s="60">
        <v>1070000</v>
      </c>
      <c r="G6" s="60">
        <v>54858117</v>
      </c>
      <c r="H6" s="60">
        <v>42980800</v>
      </c>
      <c r="I6" s="60">
        <v>31277641</v>
      </c>
      <c r="J6" s="60">
        <v>31277641</v>
      </c>
      <c r="K6" s="60">
        <v>20092943</v>
      </c>
      <c r="L6" s="60">
        <v>8877139</v>
      </c>
      <c r="M6" s="60">
        <v>31271993</v>
      </c>
      <c r="N6" s="60">
        <v>31271993</v>
      </c>
      <c r="O6" s="60">
        <v>9640283</v>
      </c>
      <c r="P6" s="60">
        <v>7171911</v>
      </c>
      <c r="Q6" s="60">
        <v>47791488</v>
      </c>
      <c r="R6" s="60">
        <v>47791488</v>
      </c>
      <c r="S6" s="60"/>
      <c r="T6" s="60"/>
      <c r="U6" s="60"/>
      <c r="V6" s="60"/>
      <c r="W6" s="60">
        <v>47791488</v>
      </c>
      <c r="X6" s="60">
        <v>802500</v>
      </c>
      <c r="Y6" s="60">
        <v>46988988</v>
      </c>
      <c r="Z6" s="140">
        <v>5855.33</v>
      </c>
      <c r="AA6" s="62">
        <v>1070000</v>
      </c>
    </row>
    <row r="7" spans="1:27" ht="12.75">
      <c r="A7" s="249" t="s">
        <v>144</v>
      </c>
      <c r="B7" s="182"/>
      <c r="C7" s="155">
        <v>10908964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72830419</v>
      </c>
      <c r="D8" s="155"/>
      <c r="E8" s="59">
        <v>102396659</v>
      </c>
      <c r="F8" s="60">
        <v>102397000</v>
      </c>
      <c r="G8" s="60">
        <v>85228615</v>
      </c>
      <c r="H8" s="60">
        <v>95095291</v>
      </c>
      <c r="I8" s="60">
        <v>107067257</v>
      </c>
      <c r="J8" s="60">
        <v>107067257</v>
      </c>
      <c r="K8" s="60">
        <v>114457946</v>
      </c>
      <c r="L8" s="60">
        <v>109222139</v>
      </c>
      <c r="M8" s="60">
        <v>117226992</v>
      </c>
      <c r="N8" s="60">
        <v>117226992</v>
      </c>
      <c r="O8" s="60">
        <v>136191946</v>
      </c>
      <c r="P8" s="60">
        <v>140621147</v>
      </c>
      <c r="Q8" s="60">
        <v>150620650</v>
      </c>
      <c r="R8" s="60">
        <v>150620650</v>
      </c>
      <c r="S8" s="60"/>
      <c r="T8" s="60"/>
      <c r="U8" s="60"/>
      <c r="V8" s="60"/>
      <c r="W8" s="60">
        <v>150620650</v>
      </c>
      <c r="X8" s="60">
        <v>76797750</v>
      </c>
      <c r="Y8" s="60">
        <v>73822900</v>
      </c>
      <c r="Z8" s="140">
        <v>96.13</v>
      </c>
      <c r="AA8" s="62">
        <v>102397000</v>
      </c>
    </row>
    <row r="9" spans="1:27" ht="12.75">
      <c r="A9" s="249" t="s">
        <v>146</v>
      </c>
      <c r="B9" s="182"/>
      <c r="C9" s="155">
        <v>14101488</v>
      </c>
      <c r="D9" s="155"/>
      <c r="E9" s="59">
        <v>2760940</v>
      </c>
      <c r="F9" s="60">
        <v>2761000</v>
      </c>
      <c r="G9" s="60">
        <v>2445195</v>
      </c>
      <c r="H9" s="60">
        <v>2412567</v>
      </c>
      <c r="I9" s="60">
        <v>2274978</v>
      </c>
      <c r="J9" s="60">
        <v>2274978</v>
      </c>
      <c r="K9" s="60">
        <v>2274156</v>
      </c>
      <c r="L9" s="60">
        <v>1887991</v>
      </c>
      <c r="M9" s="60">
        <v>1945121</v>
      </c>
      <c r="N9" s="60">
        <v>1945121</v>
      </c>
      <c r="O9" s="60">
        <v>1963200</v>
      </c>
      <c r="P9" s="60">
        <v>1932192</v>
      </c>
      <c r="Q9" s="60">
        <v>1931704</v>
      </c>
      <c r="R9" s="60">
        <v>1931704</v>
      </c>
      <c r="S9" s="60"/>
      <c r="T9" s="60"/>
      <c r="U9" s="60"/>
      <c r="V9" s="60"/>
      <c r="W9" s="60">
        <v>1931704</v>
      </c>
      <c r="X9" s="60">
        <v>2070750</v>
      </c>
      <c r="Y9" s="60">
        <v>-139046</v>
      </c>
      <c r="Z9" s="140">
        <v>-6.71</v>
      </c>
      <c r="AA9" s="62">
        <v>2761000</v>
      </c>
    </row>
    <row r="10" spans="1:27" ht="12.75">
      <c r="A10" s="249" t="s">
        <v>147</v>
      </c>
      <c r="B10" s="182"/>
      <c r="C10" s="155">
        <v>20671470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2266315</v>
      </c>
      <c r="D11" s="155"/>
      <c r="E11" s="59">
        <v>2204488</v>
      </c>
      <c r="F11" s="60">
        <v>2204000</v>
      </c>
      <c r="G11" s="60">
        <v>2413108</v>
      </c>
      <c r="H11" s="60">
        <v>2334349</v>
      </c>
      <c r="I11" s="60">
        <v>2343791</v>
      </c>
      <c r="J11" s="60">
        <v>2343791</v>
      </c>
      <c r="K11" s="60">
        <v>2720816</v>
      </c>
      <c r="L11" s="60">
        <v>2740156</v>
      </c>
      <c r="M11" s="60">
        <v>2850485</v>
      </c>
      <c r="N11" s="60">
        <v>2850485</v>
      </c>
      <c r="O11" s="60">
        <v>2851746</v>
      </c>
      <c r="P11" s="60">
        <v>2905411</v>
      </c>
      <c r="Q11" s="60">
        <v>3014462</v>
      </c>
      <c r="R11" s="60">
        <v>3014462</v>
      </c>
      <c r="S11" s="60"/>
      <c r="T11" s="60"/>
      <c r="U11" s="60"/>
      <c r="V11" s="60"/>
      <c r="W11" s="60">
        <v>3014462</v>
      </c>
      <c r="X11" s="60">
        <v>1653000</v>
      </c>
      <c r="Y11" s="60">
        <v>1361462</v>
      </c>
      <c r="Z11" s="140">
        <v>82.36</v>
      </c>
      <c r="AA11" s="62">
        <v>2204000</v>
      </c>
    </row>
    <row r="12" spans="1:27" ht="12.75">
      <c r="A12" s="250" t="s">
        <v>56</v>
      </c>
      <c r="B12" s="251"/>
      <c r="C12" s="168">
        <f aca="true" t="shared" si="0" ref="C12:Y12">SUM(C6:C11)</f>
        <v>121050065</v>
      </c>
      <c r="D12" s="168">
        <f>SUM(D6:D11)</f>
        <v>0</v>
      </c>
      <c r="E12" s="72">
        <f t="shared" si="0"/>
        <v>108432423</v>
      </c>
      <c r="F12" s="73">
        <f t="shared" si="0"/>
        <v>108432000</v>
      </c>
      <c r="G12" s="73">
        <f t="shared" si="0"/>
        <v>144945035</v>
      </c>
      <c r="H12" s="73">
        <f t="shared" si="0"/>
        <v>142823007</v>
      </c>
      <c r="I12" s="73">
        <f t="shared" si="0"/>
        <v>142963667</v>
      </c>
      <c r="J12" s="73">
        <f t="shared" si="0"/>
        <v>142963667</v>
      </c>
      <c r="K12" s="73">
        <f t="shared" si="0"/>
        <v>139545861</v>
      </c>
      <c r="L12" s="73">
        <f t="shared" si="0"/>
        <v>122727425</v>
      </c>
      <c r="M12" s="73">
        <f t="shared" si="0"/>
        <v>153294591</v>
      </c>
      <c r="N12" s="73">
        <f t="shared" si="0"/>
        <v>153294591</v>
      </c>
      <c r="O12" s="73">
        <f t="shared" si="0"/>
        <v>150647175</v>
      </c>
      <c r="P12" s="73">
        <f t="shared" si="0"/>
        <v>152630661</v>
      </c>
      <c r="Q12" s="73">
        <f t="shared" si="0"/>
        <v>203358304</v>
      </c>
      <c r="R12" s="73">
        <f t="shared" si="0"/>
        <v>203358304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203358304</v>
      </c>
      <c r="X12" s="73">
        <f t="shared" si="0"/>
        <v>81324000</v>
      </c>
      <c r="Y12" s="73">
        <f t="shared" si="0"/>
        <v>122034304</v>
      </c>
      <c r="Z12" s="170">
        <f>+IF(X12&lt;&gt;0,+(Y12/X12)*100,0)</f>
        <v>150.05939697998133</v>
      </c>
      <c r="AA12" s="74">
        <f>SUM(AA6:AA11)</f>
        <v>108432000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120516</v>
      </c>
      <c r="H16" s="159">
        <v>120516</v>
      </c>
      <c r="I16" s="159">
        <v>120516</v>
      </c>
      <c r="J16" s="60">
        <v>120516</v>
      </c>
      <c r="K16" s="159">
        <v>120516</v>
      </c>
      <c r="L16" s="159">
        <v>120516</v>
      </c>
      <c r="M16" s="60">
        <v>120516</v>
      </c>
      <c r="N16" s="159">
        <v>120516</v>
      </c>
      <c r="O16" s="159">
        <v>120516</v>
      </c>
      <c r="P16" s="159">
        <v>120516</v>
      </c>
      <c r="Q16" s="60">
        <v>120516</v>
      </c>
      <c r="R16" s="159">
        <v>120516</v>
      </c>
      <c r="S16" s="159"/>
      <c r="T16" s="60"/>
      <c r="U16" s="159"/>
      <c r="V16" s="159"/>
      <c r="W16" s="159">
        <v>120516</v>
      </c>
      <c r="X16" s="60"/>
      <c r="Y16" s="159">
        <v>120516</v>
      </c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1822294320</v>
      </c>
      <c r="D19" s="155"/>
      <c r="E19" s="59">
        <v>1862454398</v>
      </c>
      <c r="F19" s="60">
        <v>1832511000</v>
      </c>
      <c r="G19" s="60">
        <v>1830484459</v>
      </c>
      <c r="H19" s="60">
        <v>1832951257</v>
      </c>
      <c r="I19" s="60">
        <v>1833676479</v>
      </c>
      <c r="J19" s="60">
        <v>1833676479</v>
      </c>
      <c r="K19" s="60">
        <v>1835195192</v>
      </c>
      <c r="L19" s="60">
        <v>1838486972</v>
      </c>
      <c r="M19" s="60">
        <v>1839386052</v>
      </c>
      <c r="N19" s="60">
        <v>1839386052</v>
      </c>
      <c r="O19" s="60">
        <v>1841015725</v>
      </c>
      <c r="P19" s="60">
        <v>1841778979</v>
      </c>
      <c r="Q19" s="60">
        <v>1849969350</v>
      </c>
      <c r="R19" s="60">
        <v>1849969350</v>
      </c>
      <c r="S19" s="60"/>
      <c r="T19" s="60"/>
      <c r="U19" s="60"/>
      <c r="V19" s="60"/>
      <c r="W19" s="60">
        <v>1849969350</v>
      </c>
      <c r="X19" s="60">
        <v>1374383250</v>
      </c>
      <c r="Y19" s="60">
        <v>475586100</v>
      </c>
      <c r="Z19" s="140">
        <v>34.6</v>
      </c>
      <c r="AA19" s="62">
        <v>1832511000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525672</v>
      </c>
      <c r="D22" s="155"/>
      <c r="E22" s="59">
        <v>63960</v>
      </c>
      <c r="F22" s="60">
        <v>64000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48000</v>
      </c>
      <c r="Y22" s="60">
        <v>-48000</v>
      </c>
      <c r="Z22" s="140">
        <v>-100</v>
      </c>
      <c r="AA22" s="62">
        <v>64000</v>
      </c>
    </row>
    <row r="23" spans="1:27" ht="12.75">
      <c r="A23" s="249" t="s">
        <v>158</v>
      </c>
      <c r="B23" s="182"/>
      <c r="C23" s="155">
        <v>120516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1822940508</v>
      </c>
      <c r="D24" s="168">
        <f>SUM(D15:D23)</f>
        <v>0</v>
      </c>
      <c r="E24" s="76">
        <f t="shared" si="1"/>
        <v>1862518358</v>
      </c>
      <c r="F24" s="77">
        <f t="shared" si="1"/>
        <v>1832575000</v>
      </c>
      <c r="G24" s="77">
        <f t="shared" si="1"/>
        <v>1830604975</v>
      </c>
      <c r="H24" s="77">
        <f t="shared" si="1"/>
        <v>1833071773</v>
      </c>
      <c r="I24" s="77">
        <f t="shared" si="1"/>
        <v>1833796995</v>
      </c>
      <c r="J24" s="77">
        <f t="shared" si="1"/>
        <v>1833796995</v>
      </c>
      <c r="K24" s="77">
        <f t="shared" si="1"/>
        <v>1835315708</v>
      </c>
      <c r="L24" s="77">
        <f t="shared" si="1"/>
        <v>1838607488</v>
      </c>
      <c r="M24" s="77">
        <f t="shared" si="1"/>
        <v>1839506568</v>
      </c>
      <c r="N24" s="77">
        <f t="shared" si="1"/>
        <v>1839506568</v>
      </c>
      <c r="O24" s="77">
        <f t="shared" si="1"/>
        <v>1841136241</v>
      </c>
      <c r="P24" s="77">
        <f t="shared" si="1"/>
        <v>1841899495</v>
      </c>
      <c r="Q24" s="77">
        <f t="shared" si="1"/>
        <v>1850089866</v>
      </c>
      <c r="R24" s="77">
        <f t="shared" si="1"/>
        <v>1850089866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1850089866</v>
      </c>
      <c r="X24" s="77">
        <f t="shared" si="1"/>
        <v>1374431250</v>
      </c>
      <c r="Y24" s="77">
        <f t="shared" si="1"/>
        <v>475658616</v>
      </c>
      <c r="Z24" s="212">
        <f>+IF(X24&lt;&gt;0,+(Y24/X24)*100,0)</f>
        <v>34.60766888121905</v>
      </c>
      <c r="AA24" s="79">
        <f>SUM(AA15:AA23)</f>
        <v>1832575000</v>
      </c>
    </row>
    <row r="25" spans="1:27" ht="12.75">
      <c r="A25" s="250" t="s">
        <v>159</v>
      </c>
      <c r="B25" s="251"/>
      <c r="C25" s="168">
        <f aca="true" t="shared" si="2" ref="C25:Y25">+C12+C24</f>
        <v>1943990573</v>
      </c>
      <c r="D25" s="168">
        <f>+D12+D24</f>
        <v>0</v>
      </c>
      <c r="E25" s="72">
        <f t="shared" si="2"/>
        <v>1970950781</v>
      </c>
      <c r="F25" s="73">
        <f t="shared" si="2"/>
        <v>1941007000</v>
      </c>
      <c r="G25" s="73">
        <f t="shared" si="2"/>
        <v>1975550010</v>
      </c>
      <c r="H25" s="73">
        <f t="shared" si="2"/>
        <v>1975894780</v>
      </c>
      <c r="I25" s="73">
        <f t="shared" si="2"/>
        <v>1976760662</v>
      </c>
      <c r="J25" s="73">
        <f t="shared" si="2"/>
        <v>1976760662</v>
      </c>
      <c r="K25" s="73">
        <f t="shared" si="2"/>
        <v>1974861569</v>
      </c>
      <c r="L25" s="73">
        <f t="shared" si="2"/>
        <v>1961334913</v>
      </c>
      <c r="M25" s="73">
        <f t="shared" si="2"/>
        <v>1992801159</v>
      </c>
      <c r="N25" s="73">
        <f t="shared" si="2"/>
        <v>1992801159</v>
      </c>
      <c r="O25" s="73">
        <f t="shared" si="2"/>
        <v>1991783416</v>
      </c>
      <c r="P25" s="73">
        <f t="shared" si="2"/>
        <v>1994530156</v>
      </c>
      <c r="Q25" s="73">
        <f t="shared" si="2"/>
        <v>2053448170</v>
      </c>
      <c r="R25" s="73">
        <f t="shared" si="2"/>
        <v>2053448170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2053448170</v>
      </c>
      <c r="X25" s="73">
        <f t="shared" si="2"/>
        <v>1455755250</v>
      </c>
      <c r="Y25" s="73">
        <f t="shared" si="2"/>
        <v>597692920</v>
      </c>
      <c r="Z25" s="170">
        <f>+IF(X25&lt;&gt;0,+(Y25/X25)*100,0)</f>
        <v>41.05723953253818</v>
      </c>
      <c r="AA25" s="74">
        <f>+AA12+AA24</f>
        <v>1941007000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10480546</v>
      </c>
      <c r="D30" s="155"/>
      <c r="E30" s="59">
        <v>22480546</v>
      </c>
      <c r="F30" s="60">
        <v>22481000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16860750</v>
      </c>
      <c r="Y30" s="60">
        <v>-16860750</v>
      </c>
      <c r="Z30" s="140">
        <v>-100</v>
      </c>
      <c r="AA30" s="62">
        <v>22481000</v>
      </c>
    </row>
    <row r="31" spans="1:27" ht="12.75">
      <c r="A31" s="249" t="s">
        <v>163</v>
      </c>
      <c r="B31" s="182"/>
      <c r="C31" s="155">
        <v>2028393</v>
      </c>
      <c r="D31" s="155"/>
      <c r="E31" s="59">
        <v>1956110</v>
      </c>
      <c r="F31" s="60">
        <v>1956000</v>
      </c>
      <c r="G31" s="60">
        <v>2123546</v>
      </c>
      <c r="H31" s="60">
        <v>2058663</v>
      </c>
      <c r="I31" s="60">
        <v>2131562</v>
      </c>
      <c r="J31" s="60">
        <v>2131562</v>
      </c>
      <c r="K31" s="60">
        <v>2166149</v>
      </c>
      <c r="L31" s="60">
        <v>2198863</v>
      </c>
      <c r="M31" s="60">
        <v>2215163</v>
      </c>
      <c r="N31" s="60">
        <v>2215163</v>
      </c>
      <c r="O31" s="60">
        <v>2249947</v>
      </c>
      <c r="P31" s="60">
        <v>2272524</v>
      </c>
      <c r="Q31" s="60">
        <v>2326960</v>
      </c>
      <c r="R31" s="60">
        <v>2326960</v>
      </c>
      <c r="S31" s="60"/>
      <c r="T31" s="60"/>
      <c r="U31" s="60"/>
      <c r="V31" s="60"/>
      <c r="W31" s="60">
        <v>2326960</v>
      </c>
      <c r="X31" s="60">
        <v>1467000</v>
      </c>
      <c r="Y31" s="60">
        <v>859960</v>
      </c>
      <c r="Z31" s="140">
        <v>58.62</v>
      </c>
      <c r="AA31" s="62">
        <v>1956000</v>
      </c>
    </row>
    <row r="32" spans="1:27" ht="12.75">
      <c r="A32" s="249" t="s">
        <v>164</v>
      </c>
      <c r="B32" s="182"/>
      <c r="C32" s="155">
        <v>308985307</v>
      </c>
      <c r="D32" s="155"/>
      <c r="E32" s="59">
        <v>252597475</v>
      </c>
      <c r="F32" s="60">
        <v>252597000</v>
      </c>
      <c r="G32" s="60">
        <v>306423619</v>
      </c>
      <c r="H32" s="60">
        <v>315405691</v>
      </c>
      <c r="I32" s="60">
        <v>324162613</v>
      </c>
      <c r="J32" s="60">
        <v>324162613</v>
      </c>
      <c r="K32" s="60">
        <v>338223832</v>
      </c>
      <c r="L32" s="60">
        <v>336551268</v>
      </c>
      <c r="M32" s="60">
        <v>342903429</v>
      </c>
      <c r="N32" s="60">
        <v>342903429</v>
      </c>
      <c r="O32" s="60">
        <v>340147539</v>
      </c>
      <c r="P32" s="60">
        <v>346816769</v>
      </c>
      <c r="Q32" s="60">
        <v>384431528</v>
      </c>
      <c r="R32" s="60">
        <v>384431528</v>
      </c>
      <c r="S32" s="60"/>
      <c r="T32" s="60"/>
      <c r="U32" s="60"/>
      <c r="V32" s="60"/>
      <c r="W32" s="60">
        <v>384431528</v>
      </c>
      <c r="X32" s="60">
        <v>189447750</v>
      </c>
      <c r="Y32" s="60">
        <v>194983778</v>
      </c>
      <c r="Z32" s="140">
        <v>102.92</v>
      </c>
      <c r="AA32" s="62">
        <v>252597000</v>
      </c>
    </row>
    <row r="33" spans="1:27" ht="12.75">
      <c r="A33" s="249" t="s">
        <v>165</v>
      </c>
      <c r="B33" s="182"/>
      <c r="C33" s="155">
        <v>2627258</v>
      </c>
      <c r="D33" s="155"/>
      <c r="E33" s="59"/>
      <c r="F33" s="60"/>
      <c r="G33" s="60">
        <v>46657466</v>
      </c>
      <c r="H33" s="60">
        <v>46657466</v>
      </c>
      <c r="I33" s="60">
        <v>46657466</v>
      </c>
      <c r="J33" s="60">
        <v>46657466</v>
      </c>
      <c r="K33" s="60">
        <v>46657466</v>
      </c>
      <c r="L33" s="60">
        <v>46460338</v>
      </c>
      <c r="M33" s="60">
        <v>46460338</v>
      </c>
      <c r="N33" s="60">
        <v>46460338</v>
      </c>
      <c r="O33" s="60">
        <v>46460338</v>
      </c>
      <c r="P33" s="60">
        <v>46460338</v>
      </c>
      <c r="Q33" s="60">
        <v>46460338</v>
      </c>
      <c r="R33" s="60">
        <v>46460338</v>
      </c>
      <c r="S33" s="60"/>
      <c r="T33" s="60"/>
      <c r="U33" s="60"/>
      <c r="V33" s="60"/>
      <c r="W33" s="60">
        <v>46460338</v>
      </c>
      <c r="X33" s="60"/>
      <c r="Y33" s="60">
        <v>46460338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324121504</v>
      </c>
      <c r="D34" s="168">
        <f>SUM(D29:D33)</f>
        <v>0</v>
      </c>
      <c r="E34" s="72">
        <f t="shared" si="3"/>
        <v>277034131</v>
      </c>
      <c r="F34" s="73">
        <f t="shared" si="3"/>
        <v>277034000</v>
      </c>
      <c r="G34" s="73">
        <f t="shared" si="3"/>
        <v>355204631</v>
      </c>
      <c r="H34" s="73">
        <f t="shared" si="3"/>
        <v>364121820</v>
      </c>
      <c r="I34" s="73">
        <f t="shared" si="3"/>
        <v>372951641</v>
      </c>
      <c r="J34" s="73">
        <f t="shared" si="3"/>
        <v>372951641</v>
      </c>
      <c r="K34" s="73">
        <f t="shared" si="3"/>
        <v>387047447</v>
      </c>
      <c r="L34" s="73">
        <f t="shared" si="3"/>
        <v>385210469</v>
      </c>
      <c r="M34" s="73">
        <f t="shared" si="3"/>
        <v>391578930</v>
      </c>
      <c r="N34" s="73">
        <f t="shared" si="3"/>
        <v>391578930</v>
      </c>
      <c r="O34" s="73">
        <f t="shared" si="3"/>
        <v>388857824</v>
      </c>
      <c r="P34" s="73">
        <f t="shared" si="3"/>
        <v>395549631</v>
      </c>
      <c r="Q34" s="73">
        <f t="shared" si="3"/>
        <v>433218826</v>
      </c>
      <c r="R34" s="73">
        <f t="shared" si="3"/>
        <v>433218826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433218826</v>
      </c>
      <c r="X34" s="73">
        <f t="shared" si="3"/>
        <v>207775500</v>
      </c>
      <c r="Y34" s="73">
        <f t="shared" si="3"/>
        <v>225443326</v>
      </c>
      <c r="Z34" s="170">
        <f>+IF(X34&lt;&gt;0,+(Y34/X34)*100,0)</f>
        <v>108.50332498297442</v>
      </c>
      <c r="AA34" s="74">
        <f>SUM(AA29:AA33)</f>
        <v>277034000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32212971</v>
      </c>
      <c r="D37" s="155"/>
      <c r="E37" s="59"/>
      <c r="F37" s="60"/>
      <c r="G37" s="60">
        <v>31212971</v>
      </c>
      <c r="H37" s="60">
        <v>30212971</v>
      </c>
      <c r="I37" s="60">
        <v>28612971</v>
      </c>
      <c r="J37" s="60">
        <v>28612971</v>
      </c>
      <c r="K37" s="60">
        <v>26412971</v>
      </c>
      <c r="L37" s="60">
        <v>24212971</v>
      </c>
      <c r="M37" s="60">
        <v>21732425</v>
      </c>
      <c r="N37" s="60">
        <v>21732425</v>
      </c>
      <c r="O37" s="60">
        <v>21732425</v>
      </c>
      <c r="P37" s="60">
        <v>21732425</v>
      </c>
      <c r="Q37" s="60">
        <v>21732425</v>
      </c>
      <c r="R37" s="60">
        <v>21732425</v>
      </c>
      <c r="S37" s="60"/>
      <c r="T37" s="60"/>
      <c r="U37" s="60"/>
      <c r="V37" s="60"/>
      <c r="W37" s="60">
        <v>21732425</v>
      </c>
      <c r="X37" s="60"/>
      <c r="Y37" s="60">
        <v>21732425</v>
      </c>
      <c r="Z37" s="140"/>
      <c r="AA37" s="62"/>
    </row>
    <row r="38" spans="1:27" ht="12.75">
      <c r="A38" s="249" t="s">
        <v>165</v>
      </c>
      <c r="B38" s="182"/>
      <c r="C38" s="155">
        <v>28808725</v>
      </c>
      <c r="D38" s="155"/>
      <c r="E38" s="59">
        <v>85380650</v>
      </c>
      <c r="F38" s="60">
        <v>85381000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64035750</v>
      </c>
      <c r="Y38" s="60">
        <v>-64035750</v>
      </c>
      <c r="Z38" s="140">
        <v>-100</v>
      </c>
      <c r="AA38" s="62">
        <v>85381000</v>
      </c>
    </row>
    <row r="39" spans="1:27" ht="12.75">
      <c r="A39" s="250" t="s">
        <v>59</v>
      </c>
      <c r="B39" s="253"/>
      <c r="C39" s="168">
        <f aca="true" t="shared" si="4" ref="C39:Y39">SUM(C37:C38)</f>
        <v>61021696</v>
      </c>
      <c r="D39" s="168">
        <f>SUM(D37:D38)</f>
        <v>0</v>
      </c>
      <c r="E39" s="76">
        <f t="shared" si="4"/>
        <v>85380650</v>
      </c>
      <c r="F39" s="77">
        <f t="shared" si="4"/>
        <v>85381000</v>
      </c>
      <c r="G39" s="77">
        <f t="shared" si="4"/>
        <v>31212971</v>
      </c>
      <c r="H39" s="77">
        <f t="shared" si="4"/>
        <v>30212971</v>
      </c>
      <c r="I39" s="77">
        <f t="shared" si="4"/>
        <v>28612971</v>
      </c>
      <c r="J39" s="77">
        <f t="shared" si="4"/>
        <v>28612971</v>
      </c>
      <c r="K39" s="77">
        <f t="shared" si="4"/>
        <v>26412971</v>
      </c>
      <c r="L39" s="77">
        <f t="shared" si="4"/>
        <v>24212971</v>
      </c>
      <c r="M39" s="77">
        <f t="shared" si="4"/>
        <v>21732425</v>
      </c>
      <c r="N39" s="77">
        <f t="shared" si="4"/>
        <v>21732425</v>
      </c>
      <c r="O39" s="77">
        <f t="shared" si="4"/>
        <v>21732425</v>
      </c>
      <c r="P39" s="77">
        <f t="shared" si="4"/>
        <v>21732425</v>
      </c>
      <c r="Q39" s="77">
        <f t="shared" si="4"/>
        <v>21732425</v>
      </c>
      <c r="R39" s="77">
        <f t="shared" si="4"/>
        <v>21732425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21732425</v>
      </c>
      <c r="X39" s="77">
        <f t="shared" si="4"/>
        <v>64035750</v>
      </c>
      <c r="Y39" s="77">
        <f t="shared" si="4"/>
        <v>-42303325</v>
      </c>
      <c r="Z39" s="212">
        <f>+IF(X39&lt;&gt;0,+(Y39/X39)*100,0)</f>
        <v>-66.06204346790659</v>
      </c>
      <c r="AA39" s="79">
        <f>SUM(AA37:AA38)</f>
        <v>85381000</v>
      </c>
    </row>
    <row r="40" spans="1:27" ht="12.75">
      <c r="A40" s="250" t="s">
        <v>167</v>
      </c>
      <c r="B40" s="251"/>
      <c r="C40" s="168">
        <f aca="true" t="shared" si="5" ref="C40:Y40">+C34+C39</f>
        <v>385143200</v>
      </c>
      <c r="D40" s="168">
        <f>+D34+D39</f>
        <v>0</v>
      </c>
      <c r="E40" s="72">
        <f t="shared" si="5"/>
        <v>362414781</v>
      </c>
      <c r="F40" s="73">
        <f t="shared" si="5"/>
        <v>362415000</v>
      </c>
      <c r="G40" s="73">
        <f t="shared" si="5"/>
        <v>386417602</v>
      </c>
      <c r="H40" s="73">
        <f t="shared" si="5"/>
        <v>394334791</v>
      </c>
      <c r="I40" s="73">
        <f t="shared" si="5"/>
        <v>401564612</v>
      </c>
      <c r="J40" s="73">
        <f t="shared" si="5"/>
        <v>401564612</v>
      </c>
      <c r="K40" s="73">
        <f t="shared" si="5"/>
        <v>413460418</v>
      </c>
      <c r="L40" s="73">
        <f t="shared" si="5"/>
        <v>409423440</v>
      </c>
      <c r="M40" s="73">
        <f t="shared" si="5"/>
        <v>413311355</v>
      </c>
      <c r="N40" s="73">
        <f t="shared" si="5"/>
        <v>413311355</v>
      </c>
      <c r="O40" s="73">
        <f t="shared" si="5"/>
        <v>410590249</v>
      </c>
      <c r="P40" s="73">
        <f t="shared" si="5"/>
        <v>417282056</v>
      </c>
      <c r="Q40" s="73">
        <f t="shared" si="5"/>
        <v>454951251</v>
      </c>
      <c r="R40" s="73">
        <f t="shared" si="5"/>
        <v>454951251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454951251</v>
      </c>
      <c r="X40" s="73">
        <f t="shared" si="5"/>
        <v>271811250</v>
      </c>
      <c r="Y40" s="73">
        <f t="shared" si="5"/>
        <v>183140001</v>
      </c>
      <c r="Z40" s="170">
        <f>+IF(X40&lt;&gt;0,+(Y40/X40)*100,0)</f>
        <v>67.37763834278383</v>
      </c>
      <c r="AA40" s="74">
        <f>+AA34+AA39</f>
        <v>362415000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1558847373</v>
      </c>
      <c r="D42" s="257">
        <f>+D25-D40</f>
        <v>0</v>
      </c>
      <c r="E42" s="258">
        <f t="shared" si="6"/>
        <v>1608536000</v>
      </c>
      <c r="F42" s="259">
        <f t="shared" si="6"/>
        <v>1578592000</v>
      </c>
      <c r="G42" s="259">
        <f t="shared" si="6"/>
        <v>1589132408</v>
      </c>
      <c r="H42" s="259">
        <f t="shared" si="6"/>
        <v>1581559989</v>
      </c>
      <c r="I42" s="259">
        <f t="shared" si="6"/>
        <v>1575196050</v>
      </c>
      <c r="J42" s="259">
        <f t="shared" si="6"/>
        <v>1575196050</v>
      </c>
      <c r="K42" s="259">
        <f t="shared" si="6"/>
        <v>1561401151</v>
      </c>
      <c r="L42" s="259">
        <f t="shared" si="6"/>
        <v>1551911473</v>
      </c>
      <c r="M42" s="259">
        <f t="shared" si="6"/>
        <v>1579489804</v>
      </c>
      <c r="N42" s="259">
        <f t="shared" si="6"/>
        <v>1579489804</v>
      </c>
      <c r="O42" s="259">
        <f t="shared" si="6"/>
        <v>1581193167</v>
      </c>
      <c r="P42" s="259">
        <f t="shared" si="6"/>
        <v>1577248100</v>
      </c>
      <c r="Q42" s="259">
        <f t="shared" si="6"/>
        <v>1598496919</v>
      </c>
      <c r="R42" s="259">
        <f t="shared" si="6"/>
        <v>1598496919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1598496919</v>
      </c>
      <c r="X42" s="259">
        <f t="shared" si="6"/>
        <v>1183944000</v>
      </c>
      <c r="Y42" s="259">
        <f t="shared" si="6"/>
        <v>414552919</v>
      </c>
      <c r="Z42" s="260">
        <f>+IF(X42&lt;&gt;0,+(Y42/X42)*100,0)</f>
        <v>35.01457155068145</v>
      </c>
      <c r="AA42" s="261">
        <f>+AA25-AA40</f>
        <v>1578592000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1558847373</v>
      </c>
      <c r="D45" s="155"/>
      <c r="E45" s="59">
        <v>1608536000</v>
      </c>
      <c r="F45" s="60">
        <v>1578592000</v>
      </c>
      <c r="G45" s="60">
        <v>1589132408</v>
      </c>
      <c r="H45" s="60">
        <v>1581559989</v>
      </c>
      <c r="I45" s="60">
        <v>1575196050</v>
      </c>
      <c r="J45" s="60">
        <v>1575196050</v>
      </c>
      <c r="K45" s="60">
        <v>1561401151</v>
      </c>
      <c r="L45" s="60">
        <v>1551911473</v>
      </c>
      <c r="M45" s="60">
        <v>1579489804</v>
      </c>
      <c r="N45" s="60">
        <v>1579489804</v>
      </c>
      <c r="O45" s="60">
        <v>1581193167</v>
      </c>
      <c r="P45" s="60">
        <v>1577248100</v>
      </c>
      <c r="Q45" s="60">
        <v>1598496919</v>
      </c>
      <c r="R45" s="60">
        <v>1598496919</v>
      </c>
      <c r="S45" s="60"/>
      <c r="T45" s="60"/>
      <c r="U45" s="60"/>
      <c r="V45" s="60"/>
      <c r="W45" s="60">
        <v>1598496919</v>
      </c>
      <c r="X45" s="60">
        <v>1183944000</v>
      </c>
      <c r="Y45" s="60">
        <v>414552919</v>
      </c>
      <c r="Z45" s="139">
        <v>35.01</v>
      </c>
      <c r="AA45" s="62">
        <v>1578592000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1558847373</v>
      </c>
      <c r="D48" s="217">
        <f>SUM(D45:D47)</f>
        <v>0</v>
      </c>
      <c r="E48" s="264">
        <f t="shared" si="7"/>
        <v>1608536000</v>
      </c>
      <c r="F48" s="219">
        <f t="shared" si="7"/>
        <v>1578592000</v>
      </c>
      <c r="G48" s="219">
        <f t="shared" si="7"/>
        <v>1589132408</v>
      </c>
      <c r="H48" s="219">
        <f t="shared" si="7"/>
        <v>1581559989</v>
      </c>
      <c r="I48" s="219">
        <f t="shared" si="7"/>
        <v>1575196050</v>
      </c>
      <c r="J48" s="219">
        <f t="shared" si="7"/>
        <v>1575196050</v>
      </c>
      <c r="K48" s="219">
        <f t="shared" si="7"/>
        <v>1561401151</v>
      </c>
      <c r="L48" s="219">
        <f t="shared" si="7"/>
        <v>1551911473</v>
      </c>
      <c r="M48" s="219">
        <f t="shared" si="7"/>
        <v>1579489804</v>
      </c>
      <c r="N48" s="219">
        <f t="shared" si="7"/>
        <v>1579489804</v>
      </c>
      <c r="O48" s="219">
        <f t="shared" si="7"/>
        <v>1581193167</v>
      </c>
      <c r="P48" s="219">
        <f t="shared" si="7"/>
        <v>1577248100</v>
      </c>
      <c r="Q48" s="219">
        <f t="shared" si="7"/>
        <v>1598496919</v>
      </c>
      <c r="R48" s="219">
        <f t="shared" si="7"/>
        <v>1598496919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1598496919</v>
      </c>
      <c r="X48" s="219">
        <f t="shared" si="7"/>
        <v>1183944000</v>
      </c>
      <c r="Y48" s="219">
        <f t="shared" si="7"/>
        <v>414552919</v>
      </c>
      <c r="Z48" s="265">
        <f>+IF(X48&lt;&gt;0,+(Y48/X48)*100,0)</f>
        <v>35.01457155068145</v>
      </c>
      <c r="AA48" s="232">
        <f>SUM(AA45:AA47)</f>
        <v>1578592000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15121323</v>
      </c>
      <c r="D6" s="155"/>
      <c r="E6" s="59">
        <v>21485004</v>
      </c>
      <c r="F6" s="60">
        <v>19945000</v>
      </c>
      <c r="G6" s="60">
        <v>1052194</v>
      </c>
      <c r="H6" s="60">
        <v>1660072</v>
      </c>
      <c r="I6" s="60">
        <v>288587</v>
      </c>
      <c r="J6" s="60">
        <v>3000853</v>
      </c>
      <c r="K6" s="60">
        <v>3434215</v>
      </c>
      <c r="L6" s="60">
        <v>101365</v>
      </c>
      <c r="M6" s="60">
        <v>987188</v>
      </c>
      <c r="N6" s="60">
        <v>4522768</v>
      </c>
      <c r="O6" s="60">
        <v>2685132</v>
      </c>
      <c r="P6" s="60">
        <v>1463002</v>
      </c>
      <c r="Q6" s="60">
        <v>1184755</v>
      </c>
      <c r="R6" s="60">
        <v>5332889</v>
      </c>
      <c r="S6" s="60"/>
      <c r="T6" s="60"/>
      <c r="U6" s="60"/>
      <c r="V6" s="60"/>
      <c r="W6" s="60">
        <v>12856510</v>
      </c>
      <c r="X6" s="60">
        <v>13733000</v>
      </c>
      <c r="Y6" s="60">
        <v>-876490</v>
      </c>
      <c r="Z6" s="140">
        <v>-6.38</v>
      </c>
      <c r="AA6" s="62">
        <v>19945000</v>
      </c>
    </row>
    <row r="7" spans="1:27" ht="12.75">
      <c r="A7" s="249" t="s">
        <v>32</v>
      </c>
      <c r="B7" s="182"/>
      <c r="C7" s="155">
        <v>90115739</v>
      </c>
      <c r="D7" s="155"/>
      <c r="E7" s="59">
        <v>213545000</v>
      </c>
      <c r="F7" s="60">
        <v>188260000</v>
      </c>
      <c r="G7" s="60">
        <v>8504100</v>
      </c>
      <c r="H7" s="60">
        <v>16468964</v>
      </c>
      <c r="I7" s="60">
        <v>8760727</v>
      </c>
      <c r="J7" s="60">
        <v>33733791</v>
      </c>
      <c r="K7" s="60">
        <v>8321339</v>
      </c>
      <c r="L7" s="60">
        <v>12208429</v>
      </c>
      <c r="M7" s="60">
        <v>10134874</v>
      </c>
      <c r="N7" s="60">
        <v>30664642</v>
      </c>
      <c r="O7" s="60">
        <v>10076185</v>
      </c>
      <c r="P7" s="60">
        <v>9218735</v>
      </c>
      <c r="Q7" s="60">
        <v>8730418</v>
      </c>
      <c r="R7" s="60">
        <v>28025338</v>
      </c>
      <c r="S7" s="60"/>
      <c r="T7" s="60"/>
      <c r="U7" s="60"/>
      <c r="V7" s="60"/>
      <c r="W7" s="60">
        <v>92423771</v>
      </c>
      <c r="X7" s="60">
        <v>128974000</v>
      </c>
      <c r="Y7" s="60">
        <v>-36550229</v>
      </c>
      <c r="Z7" s="140">
        <v>-28.34</v>
      </c>
      <c r="AA7" s="62">
        <v>188260000</v>
      </c>
    </row>
    <row r="8" spans="1:27" ht="12.75">
      <c r="A8" s="249" t="s">
        <v>178</v>
      </c>
      <c r="B8" s="182"/>
      <c r="C8" s="155"/>
      <c r="D8" s="155"/>
      <c r="E8" s="59">
        <v>12063004</v>
      </c>
      <c r="F8" s="60">
        <v>9355000</v>
      </c>
      <c r="G8" s="60">
        <v>6229904</v>
      </c>
      <c r="H8" s="60">
        <v>430001</v>
      </c>
      <c r="I8" s="60">
        <v>168859</v>
      </c>
      <c r="J8" s="60">
        <v>6828764</v>
      </c>
      <c r="K8" s="60">
        <v>144875</v>
      </c>
      <c r="L8" s="60">
        <v>243604</v>
      </c>
      <c r="M8" s="60">
        <v>452092</v>
      </c>
      <c r="N8" s="60">
        <v>840571</v>
      </c>
      <c r="O8" s="60">
        <v>118796</v>
      </c>
      <c r="P8" s="60">
        <v>92088</v>
      </c>
      <c r="Q8" s="60">
        <v>132198</v>
      </c>
      <c r="R8" s="60">
        <v>343082</v>
      </c>
      <c r="S8" s="60"/>
      <c r="T8" s="60"/>
      <c r="U8" s="60"/>
      <c r="V8" s="60"/>
      <c r="W8" s="60">
        <v>8012417</v>
      </c>
      <c r="X8" s="60">
        <v>8769000</v>
      </c>
      <c r="Y8" s="60">
        <v>-756583</v>
      </c>
      <c r="Z8" s="140">
        <v>-8.63</v>
      </c>
      <c r="AA8" s="62">
        <v>9355000</v>
      </c>
    </row>
    <row r="9" spans="1:27" ht="12.75">
      <c r="A9" s="249" t="s">
        <v>179</v>
      </c>
      <c r="B9" s="182"/>
      <c r="C9" s="155">
        <v>123516650</v>
      </c>
      <c r="D9" s="155"/>
      <c r="E9" s="59">
        <v>118583000</v>
      </c>
      <c r="F9" s="60">
        <v>83541000</v>
      </c>
      <c r="G9" s="60">
        <v>45114000</v>
      </c>
      <c r="H9" s="60">
        <v>2260000</v>
      </c>
      <c r="I9" s="60"/>
      <c r="J9" s="60">
        <v>47374000</v>
      </c>
      <c r="K9" s="60"/>
      <c r="L9" s="60"/>
      <c r="M9" s="60">
        <v>36167000</v>
      </c>
      <c r="N9" s="60">
        <v>36167000</v>
      </c>
      <c r="O9" s="60"/>
      <c r="P9" s="60">
        <v>300000</v>
      </c>
      <c r="Q9" s="60">
        <v>27068000</v>
      </c>
      <c r="R9" s="60">
        <v>27368000</v>
      </c>
      <c r="S9" s="60"/>
      <c r="T9" s="60"/>
      <c r="U9" s="60"/>
      <c r="V9" s="60"/>
      <c r="W9" s="60">
        <v>110909000</v>
      </c>
      <c r="X9" s="60">
        <v>83541000</v>
      </c>
      <c r="Y9" s="60">
        <v>27368000</v>
      </c>
      <c r="Z9" s="140">
        <v>32.76</v>
      </c>
      <c r="AA9" s="62">
        <v>83541000</v>
      </c>
    </row>
    <row r="10" spans="1:27" ht="12.75">
      <c r="A10" s="249" t="s">
        <v>180</v>
      </c>
      <c r="B10" s="182"/>
      <c r="C10" s="155">
        <v>37907414</v>
      </c>
      <c r="D10" s="155"/>
      <c r="E10" s="59">
        <v>33299001</v>
      </c>
      <c r="F10" s="60">
        <v>39299000</v>
      </c>
      <c r="G10" s="60">
        <v>16764000</v>
      </c>
      <c r="H10" s="60"/>
      <c r="I10" s="60"/>
      <c r="J10" s="60">
        <v>16764000</v>
      </c>
      <c r="K10" s="60"/>
      <c r="L10" s="60"/>
      <c r="M10" s="60">
        <v>6979000</v>
      </c>
      <c r="N10" s="60">
        <v>6979000</v>
      </c>
      <c r="O10" s="60"/>
      <c r="P10" s="60">
        <v>3000000</v>
      </c>
      <c r="Q10" s="60">
        <v>19556000</v>
      </c>
      <c r="R10" s="60">
        <v>22556000</v>
      </c>
      <c r="S10" s="60"/>
      <c r="T10" s="60"/>
      <c r="U10" s="60"/>
      <c r="V10" s="60"/>
      <c r="W10" s="60">
        <v>46299000</v>
      </c>
      <c r="X10" s="60">
        <v>39299000</v>
      </c>
      <c r="Y10" s="60">
        <v>7000000</v>
      </c>
      <c r="Z10" s="140">
        <v>17.81</v>
      </c>
      <c r="AA10" s="62">
        <v>39299000</v>
      </c>
    </row>
    <row r="11" spans="1:27" ht="12.75">
      <c r="A11" s="249" t="s">
        <v>181</v>
      </c>
      <c r="B11" s="182"/>
      <c r="C11" s="155">
        <v>2365855</v>
      </c>
      <c r="D11" s="155"/>
      <c r="E11" s="59">
        <v>23010000</v>
      </c>
      <c r="F11" s="60">
        <v>25561000</v>
      </c>
      <c r="G11" s="60"/>
      <c r="H11" s="60">
        <v>2637338</v>
      </c>
      <c r="I11" s="60">
        <v>2568114</v>
      </c>
      <c r="J11" s="60">
        <v>5205452</v>
      </c>
      <c r="K11" s="60"/>
      <c r="L11" s="60"/>
      <c r="M11" s="60"/>
      <c r="N11" s="60"/>
      <c r="O11" s="60"/>
      <c r="P11" s="60">
        <v>119683</v>
      </c>
      <c r="Q11" s="60">
        <v>62382</v>
      </c>
      <c r="R11" s="60">
        <v>182065</v>
      </c>
      <c r="S11" s="60"/>
      <c r="T11" s="60"/>
      <c r="U11" s="60"/>
      <c r="V11" s="60"/>
      <c r="W11" s="60">
        <v>5387517</v>
      </c>
      <c r="X11" s="60">
        <v>15125000</v>
      </c>
      <c r="Y11" s="60">
        <v>-9737483</v>
      </c>
      <c r="Z11" s="140">
        <v>-64.38</v>
      </c>
      <c r="AA11" s="62">
        <v>25561000</v>
      </c>
    </row>
    <row r="12" spans="1:27" ht="12.75">
      <c r="A12" s="249" t="s">
        <v>182</v>
      </c>
      <c r="B12" s="182"/>
      <c r="C12" s="155">
        <v>6262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-196360249</v>
      </c>
      <c r="D14" s="155"/>
      <c r="E14" s="59">
        <v>-310349004</v>
      </c>
      <c r="F14" s="60">
        <v>-300691000</v>
      </c>
      <c r="G14" s="60">
        <v>-26280977</v>
      </c>
      <c r="H14" s="60">
        <v>-27202604</v>
      </c>
      <c r="I14" s="60">
        <v>-22060248</v>
      </c>
      <c r="J14" s="60">
        <v>-75543829</v>
      </c>
      <c r="K14" s="60">
        <v>-21961645</v>
      </c>
      <c r="L14" s="60">
        <v>-17516776</v>
      </c>
      <c r="M14" s="60">
        <v>-23263027</v>
      </c>
      <c r="N14" s="60">
        <v>-62741448</v>
      </c>
      <c r="O14" s="60">
        <v>-19376657</v>
      </c>
      <c r="P14" s="60">
        <v>-18324913</v>
      </c>
      <c r="Q14" s="60">
        <v>-18036458</v>
      </c>
      <c r="R14" s="60">
        <v>-55738028</v>
      </c>
      <c r="S14" s="60"/>
      <c r="T14" s="60"/>
      <c r="U14" s="60"/>
      <c r="V14" s="60"/>
      <c r="W14" s="60">
        <v>-194023305</v>
      </c>
      <c r="X14" s="60">
        <v>-219493000</v>
      </c>
      <c r="Y14" s="60">
        <v>25469695</v>
      </c>
      <c r="Z14" s="140">
        <v>-11.6</v>
      </c>
      <c r="AA14" s="62">
        <v>-300691000</v>
      </c>
    </row>
    <row r="15" spans="1:27" ht="12.75">
      <c r="A15" s="249" t="s">
        <v>40</v>
      </c>
      <c r="B15" s="182"/>
      <c r="C15" s="155">
        <v>-27262271</v>
      </c>
      <c r="D15" s="155"/>
      <c r="E15" s="59">
        <v>-15999996</v>
      </c>
      <c r="F15" s="60">
        <v>-24052000</v>
      </c>
      <c r="G15" s="60"/>
      <c r="H15" s="60">
        <v>-2470370</v>
      </c>
      <c r="I15" s="60">
        <v>-2951004</v>
      </c>
      <c r="J15" s="60">
        <v>-5421374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-5421374</v>
      </c>
      <c r="X15" s="60">
        <v>-14736000</v>
      </c>
      <c r="Y15" s="60">
        <v>9314626</v>
      </c>
      <c r="Z15" s="140">
        <v>-63.21</v>
      </c>
      <c r="AA15" s="62">
        <v>-24052000</v>
      </c>
    </row>
    <row r="16" spans="1:27" ht="12.75">
      <c r="A16" s="249" t="s">
        <v>42</v>
      </c>
      <c r="B16" s="182"/>
      <c r="C16" s="155"/>
      <c r="D16" s="155"/>
      <c r="E16" s="59">
        <v>-24000000</v>
      </c>
      <c r="F16" s="60">
        <v>-34517000</v>
      </c>
      <c r="G16" s="60"/>
      <c r="H16" s="60">
        <v>-88250</v>
      </c>
      <c r="I16" s="60">
        <v>-86372</v>
      </c>
      <c r="J16" s="60">
        <v>-174622</v>
      </c>
      <c r="K16" s="60">
        <v>-38468</v>
      </c>
      <c r="L16" s="60">
        <v>-9914545</v>
      </c>
      <c r="M16" s="60">
        <v>-4693044</v>
      </c>
      <c r="N16" s="60">
        <v>-14646057</v>
      </c>
      <c r="O16" s="60">
        <v>-2408397</v>
      </c>
      <c r="P16" s="60">
        <v>-2240952</v>
      </c>
      <c r="Q16" s="60">
        <v>-2004068</v>
      </c>
      <c r="R16" s="60">
        <v>-6653417</v>
      </c>
      <c r="S16" s="60"/>
      <c r="T16" s="60"/>
      <c r="U16" s="60"/>
      <c r="V16" s="60"/>
      <c r="W16" s="60">
        <v>-21474096</v>
      </c>
      <c r="X16" s="60">
        <v>-24669000</v>
      </c>
      <c r="Y16" s="60">
        <v>3194904</v>
      </c>
      <c r="Z16" s="140">
        <v>-12.95</v>
      </c>
      <c r="AA16" s="62">
        <v>-34517000</v>
      </c>
    </row>
    <row r="17" spans="1:27" ht="12.75">
      <c r="A17" s="250" t="s">
        <v>185</v>
      </c>
      <c r="B17" s="251"/>
      <c r="C17" s="168">
        <f aca="true" t="shared" si="0" ref="C17:Y17">SUM(C6:C16)</f>
        <v>45410723</v>
      </c>
      <c r="D17" s="168">
        <f t="shared" si="0"/>
        <v>0</v>
      </c>
      <c r="E17" s="72">
        <f t="shared" si="0"/>
        <v>71636009</v>
      </c>
      <c r="F17" s="73">
        <f t="shared" si="0"/>
        <v>6701000</v>
      </c>
      <c r="G17" s="73">
        <f t="shared" si="0"/>
        <v>51383221</v>
      </c>
      <c r="H17" s="73">
        <f t="shared" si="0"/>
        <v>-6304849</v>
      </c>
      <c r="I17" s="73">
        <f t="shared" si="0"/>
        <v>-13311337</v>
      </c>
      <c r="J17" s="73">
        <f t="shared" si="0"/>
        <v>31767035</v>
      </c>
      <c r="K17" s="73">
        <f t="shared" si="0"/>
        <v>-10099684</v>
      </c>
      <c r="L17" s="73">
        <f t="shared" si="0"/>
        <v>-14877923</v>
      </c>
      <c r="M17" s="73">
        <f t="shared" si="0"/>
        <v>26764083</v>
      </c>
      <c r="N17" s="73">
        <f t="shared" si="0"/>
        <v>1786476</v>
      </c>
      <c r="O17" s="73">
        <f t="shared" si="0"/>
        <v>-8904941</v>
      </c>
      <c r="P17" s="73">
        <f t="shared" si="0"/>
        <v>-6372357</v>
      </c>
      <c r="Q17" s="73">
        <f t="shared" si="0"/>
        <v>36693227</v>
      </c>
      <c r="R17" s="73">
        <f t="shared" si="0"/>
        <v>21415929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54969440</v>
      </c>
      <c r="X17" s="73">
        <f t="shared" si="0"/>
        <v>30543000</v>
      </c>
      <c r="Y17" s="73">
        <f t="shared" si="0"/>
        <v>24426440</v>
      </c>
      <c r="Z17" s="170">
        <f>+IF(X17&lt;&gt;0,+(Y17/X17)*100,0)</f>
        <v>79.97393838195332</v>
      </c>
      <c r="AA17" s="74">
        <f>SUM(AA6:AA16)</f>
        <v>6701000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1000000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-37106934</v>
      </c>
      <c r="D26" s="155"/>
      <c r="E26" s="59">
        <v>-33299000</v>
      </c>
      <c r="F26" s="60"/>
      <c r="G26" s="60">
        <v>-6705477</v>
      </c>
      <c r="H26" s="60">
        <v>-2120070</v>
      </c>
      <c r="I26" s="60">
        <v>-1769502</v>
      </c>
      <c r="J26" s="60">
        <v>-10595049</v>
      </c>
      <c r="K26" s="60">
        <v>-1296275</v>
      </c>
      <c r="L26" s="60">
        <v>-4013896</v>
      </c>
      <c r="M26" s="60">
        <v>-1479474</v>
      </c>
      <c r="N26" s="60">
        <v>-6789645</v>
      </c>
      <c r="O26" s="60">
        <v>-471789</v>
      </c>
      <c r="P26" s="60">
        <v>-1009550</v>
      </c>
      <c r="Q26" s="60">
        <v>-3193203</v>
      </c>
      <c r="R26" s="60">
        <v>-4674542</v>
      </c>
      <c r="S26" s="60"/>
      <c r="T26" s="60"/>
      <c r="U26" s="60"/>
      <c r="V26" s="60"/>
      <c r="W26" s="60">
        <v>-22059236</v>
      </c>
      <c r="X26" s="60">
        <v>-17384000</v>
      </c>
      <c r="Y26" s="60">
        <v>-4675236</v>
      </c>
      <c r="Z26" s="140">
        <v>26.89</v>
      </c>
      <c r="AA26" s="62"/>
    </row>
    <row r="27" spans="1:27" ht="12.75">
      <c r="A27" s="250" t="s">
        <v>192</v>
      </c>
      <c r="B27" s="251"/>
      <c r="C27" s="168">
        <f aca="true" t="shared" si="1" ref="C27:Y27">SUM(C21:C26)</f>
        <v>-37106934</v>
      </c>
      <c r="D27" s="168">
        <f>SUM(D21:D26)</f>
        <v>0</v>
      </c>
      <c r="E27" s="72">
        <f t="shared" si="1"/>
        <v>-32299000</v>
      </c>
      <c r="F27" s="73">
        <f t="shared" si="1"/>
        <v>0</v>
      </c>
      <c r="G27" s="73">
        <f t="shared" si="1"/>
        <v>-6705477</v>
      </c>
      <c r="H27" s="73">
        <f t="shared" si="1"/>
        <v>-2120070</v>
      </c>
      <c r="I27" s="73">
        <f t="shared" si="1"/>
        <v>-1769502</v>
      </c>
      <c r="J27" s="73">
        <f t="shared" si="1"/>
        <v>-10595049</v>
      </c>
      <c r="K27" s="73">
        <f t="shared" si="1"/>
        <v>-1296275</v>
      </c>
      <c r="L27" s="73">
        <f t="shared" si="1"/>
        <v>-4013896</v>
      </c>
      <c r="M27" s="73">
        <f t="shared" si="1"/>
        <v>-1479474</v>
      </c>
      <c r="N27" s="73">
        <f t="shared" si="1"/>
        <v>-6789645</v>
      </c>
      <c r="O27" s="73">
        <f t="shared" si="1"/>
        <v>-471789</v>
      </c>
      <c r="P27" s="73">
        <f t="shared" si="1"/>
        <v>-1009550</v>
      </c>
      <c r="Q27" s="73">
        <f t="shared" si="1"/>
        <v>-3193203</v>
      </c>
      <c r="R27" s="73">
        <f t="shared" si="1"/>
        <v>-4674542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-22059236</v>
      </c>
      <c r="X27" s="73">
        <f t="shared" si="1"/>
        <v>-17384000</v>
      </c>
      <c r="Y27" s="73">
        <f t="shared" si="1"/>
        <v>-4675236</v>
      </c>
      <c r="Z27" s="170">
        <f>+IF(X27&lt;&gt;0,+(Y27/X27)*100,0)</f>
        <v>26.89390243902439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-12000000</v>
      </c>
      <c r="D35" s="155"/>
      <c r="E35" s="59"/>
      <c r="F35" s="60"/>
      <c r="G35" s="60">
        <v>-1000000</v>
      </c>
      <c r="H35" s="60">
        <v>-1000000</v>
      </c>
      <c r="I35" s="60">
        <v>-1000000</v>
      </c>
      <c r="J35" s="60">
        <v>-3000000</v>
      </c>
      <c r="K35" s="60">
        <v>-1000000</v>
      </c>
      <c r="L35" s="60">
        <v>-1000000</v>
      </c>
      <c r="M35" s="60">
        <v>-2480546</v>
      </c>
      <c r="N35" s="60">
        <v>-4480546</v>
      </c>
      <c r="O35" s="60"/>
      <c r="P35" s="60"/>
      <c r="Q35" s="60"/>
      <c r="R35" s="60"/>
      <c r="S35" s="60"/>
      <c r="T35" s="60"/>
      <c r="U35" s="60"/>
      <c r="V35" s="60"/>
      <c r="W35" s="60">
        <v>-7480546</v>
      </c>
      <c r="X35" s="60">
        <v>-7481000</v>
      </c>
      <c r="Y35" s="60">
        <v>454</v>
      </c>
      <c r="Z35" s="140">
        <v>-0.01</v>
      </c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-12000000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-1000000</v>
      </c>
      <c r="H36" s="73">
        <f t="shared" si="2"/>
        <v>-1000000</v>
      </c>
      <c r="I36" s="73">
        <f t="shared" si="2"/>
        <v>-1000000</v>
      </c>
      <c r="J36" s="73">
        <f t="shared" si="2"/>
        <v>-3000000</v>
      </c>
      <c r="K36" s="73">
        <f t="shared" si="2"/>
        <v>-1000000</v>
      </c>
      <c r="L36" s="73">
        <f t="shared" si="2"/>
        <v>-1000000</v>
      </c>
      <c r="M36" s="73">
        <f t="shared" si="2"/>
        <v>-2480546</v>
      </c>
      <c r="N36" s="73">
        <f t="shared" si="2"/>
        <v>-4480546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-7480546</v>
      </c>
      <c r="X36" s="73">
        <f t="shared" si="2"/>
        <v>-7481000</v>
      </c>
      <c r="Y36" s="73">
        <f t="shared" si="2"/>
        <v>454</v>
      </c>
      <c r="Z36" s="170">
        <f>+IF(X36&lt;&gt;0,+(Y36/X36)*100,0)</f>
        <v>-0.006068707392059885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-3696211</v>
      </c>
      <c r="D38" s="153">
        <f>+D17+D27+D36</f>
        <v>0</v>
      </c>
      <c r="E38" s="99">
        <f t="shared" si="3"/>
        <v>39337009</v>
      </c>
      <c r="F38" s="100">
        <f t="shared" si="3"/>
        <v>6701000</v>
      </c>
      <c r="G38" s="100">
        <f t="shared" si="3"/>
        <v>43677744</v>
      </c>
      <c r="H38" s="100">
        <f t="shared" si="3"/>
        <v>-9424919</v>
      </c>
      <c r="I38" s="100">
        <f t="shared" si="3"/>
        <v>-16080839</v>
      </c>
      <c r="J38" s="100">
        <f t="shared" si="3"/>
        <v>18171986</v>
      </c>
      <c r="K38" s="100">
        <f t="shared" si="3"/>
        <v>-12395959</v>
      </c>
      <c r="L38" s="100">
        <f t="shared" si="3"/>
        <v>-19891819</v>
      </c>
      <c r="M38" s="100">
        <f t="shared" si="3"/>
        <v>22804063</v>
      </c>
      <c r="N38" s="100">
        <f t="shared" si="3"/>
        <v>-9483715</v>
      </c>
      <c r="O38" s="100">
        <f t="shared" si="3"/>
        <v>-9376730</v>
      </c>
      <c r="P38" s="100">
        <f t="shared" si="3"/>
        <v>-7381907</v>
      </c>
      <c r="Q38" s="100">
        <f t="shared" si="3"/>
        <v>33500024</v>
      </c>
      <c r="R38" s="100">
        <f t="shared" si="3"/>
        <v>16741387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25429658</v>
      </c>
      <c r="X38" s="100">
        <f t="shared" si="3"/>
        <v>5678000</v>
      </c>
      <c r="Y38" s="100">
        <f t="shared" si="3"/>
        <v>19751658</v>
      </c>
      <c r="Z38" s="137">
        <f>+IF(X38&lt;&gt;0,+(Y38/X38)*100,0)</f>
        <v>347.8629446988376</v>
      </c>
      <c r="AA38" s="102">
        <f>+AA17+AA27+AA36</f>
        <v>6701000</v>
      </c>
    </row>
    <row r="39" spans="1:27" ht="12.75">
      <c r="A39" s="249" t="s">
        <v>200</v>
      </c>
      <c r="B39" s="182"/>
      <c r="C39" s="153">
        <v>14876584</v>
      </c>
      <c r="D39" s="153"/>
      <c r="E39" s="99">
        <v>14876584</v>
      </c>
      <c r="F39" s="100"/>
      <c r="G39" s="100">
        <v>11180373</v>
      </c>
      <c r="H39" s="100">
        <v>54858117</v>
      </c>
      <c r="I39" s="100">
        <v>45433198</v>
      </c>
      <c r="J39" s="100">
        <v>11180373</v>
      </c>
      <c r="K39" s="100">
        <v>29352359</v>
      </c>
      <c r="L39" s="100">
        <v>16956400</v>
      </c>
      <c r="M39" s="100">
        <v>-2935419</v>
      </c>
      <c r="N39" s="100">
        <v>29352359</v>
      </c>
      <c r="O39" s="100">
        <v>19868644</v>
      </c>
      <c r="P39" s="100">
        <v>10491914</v>
      </c>
      <c r="Q39" s="100">
        <v>3110007</v>
      </c>
      <c r="R39" s="100">
        <v>19868644</v>
      </c>
      <c r="S39" s="100"/>
      <c r="T39" s="100"/>
      <c r="U39" s="100"/>
      <c r="V39" s="100"/>
      <c r="W39" s="100">
        <v>11180373</v>
      </c>
      <c r="X39" s="100"/>
      <c r="Y39" s="100">
        <v>11180373</v>
      </c>
      <c r="Z39" s="137"/>
      <c r="AA39" s="102"/>
    </row>
    <row r="40" spans="1:27" ht="12.75">
      <c r="A40" s="269" t="s">
        <v>201</v>
      </c>
      <c r="B40" s="256"/>
      <c r="C40" s="257">
        <v>11180373</v>
      </c>
      <c r="D40" s="257"/>
      <c r="E40" s="258">
        <v>54213593</v>
      </c>
      <c r="F40" s="259">
        <v>6701000</v>
      </c>
      <c r="G40" s="259">
        <v>54858117</v>
      </c>
      <c r="H40" s="259">
        <v>45433198</v>
      </c>
      <c r="I40" s="259">
        <v>29352359</v>
      </c>
      <c r="J40" s="259">
        <v>29352359</v>
      </c>
      <c r="K40" s="259">
        <v>16956400</v>
      </c>
      <c r="L40" s="259">
        <v>-2935419</v>
      </c>
      <c r="M40" s="259">
        <v>19868644</v>
      </c>
      <c r="N40" s="259">
        <v>19868644</v>
      </c>
      <c r="O40" s="259">
        <v>10491914</v>
      </c>
      <c r="P40" s="259">
        <v>3110007</v>
      </c>
      <c r="Q40" s="259">
        <v>36610031</v>
      </c>
      <c r="R40" s="259">
        <v>36610031</v>
      </c>
      <c r="S40" s="259"/>
      <c r="T40" s="259"/>
      <c r="U40" s="259"/>
      <c r="V40" s="259"/>
      <c r="W40" s="259">
        <v>36610031</v>
      </c>
      <c r="X40" s="259">
        <v>5678000</v>
      </c>
      <c r="Y40" s="259">
        <v>30932031</v>
      </c>
      <c r="Z40" s="260">
        <v>544.77</v>
      </c>
      <c r="AA40" s="261">
        <v>6701000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37220454</v>
      </c>
      <c r="D5" s="200">
        <f t="shared" si="0"/>
        <v>0</v>
      </c>
      <c r="E5" s="106">
        <f t="shared" si="0"/>
        <v>32708000</v>
      </c>
      <c r="F5" s="106">
        <f t="shared" si="0"/>
        <v>32708000</v>
      </c>
      <c r="G5" s="106">
        <f t="shared" si="0"/>
        <v>6705475</v>
      </c>
      <c r="H5" s="106">
        <f t="shared" si="0"/>
        <v>2123068</v>
      </c>
      <c r="I5" s="106">
        <f t="shared" si="0"/>
        <v>1769502</v>
      </c>
      <c r="J5" s="106">
        <f t="shared" si="0"/>
        <v>10598045</v>
      </c>
      <c r="K5" s="106">
        <f t="shared" si="0"/>
        <v>1296275</v>
      </c>
      <c r="L5" s="106">
        <f t="shared" si="0"/>
        <v>4013896</v>
      </c>
      <c r="M5" s="106">
        <f t="shared" si="0"/>
        <v>1479474</v>
      </c>
      <c r="N5" s="106">
        <f t="shared" si="0"/>
        <v>6789645</v>
      </c>
      <c r="O5" s="106">
        <f t="shared" si="0"/>
        <v>471789</v>
      </c>
      <c r="P5" s="106">
        <f t="shared" si="0"/>
        <v>1009550</v>
      </c>
      <c r="Q5" s="106">
        <f t="shared" si="0"/>
        <v>3193203</v>
      </c>
      <c r="R5" s="106">
        <f t="shared" si="0"/>
        <v>4674542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22062232</v>
      </c>
      <c r="X5" s="106">
        <f t="shared" si="0"/>
        <v>24531000</v>
      </c>
      <c r="Y5" s="106">
        <f t="shared" si="0"/>
        <v>-2468768</v>
      </c>
      <c r="Z5" s="201">
        <f>+IF(X5&lt;&gt;0,+(Y5/X5)*100,0)</f>
        <v>-10.063870205046674</v>
      </c>
      <c r="AA5" s="199">
        <f>SUM(AA11:AA18)</f>
        <v>32708000</v>
      </c>
    </row>
    <row r="6" spans="1:27" ht="12.75">
      <c r="A6" s="291" t="s">
        <v>205</v>
      </c>
      <c r="B6" s="142"/>
      <c r="C6" s="62">
        <v>18576792</v>
      </c>
      <c r="D6" s="156"/>
      <c r="E6" s="60">
        <v>15022000</v>
      </c>
      <c r="F6" s="60">
        <v>15022000</v>
      </c>
      <c r="G6" s="60">
        <v>3743792</v>
      </c>
      <c r="H6" s="60">
        <v>1538023</v>
      </c>
      <c r="I6" s="60">
        <v>1158750</v>
      </c>
      <c r="J6" s="60">
        <v>6440565</v>
      </c>
      <c r="K6" s="60">
        <v>690482</v>
      </c>
      <c r="L6" s="60">
        <v>1617846</v>
      </c>
      <c r="M6" s="60">
        <v>404816</v>
      </c>
      <c r="N6" s="60">
        <v>2713144</v>
      </c>
      <c r="O6" s="60">
        <v>150653</v>
      </c>
      <c r="P6" s="60"/>
      <c r="Q6" s="60"/>
      <c r="R6" s="60">
        <v>150653</v>
      </c>
      <c r="S6" s="60"/>
      <c r="T6" s="60"/>
      <c r="U6" s="60"/>
      <c r="V6" s="60"/>
      <c r="W6" s="60">
        <v>9304362</v>
      </c>
      <c r="X6" s="60">
        <v>11266500</v>
      </c>
      <c r="Y6" s="60">
        <v>-1962138</v>
      </c>
      <c r="Z6" s="140">
        <v>-17.42</v>
      </c>
      <c r="AA6" s="155">
        <v>15022000</v>
      </c>
    </row>
    <row r="7" spans="1:27" ht="12.75">
      <c r="A7" s="291" t="s">
        <v>206</v>
      </c>
      <c r="B7" s="142"/>
      <c r="C7" s="62">
        <v>11891485</v>
      </c>
      <c r="D7" s="156"/>
      <c r="E7" s="60">
        <v>5000000</v>
      </c>
      <c r="F7" s="60">
        <v>5000000</v>
      </c>
      <c r="G7" s="60">
        <v>2961683</v>
      </c>
      <c r="H7" s="60"/>
      <c r="I7" s="60">
        <v>237582</v>
      </c>
      <c r="J7" s="60">
        <v>3199265</v>
      </c>
      <c r="K7" s="60"/>
      <c r="L7" s="60"/>
      <c r="M7" s="60"/>
      <c r="N7" s="60"/>
      <c r="O7" s="60"/>
      <c r="P7" s="60"/>
      <c r="Q7" s="60">
        <v>2137500</v>
      </c>
      <c r="R7" s="60">
        <v>2137500</v>
      </c>
      <c r="S7" s="60"/>
      <c r="T7" s="60"/>
      <c r="U7" s="60"/>
      <c r="V7" s="60"/>
      <c r="W7" s="60">
        <v>5336765</v>
      </c>
      <c r="X7" s="60">
        <v>3750000</v>
      </c>
      <c r="Y7" s="60">
        <v>1586765</v>
      </c>
      <c r="Z7" s="140">
        <v>42.31</v>
      </c>
      <c r="AA7" s="155">
        <v>5000000</v>
      </c>
    </row>
    <row r="8" spans="1:27" ht="12.75">
      <c r="A8" s="291" t="s">
        <v>207</v>
      </c>
      <c r="B8" s="142"/>
      <c r="C8" s="62">
        <v>319354</v>
      </c>
      <c r="D8" s="156"/>
      <c r="E8" s="60">
        <v>4042000</v>
      </c>
      <c r="F8" s="60">
        <v>4042000</v>
      </c>
      <c r="G8" s="60"/>
      <c r="H8" s="60"/>
      <c r="I8" s="60"/>
      <c r="J8" s="60"/>
      <c r="K8" s="60"/>
      <c r="L8" s="60">
        <v>737306</v>
      </c>
      <c r="M8" s="60"/>
      <c r="N8" s="60">
        <v>737306</v>
      </c>
      <c r="O8" s="60"/>
      <c r="P8" s="60"/>
      <c r="Q8" s="60"/>
      <c r="R8" s="60"/>
      <c r="S8" s="60"/>
      <c r="T8" s="60"/>
      <c r="U8" s="60"/>
      <c r="V8" s="60"/>
      <c r="W8" s="60">
        <v>737306</v>
      </c>
      <c r="X8" s="60">
        <v>3031500</v>
      </c>
      <c r="Y8" s="60">
        <v>-2294194</v>
      </c>
      <c r="Z8" s="140">
        <v>-75.68</v>
      </c>
      <c r="AA8" s="155">
        <v>4042000</v>
      </c>
    </row>
    <row r="9" spans="1:27" ht="12.75">
      <c r="A9" s="291" t="s">
        <v>208</v>
      </c>
      <c r="B9" s="142"/>
      <c r="C9" s="62"/>
      <c r="D9" s="156"/>
      <c r="E9" s="60">
        <v>6028000</v>
      </c>
      <c r="F9" s="60">
        <v>6028000</v>
      </c>
      <c r="G9" s="60"/>
      <c r="H9" s="60">
        <v>325755</v>
      </c>
      <c r="I9" s="60">
        <v>357151</v>
      </c>
      <c r="J9" s="60">
        <v>682906</v>
      </c>
      <c r="K9" s="60">
        <v>407152</v>
      </c>
      <c r="L9" s="60">
        <v>1131358</v>
      </c>
      <c r="M9" s="60">
        <v>1074658</v>
      </c>
      <c r="N9" s="60">
        <v>2613168</v>
      </c>
      <c r="O9" s="60"/>
      <c r="P9" s="60">
        <v>870110</v>
      </c>
      <c r="Q9" s="60">
        <v>1055703</v>
      </c>
      <c r="R9" s="60">
        <v>1925813</v>
      </c>
      <c r="S9" s="60"/>
      <c r="T9" s="60"/>
      <c r="U9" s="60"/>
      <c r="V9" s="60"/>
      <c r="W9" s="60">
        <v>5221887</v>
      </c>
      <c r="X9" s="60">
        <v>4521000</v>
      </c>
      <c r="Y9" s="60">
        <v>700887</v>
      </c>
      <c r="Z9" s="140">
        <v>15.5</v>
      </c>
      <c r="AA9" s="155">
        <v>6028000</v>
      </c>
    </row>
    <row r="10" spans="1:27" ht="12.75">
      <c r="A10" s="291" t="s">
        <v>209</v>
      </c>
      <c r="B10" s="142"/>
      <c r="C10" s="62"/>
      <c r="D10" s="156"/>
      <c r="E10" s="60">
        <v>1415000</v>
      </c>
      <c r="F10" s="60">
        <v>1415000</v>
      </c>
      <c r="G10" s="60"/>
      <c r="H10" s="60"/>
      <c r="I10" s="60"/>
      <c r="J10" s="60"/>
      <c r="K10" s="60"/>
      <c r="L10" s="60">
        <v>186768</v>
      </c>
      <c r="M10" s="60"/>
      <c r="N10" s="60">
        <v>186768</v>
      </c>
      <c r="O10" s="60"/>
      <c r="P10" s="60">
        <v>139440</v>
      </c>
      <c r="Q10" s="60"/>
      <c r="R10" s="60">
        <v>139440</v>
      </c>
      <c r="S10" s="60"/>
      <c r="T10" s="60"/>
      <c r="U10" s="60"/>
      <c r="V10" s="60"/>
      <c r="W10" s="60">
        <v>326208</v>
      </c>
      <c r="X10" s="60">
        <v>1061250</v>
      </c>
      <c r="Y10" s="60">
        <v>-735042</v>
      </c>
      <c r="Z10" s="140">
        <v>-69.26</v>
      </c>
      <c r="AA10" s="155">
        <v>1415000</v>
      </c>
    </row>
    <row r="11" spans="1:27" ht="12.75">
      <c r="A11" s="292" t="s">
        <v>210</v>
      </c>
      <c r="B11" s="142"/>
      <c r="C11" s="293">
        <f aca="true" t="shared" si="1" ref="C11:Y11">SUM(C6:C10)</f>
        <v>30787631</v>
      </c>
      <c r="D11" s="294">
        <f t="shared" si="1"/>
        <v>0</v>
      </c>
      <c r="E11" s="295">
        <f t="shared" si="1"/>
        <v>31507000</v>
      </c>
      <c r="F11" s="295">
        <f t="shared" si="1"/>
        <v>31507000</v>
      </c>
      <c r="G11" s="295">
        <f t="shared" si="1"/>
        <v>6705475</v>
      </c>
      <c r="H11" s="295">
        <f t="shared" si="1"/>
        <v>1863778</v>
      </c>
      <c r="I11" s="295">
        <f t="shared" si="1"/>
        <v>1753483</v>
      </c>
      <c r="J11" s="295">
        <f t="shared" si="1"/>
        <v>10322736</v>
      </c>
      <c r="K11" s="295">
        <f t="shared" si="1"/>
        <v>1097634</v>
      </c>
      <c r="L11" s="295">
        <f t="shared" si="1"/>
        <v>3673278</v>
      </c>
      <c r="M11" s="295">
        <f t="shared" si="1"/>
        <v>1479474</v>
      </c>
      <c r="N11" s="295">
        <f t="shared" si="1"/>
        <v>6250386</v>
      </c>
      <c r="O11" s="295">
        <f t="shared" si="1"/>
        <v>150653</v>
      </c>
      <c r="P11" s="295">
        <f t="shared" si="1"/>
        <v>1009550</v>
      </c>
      <c r="Q11" s="295">
        <f t="shared" si="1"/>
        <v>3193203</v>
      </c>
      <c r="R11" s="295">
        <f t="shared" si="1"/>
        <v>4353406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20926528</v>
      </c>
      <c r="X11" s="295">
        <f t="shared" si="1"/>
        <v>23630250</v>
      </c>
      <c r="Y11" s="295">
        <f t="shared" si="1"/>
        <v>-2703722</v>
      </c>
      <c r="Z11" s="296">
        <f>+IF(X11&lt;&gt;0,+(Y11/X11)*100,0)</f>
        <v>-11.441783307413168</v>
      </c>
      <c r="AA11" s="297">
        <f>SUM(AA6:AA10)</f>
        <v>31507000</v>
      </c>
    </row>
    <row r="12" spans="1:27" ht="12.75">
      <c r="A12" s="298" t="s">
        <v>211</v>
      </c>
      <c r="B12" s="136"/>
      <c r="C12" s="62"/>
      <c r="D12" s="156"/>
      <c r="E12" s="60">
        <v>201000</v>
      </c>
      <c r="F12" s="60">
        <v>201000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150750</v>
      </c>
      <c r="Y12" s="60">
        <v>-150750</v>
      </c>
      <c r="Z12" s="140">
        <v>-100</v>
      </c>
      <c r="AA12" s="155">
        <v>201000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6227389</v>
      </c>
      <c r="D15" s="156"/>
      <c r="E15" s="60">
        <v>1000000</v>
      </c>
      <c r="F15" s="60">
        <v>1000000</v>
      </c>
      <c r="G15" s="60"/>
      <c r="H15" s="60"/>
      <c r="I15" s="60">
        <v>16019</v>
      </c>
      <c r="J15" s="60">
        <v>16019</v>
      </c>
      <c r="K15" s="60"/>
      <c r="L15" s="60">
        <v>340618</v>
      </c>
      <c r="M15" s="60"/>
      <c r="N15" s="60">
        <v>340618</v>
      </c>
      <c r="O15" s="60">
        <v>321136</v>
      </c>
      <c r="P15" s="60"/>
      <c r="Q15" s="60"/>
      <c r="R15" s="60">
        <v>321136</v>
      </c>
      <c r="S15" s="60"/>
      <c r="T15" s="60"/>
      <c r="U15" s="60"/>
      <c r="V15" s="60"/>
      <c r="W15" s="60">
        <v>677773</v>
      </c>
      <c r="X15" s="60">
        <v>750000</v>
      </c>
      <c r="Y15" s="60">
        <v>-72227</v>
      </c>
      <c r="Z15" s="140">
        <v>-9.63</v>
      </c>
      <c r="AA15" s="155">
        <v>1000000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205434</v>
      </c>
      <c r="D18" s="276"/>
      <c r="E18" s="82"/>
      <c r="F18" s="82"/>
      <c r="G18" s="82"/>
      <c r="H18" s="82">
        <v>259290</v>
      </c>
      <c r="I18" s="82"/>
      <c r="J18" s="82">
        <v>259290</v>
      </c>
      <c r="K18" s="82">
        <v>198641</v>
      </c>
      <c r="L18" s="82"/>
      <c r="M18" s="82"/>
      <c r="N18" s="82">
        <v>198641</v>
      </c>
      <c r="O18" s="82"/>
      <c r="P18" s="82"/>
      <c r="Q18" s="82"/>
      <c r="R18" s="82"/>
      <c r="S18" s="82"/>
      <c r="T18" s="82"/>
      <c r="U18" s="82"/>
      <c r="V18" s="82"/>
      <c r="W18" s="82">
        <v>457931</v>
      </c>
      <c r="X18" s="82"/>
      <c r="Y18" s="82">
        <v>457931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1592000</v>
      </c>
      <c r="F20" s="100">
        <f t="shared" si="2"/>
        <v>1592000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1194000</v>
      </c>
      <c r="Y20" s="100">
        <f t="shared" si="2"/>
        <v>-1194000</v>
      </c>
      <c r="Z20" s="137">
        <f>+IF(X20&lt;&gt;0,+(Y20/X20)*100,0)</f>
        <v>-100</v>
      </c>
      <c r="AA20" s="153">
        <f>SUM(AA26:AA33)</f>
        <v>1592000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1592000</v>
      </c>
      <c r="F27" s="60">
        <v>1592000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1194000</v>
      </c>
      <c r="Y27" s="60">
        <v>-1194000</v>
      </c>
      <c r="Z27" s="140">
        <v>-100</v>
      </c>
      <c r="AA27" s="155">
        <v>1592000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18576792</v>
      </c>
      <c r="D36" s="156">
        <f t="shared" si="4"/>
        <v>0</v>
      </c>
      <c r="E36" s="60">
        <f t="shared" si="4"/>
        <v>15022000</v>
      </c>
      <c r="F36" s="60">
        <f t="shared" si="4"/>
        <v>15022000</v>
      </c>
      <c r="G36" s="60">
        <f t="shared" si="4"/>
        <v>3743792</v>
      </c>
      <c r="H36" s="60">
        <f t="shared" si="4"/>
        <v>1538023</v>
      </c>
      <c r="I36" s="60">
        <f t="shared" si="4"/>
        <v>1158750</v>
      </c>
      <c r="J36" s="60">
        <f t="shared" si="4"/>
        <v>6440565</v>
      </c>
      <c r="K36" s="60">
        <f t="shared" si="4"/>
        <v>690482</v>
      </c>
      <c r="L36" s="60">
        <f t="shared" si="4"/>
        <v>1617846</v>
      </c>
      <c r="M36" s="60">
        <f t="shared" si="4"/>
        <v>404816</v>
      </c>
      <c r="N36" s="60">
        <f t="shared" si="4"/>
        <v>2713144</v>
      </c>
      <c r="O36" s="60">
        <f t="shared" si="4"/>
        <v>150653</v>
      </c>
      <c r="P36" s="60">
        <f t="shared" si="4"/>
        <v>0</v>
      </c>
      <c r="Q36" s="60">
        <f t="shared" si="4"/>
        <v>0</v>
      </c>
      <c r="R36" s="60">
        <f t="shared" si="4"/>
        <v>150653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9304362</v>
      </c>
      <c r="X36" s="60">
        <f t="shared" si="4"/>
        <v>11266500</v>
      </c>
      <c r="Y36" s="60">
        <f t="shared" si="4"/>
        <v>-1962138</v>
      </c>
      <c r="Z36" s="140">
        <f aca="true" t="shared" si="5" ref="Z36:Z49">+IF(X36&lt;&gt;0,+(Y36/X36)*100,0)</f>
        <v>-17.415683663959523</v>
      </c>
      <c r="AA36" s="155">
        <f>AA6+AA21</f>
        <v>15022000</v>
      </c>
    </row>
    <row r="37" spans="1:27" ht="12.75">
      <c r="A37" s="291" t="s">
        <v>206</v>
      </c>
      <c r="B37" s="142"/>
      <c r="C37" s="62">
        <f t="shared" si="4"/>
        <v>11891485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2961683</v>
      </c>
      <c r="H37" s="60">
        <f t="shared" si="4"/>
        <v>0</v>
      </c>
      <c r="I37" s="60">
        <f t="shared" si="4"/>
        <v>237582</v>
      </c>
      <c r="J37" s="60">
        <f t="shared" si="4"/>
        <v>3199265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2137500</v>
      </c>
      <c r="R37" s="60">
        <f t="shared" si="4"/>
        <v>2137500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5336765</v>
      </c>
      <c r="X37" s="60">
        <f t="shared" si="4"/>
        <v>3750000</v>
      </c>
      <c r="Y37" s="60">
        <f t="shared" si="4"/>
        <v>1586765</v>
      </c>
      <c r="Z37" s="140">
        <f t="shared" si="5"/>
        <v>42.31373333333333</v>
      </c>
      <c r="AA37" s="155">
        <f>AA7+AA22</f>
        <v>5000000</v>
      </c>
    </row>
    <row r="38" spans="1:27" ht="12.75">
      <c r="A38" s="291" t="s">
        <v>207</v>
      </c>
      <c r="B38" s="142"/>
      <c r="C38" s="62">
        <f t="shared" si="4"/>
        <v>319354</v>
      </c>
      <c r="D38" s="156">
        <f t="shared" si="4"/>
        <v>0</v>
      </c>
      <c r="E38" s="60">
        <f t="shared" si="4"/>
        <v>4042000</v>
      </c>
      <c r="F38" s="60">
        <f t="shared" si="4"/>
        <v>4042000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737306</v>
      </c>
      <c r="M38" s="60">
        <f t="shared" si="4"/>
        <v>0</v>
      </c>
      <c r="N38" s="60">
        <f t="shared" si="4"/>
        <v>737306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737306</v>
      </c>
      <c r="X38" s="60">
        <f t="shared" si="4"/>
        <v>3031500</v>
      </c>
      <c r="Y38" s="60">
        <f t="shared" si="4"/>
        <v>-2294194</v>
      </c>
      <c r="Z38" s="140">
        <f t="shared" si="5"/>
        <v>-75.67850898894936</v>
      </c>
      <c r="AA38" s="155">
        <f>AA8+AA23</f>
        <v>4042000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6028000</v>
      </c>
      <c r="F39" s="60">
        <f t="shared" si="4"/>
        <v>6028000</v>
      </c>
      <c r="G39" s="60">
        <f t="shared" si="4"/>
        <v>0</v>
      </c>
      <c r="H39" s="60">
        <f t="shared" si="4"/>
        <v>325755</v>
      </c>
      <c r="I39" s="60">
        <f t="shared" si="4"/>
        <v>357151</v>
      </c>
      <c r="J39" s="60">
        <f t="shared" si="4"/>
        <v>682906</v>
      </c>
      <c r="K39" s="60">
        <f t="shared" si="4"/>
        <v>407152</v>
      </c>
      <c r="L39" s="60">
        <f t="shared" si="4"/>
        <v>1131358</v>
      </c>
      <c r="M39" s="60">
        <f t="shared" si="4"/>
        <v>1074658</v>
      </c>
      <c r="N39" s="60">
        <f t="shared" si="4"/>
        <v>2613168</v>
      </c>
      <c r="O39" s="60">
        <f t="shared" si="4"/>
        <v>0</v>
      </c>
      <c r="P39" s="60">
        <f t="shared" si="4"/>
        <v>870110</v>
      </c>
      <c r="Q39" s="60">
        <f t="shared" si="4"/>
        <v>1055703</v>
      </c>
      <c r="R39" s="60">
        <f t="shared" si="4"/>
        <v>1925813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5221887</v>
      </c>
      <c r="X39" s="60">
        <f t="shared" si="4"/>
        <v>4521000</v>
      </c>
      <c r="Y39" s="60">
        <f t="shared" si="4"/>
        <v>700887</v>
      </c>
      <c r="Z39" s="140">
        <f t="shared" si="5"/>
        <v>15.502919708029198</v>
      </c>
      <c r="AA39" s="155">
        <f>AA9+AA24</f>
        <v>6028000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1415000</v>
      </c>
      <c r="F40" s="60">
        <f t="shared" si="4"/>
        <v>1415000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186768</v>
      </c>
      <c r="M40" s="60">
        <f t="shared" si="4"/>
        <v>0</v>
      </c>
      <c r="N40" s="60">
        <f t="shared" si="4"/>
        <v>186768</v>
      </c>
      <c r="O40" s="60">
        <f t="shared" si="4"/>
        <v>0</v>
      </c>
      <c r="P40" s="60">
        <f t="shared" si="4"/>
        <v>139440</v>
      </c>
      <c r="Q40" s="60">
        <f t="shared" si="4"/>
        <v>0</v>
      </c>
      <c r="R40" s="60">
        <f t="shared" si="4"/>
        <v>139440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326208</v>
      </c>
      <c r="X40" s="60">
        <f t="shared" si="4"/>
        <v>1061250</v>
      </c>
      <c r="Y40" s="60">
        <f t="shared" si="4"/>
        <v>-735042</v>
      </c>
      <c r="Z40" s="140">
        <f t="shared" si="5"/>
        <v>-69.26190812720849</v>
      </c>
      <c r="AA40" s="155">
        <f>AA10+AA25</f>
        <v>1415000</v>
      </c>
    </row>
    <row r="41" spans="1:27" ht="12.75">
      <c r="A41" s="292" t="s">
        <v>210</v>
      </c>
      <c r="B41" s="142"/>
      <c r="C41" s="293">
        <f aca="true" t="shared" si="6" ref="C41:Y41">SUM(C36:C40)</f>
        <v>30787631</v>
      </c>
      <c r="D41" s="294">
        <f t="shared" si="6"/>
        <v>0</v>
      </c>
      <c r="E41" s="295">
        <f t="shared" si="6"/>
        <v>31507000</v>
      </c>
      <c r="F41" s="295">
        <f t="shared" si="6"/>
        <v>31507000</v>
      </c>
      <c r="G41" s="295">
        <f t="shared" si="6"/>
        <v>6705475</v>
      </c>
      <c r="H41" s="295">
        <f t="shared" si="6"/>
        <v>1863778</v>
      </c>
      <c r="I41" s="295">
        <f t="shared" si="6"/>
        <v>1753483</v>
      </c>
      <c r="J41" s="295">
        <f t="shared" si="6"/>
        <v>10322736</v>
      </c>
      <c r="K41" s="295">
        <f t="shared" si="6"/>
        <v>1097634</v>
      </c>
      <c r="L41" s="295">
        <f t="shared" si="6"/>
        <v>3673278</v>
      </c>
      <c r="M41" s="295">
        <f t="shared" si="6"/>
        <v>1479474</v>
      </c>
      <c r="N41" s="295">
        <f t="shared" si="6"/>
        <v>6250386</v>
      </c>
      <c r="O41" s="295">
        <f t="shared" si="6"/>
        <v>150653</v>
      </c>
      <c r="P41" s="295">
        <f t="shared" si="6"/>
        <v>1009550</v>
      </c>
      <c r="Q41" s="295">
        <f t="shared" si="6"/>
        <v>3193203</v>
      </c>
      <c r="R41" s="295">
        <f t="shared" si="6"/>
        <v>4353406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20926528</v>
      </c>
      <c r="X41" s="295">
        <f t="shared" si="6"/>
        <v>23630250</v>
      </c>
      <c r="Y41" s="295">
        <f t="shared" si="6"/>
        <v>-2703722</v>
      </c>
      <c r="Z41" s="296">
        <f t="shared" si="5"/>
        <v>-11.441783307413168</v>
      </c>
      <c r="AA41" s="297">
        <f>SUM(AA36:AA40)</f>
        <v>31507000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1793000</v>
      </c>
      <c r="F42" s="54">
        <f t="shared" si="7"/>
        <v>1793000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1344750</v>
      </c>
      <c r="Y42" s="54">
        <f t="shared" si="7"/>
        <v>-1344750</v>
      </c>
      <c r="Z42" s="184">
        <f t="shared" si="5"/>
        <v>-100</v>
      </c>
      <c r="AA42" s="130">
        <f aca="true" t="shared" si="8" ref="AA42:AA48">AA12+AA27</f>
        <v>1793000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6227389</v>
      </c>
      <c r="D45" s="129">
        <f t="shared" si="7"/>
        <v>0</v>
      </c>
      <c r="E45" s="54">
        <f t="shared" si="7"/>
        <v>1000000</v>
      </c>
      <c r="F45" s="54">
        <f t="shared" si="7"/>
        <v>1000000</v>
      </c>
      <c r="G45" s="54">
        <f t="shared" si="7"/>
        <v>0</v>
      </c>
      <c r="H45" s="54">
        <f t="shared" si="7"/>
        <v>0</v>
      </c>
      <c r="I45" s="54">
        <f t="shared" si="7"/>
        <v>16019</v>
      </c>
      <c r="J45" s="54">
        <f t="shared" si="7"/>
        <v>16019</v>
      </c>
      <c r="K45" s="54">
        <f t="shared" si="7"/>
        <v>0</v>
      </c>
      <c r="L45" s="54">
        <f t="shared" si="7"/>
        <v>340618</v>
      </c>
      <c r="M45" s="54">
        <f t="shared" si="7"/>
        <v>0</v>
      </c>
      <c r="N45" s="54">
        <f t="shared" si="7"/>
        <v>340618</v>
      </c>
      <c r="O45" s="54">
        <f t="shared" si="7"/>
        <v>321136</v>
      </c>
      <c r="P45" s="54">
        <f t="shared" si="7"/>
        <v>0</v>
      </c>
      <c r="Q45" s="54">
        <f t="shared" si="7"/>
        <v>0</v>
      </c>
      <c r="R45" s="54">
        <f t="shared" si="7"/>
        <v>321136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677773</v>
      </c>
      <c r="X45" s="54">
        <f t="shared" si="7"/>
        <v>750000</v>
      </c>
      <c r="Y45" s="54">
        <f t="shared" si="7"/>
        <v>-72227</v>
      </c>
      <c r="Z45" s="184">
        <f t="shared" si="5"/>
        <v>-9.630266666666666</v>
      </c>
      <c r="AA45" s="130">
        <f t="shared" si="8"/>
        <v>1000000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205434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259290</v>
      </c>
      <c r="I48" s="54">
        <f t="shared" si="7"/>
        <v>0</v>
      </c>
      <c r="J48" s="54">
        <f t="shared" si="7"/>
        <v>259290</v>
      </c>
      <c r="K48" s="54">
        <f t="shared" si="7"/>
        <v>198641</v>
      </c>
      <c r="L48" s="54">
        <f t="shared" si="7"/>
        <v>0</v>
      </c>
      <c r="M48" s="54">
        <f t="shared" si="7"/>
        <v>0</v>
      </c>
      <c r="N48" s="54">
        <f t="shared" si="7"/>
        <v>198641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457931</v>
      </c>
      <c r="X48" s="54">
        <f t="shared" si="7"/>
        <v>0</v>
      </c>
      <c r="Y48" s="54">
        <f t="shared" si="7"/>
        <v>457931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37220454</v>
      </c>
      <c r="D49" s="218">
        <f t="shared" si="9"/>
        <v>0</v>
      </c>
      <c r="E49" s="220">
        <f t="shared" si="9"/>
        <v>34300000</v>
      </c>
      <c r="F49" s="220">
        <f t="shared" si="9"/>
        <v>34300000</v>
      </c>
      <c r="G49" s="220">
        <f t="shared" si="9"/>
        <v>6705475</v>
      </c>
      <c r="H49" s="220">
        <f t="shared" si="9"/>
        <v>2123068</v>
      </c>
      <c r="I49" s="220">
        <f t="shared" si="9"/>
        <v>1769502</v>
      </c>
      <c r="J49" s="220">
        <f t="shared" si="9"/>
        <v>10598045</v>
      </c>
      <c r="K49" s="220">
        <f t="shared" si="9"/>
        <v>1296275</v>
      </c>
      <c r="L49" s="220">
        <f t="shared" si="9"/>
        <v>4013896</v>
      </c>
      <c r="M49" s="220">
        <f t="shared" si="9"/>
        <v>1479474</v>
      </c>
      <c r="N49" s="220">
        <f t="shared" si="9"/>
        <v>6789645</v>
      </c>
      <c r="O49" s="220">
        <f t="shared" si="9"/>
        <v>471789</v>
      </c>
      <c r="P49" s="220">
        <f t="shared" si="9"/>
        <v>1009550</v>
      </c>
      <c r="Q49" s="220">
        <f t="shared" si="9"/>
        <v>3193203</v>
      </c>
      <c r="R49" s="220">
        <f t="shared" si="9"/>
        <v>4674542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22062232</v>
      </c>
      <c r="X49" s="220">
        <f t="shared" si="9"/>
        <v>25725000</v>
      </c>
      <c r="Y49" s="220">
        <f t="shared" si="9"/>
        <v>-3662768</v>
      </c>
      <c r="Z49" s="221">
        <f t="shared" si="5"/>
        <v>-14.23816520894072</v>
      </c>
      <c r="AA49" s="222">
        <f>SUM(AA41:AA48)</f>
        <v>34300000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7508613</v>
      </c>
      <c r="D51" s="129">
        <f t="shared" si="10"/>
        <v>0</v>
      </c>
      <c r="E51" s="54">
        <f t="shared" si="10"/>
        <v>15324000</v>
      </c>
      <c r="F51" s="54">
        <f t="shared" si="10"/>
        <v>15324000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11493000</v>
      </c>
      <c r="Y51" s="54">
        <f t="shared" si="10"/>
        <v>-11493000</v>
      </c>
      <c r="Z51" s="184">
        <f>+IF(X51&lt;&gt;0,+(Y51/X51)*100,0)</f>
        <v>-100</v>
      </c>
      <c r="AA51" s="130">
        <f>SUM(AA57:AA61)</f>
        <v>15324000</v>
      </c>
    </row>
    <row r="52" spans="1:27" ht="12.75">
      <c r="A52" s="310" t="s">
        <v>205</v>
      </c>
      <c r="B52" s="142"/>
      <c r="C52" s="62">
        <v>4894120</v>
      </c>
      <c r="D52" s="156"/>
      <c r="E52" s="60">
        <v>1300000</v>
      </c>
      <c r="F52" s="60">
        <v>1300000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975000</v>
      </c>
      <c r="Y52" s="60">
        <v>-975000</v>
      </c>
      <c r="Z52" s="140">
        <v>-100</v>
      </c>
      <c r="AA52" s="155">
        <v>1300000</v>
      </c>
    </row>
    <row r="53" spans="1:27" ht="12.75">
      <c r="A53" s="310" t="s">
        <v>206</v>
      </c>
      <c r="B53" s="142"/>
      <c r="C53" s="62"/>
      <c r="D53" s="156"/>
      <c r="E53" s="60">
        <v>3050000</v>
      </c>
      <c r="F53" s="60">
        <v>3050000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2287500</v>
      </c>
      <c r="Y53" s="60">
        <v>-2287500</v>
      </c>
      <c r="Z53" s="140">
        <v>-100</v>
      </c>
      <c r="AA53" s="155">
        <v>3050000</v>
      </c>
    </row>
    <row r="54" spans="1:27" ht="12.75">
      <c r="A54" s="310" t="s">
        <v>207</v>
      </c>
      <c r="B54" s="142"/>
      <c r="C54" s="62"/>
      <c r="D54" s="156"/>
      <c r="E54" s="60">
        <v>1100000</v>
      </c>
      <c r="F54" s="60">
        <v>1100000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825000</v>
      </c>
      <c r="Y54" s="60">
        <v>-825000</v>
      </c>
      <c r="Z54" s="140">
        <v>-100</v>
      </c>
      <c r="AA54" s="155">
        <v>1100000</v>
      </c>
    </row>
    <row r="55" spans="1:27" ht="12.75">
      <c r="A55" s="310" t="s">
        <v>208</v>
      </c>
      <c r="B55" s="142"/>
      <c r="C55" s="62"/>
      <c r="D55" s="156"/>
      <c r="E55" s="60">
        <v>1758000</v>
      </c>
      <c r="F55" s="60">
        <v>1758000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1318500</v>
      </c>
      <c r="Y55" s="60">
        <v>-1318500</v>
      </c>
      <c r="Z55" s="140">
        <v>-100</v>
      </c>
      <c r="AA55" s="155">
        <v>1758000</v>
      </c>
    </row>
    <row r="56" spans="1:27" ht="12.75">
      <c r="A56" s="310" t="s">
        <v>209</v>
      </c>
      <c r="B56" s="142"/>
      <c r="C56" s="62"/>
      <c r="D56" s="156"/>
      <c r="E56" s="60">
        <v>1200000</v>
      </c>
      <c r="F56" s="60">
        <v>1200000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900000</v>
      </c>
      <c r="Y56" s="60">
        <v>-900000</v>
      </c>
      <c r="Z56" s="140">
        <v>-100</v>
      </c>
      <c r="AA56" s="155">
        <v>1200000</v>
      </c>
    </row>
    <row r="57" spans="1:27" ht="12.75">
      <c r="A57" s="138" t="s">
        <v>210</v>
      </c>
      <c r="B57" s="142"/>
      <c r="C57" s="293">
        <f aca="true" t="shared" si="11" ref="C57:Y57">SUM(C52:C56)</f>
        <v>4894120</v>
      </c>
      <c r="D57" s="294">
        <f t="shared" si="11"/>
        <v>0</v>
      </c>
      <c r="E57" s="295">
        <f t="shared" si="11"/>
        <v>8408000</v>
      </c>
      <c r="F57" s="295">
        <f t="shared" si="11"/>
        <v>8408000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6306000</v>
      </c>
      <c r="Y57" s="295">
        <f t="shared" si="11"/>
        <v>-6306000</v>
      </c>
      <c r="Z57" s="296">
        <f>+IF(X57&lt;&gt;0,+(Y57/X57)*100,0)</f>
        <v>-100</v>
      </c>
      <c r="AA57" s="297">
        <f>SUM(AA52:AA56)</f>
        <v>8408000</v>
      </c>
    </row>
    <row r="58" spans="1:27" ht="12.75">
      <c r="A58" s="311" t="s">
        <v>211</v>
      </c>
      <c r="B58" s="136"/>
      <c r="C58" s="62"/>
      <c r="D58" s="156"/>
      <c r="E58" s="60">
        <v>1660000</v>
      </c>
      <c r="F58" s="60">
        <v>1660000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1245000</v>
      </c>
      <c r="Y58" s="60">
        <v>-1245000</v>
      </c>
      <c r="Z58" s="140">
        <v>-100</v>
      </c>
      <c r="AA58" s="155">
        <v>1660000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2614493</v>
      </c>
      <c r="D61" s="156"/>
      <c r="E61" s="60">
        <v>5256000</v>
      </c>
      <c r="F61" s="60">
        <v>5256000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3942000</v>
      </c>
      <c r="Y61" s="60">
        <v>-3942000</v>
      </c>
      <c r="Z61" s="140">
        <v>-100</v>
      </c>
      <c r="AA61" s="155">
        <v>5256000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1776827</v>
      </c>
      <c r="I65" s="60">
        <v>2195963</v>
      </c>
      <c r="J65" s="60">
        <v>3972790</v>
      </c>
      <c r="K65" s="60">
        <v>2184767</v>
      </c>
      <c r="L65" s="60">
        <v>2229831</v>
      </c>
      <c r="M65" s="60">
        <v>2374118</v>
      </c>
      <c r="N65" s="60">
        <v>6788716</v>
      </c>
      <c r="O65" s="60">
        <v>2406034</v>
      </c>
      <c r="P65" s="60">
        <v>1806246</v>
      </c>
      <c r="Q65" s="60">
        <v>2198644</v>
      </c>
      <c r="R65" s="60">
        <v>6410924</v>
      </c>
      <c r="S65" s="60"/>
      <c r="T65" s="60"/>
      <c r="U65" s="60"/>
      <c r="V65" s="60"/>
      <c r="W65" s="60">
        <v>17172430</v>
      </c>
      <c r="X65" s="60"/>
      <c r="Y65" s="60">
        <v>17172430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121855</v>
      </c>
      <c r="H66" s="275">
        <v>283196</v>
      </c>
      <c r="I66" s="275">
        <v>341683</v>
      </c>
      <c r="J66" s="275">
        <v>746734</v>
      </c>
      <c r="K66" s="275">
        <v>243333</v>
      </c>
      <c r="L66" s="275">
        <v>801082</v>
      </c>
      <c r="M66" s="275">
        <v>285636</v>
      </c>
      <c r="N66" s="275">
        <v>1330051</v>
      </c>
      <c r="O66" s="275">
        <v>268119</v>
      </c>
      <c r="P66" s="275">
        <v>250885</v>
      </c>
      <c r="Q66" s="275">
        <v>384566</v>
      </c>
      <c r="R66" s="275">
        <v>903570</v>
      </c>
      <c r="S66" s="275"/>
      <c r="T66" s="275"/>
      <c r="U66" s="275"/>
      <c r="V66" s="275"/>
      <c r="W66" s="275">
        <v>2980355</v>
      </c>
      <c r="X66" s="275"/>
      <c r="Y66" s="275">
        <v>2980355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121855</v>
      </c>
      <c r="H69" s="220">
        <f t="shared" si="12"/>
        <v>2060023</v>
      </c>
      <c r="I69" s="220">
        <f t="shared" si="12"/>
        <v>2537646</v>
      </c>
      <c r="J69" s="220">
        <f t="shared" si="12"/>
        <v>4719524</v>
      </c>
      <c r="K69" s="220">
        <f t="shared" si="12"/>
        <v>2428100</v>
      </c>
      <c r="L69" s="220">
        <f t="shared" si="12"/>
        <v>3030913</v>
      </c>
      <c r="M69" s="220">
        <f t="shared" si="12"/>
        <v>2659754</v>
      </c>
      <c r="N69" s="220">
        <f t="shared" si="12"/>
        <v>8118767</v>
      </c>
      <c r="O69" s="220">
        <f t="shared" si="12"/>
        <v>2674153</v>
      </c>
      <c r="P69" s="220">
        <f t="shared" si="12"/>
        <v>2057131</v>
      </c>
      <c r="Q69" s="220">
        <f t="shared" si="12"/>
        <v>2583210</v>
      </c>
      <c r="R69" s="220">
        <f t="shared" si="12"/>
        <v>7314494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20152785</v>
      </c>
      <c r="X69" s="220">
        <f t="shared" si="12"/>
        <v>0</v>
      </c>
      <c r="Y69" s="220">
        <f t="shared" si="12"/>
        <v>20152785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30787631</v>
      </c>
      <c r="D5" s="357">
        <f t="shared" si="0"/>
        <v>0</v>
      </c>
      <c r="E5" s="356">
        <f t="shared" si="0"/>
        <v>31507000</v>
      </c>
      <c r="F5" s="358">
        <f t="shared" si="0"/>
        <v>31507000</v>
      </c>
      <c r="G5" s="358">
        <f t="shared" si="0"/>
        <v>6705475</v>
      </c>
      <c r="H5" s="356">
        <f t="shared" si="0"/>
        <v>1863778</v>
      </c>
      <c r="I5" s="356">
        <f t="shared" si="0"/>
        <v>1753483</v>
      </c>
      <c r="J5" s="358">
        <f t="shared" si="0"/>
        <v>10322736</v>
      </c>
      <c r="K5" s="358">
        <f t="shared" si="0"/>
        <v>1097634</v>
      </c>
      <c r="L5" s="356">
        <f t="shared" si="0"/>
        <v>3673278</v>
      </c>
      <c r="M5" s="356">
        <f t="shared" si="0"/>
        <v>1479474</v>
      </c>
      <c r="N5" s="358">
        <f t="shared" si="0"/>
        <v>6250386</v>
      </c>
      <c r="O5" s="358">
        <f t="shared" si="0"/>
        <v>150653</v>
      </c>
      <c r="P5" s="356">
        <f t="shared" si="0"/>
        <v>1009550</v>
      </c>
      <c r="Q5" s="356">
        <f t="shared" si="0"/>
        <v>3193203</v>
      </c>
      <c r="R5" s="358">
        <f t="shared" si="0"/>
        <v>4353406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20926528</v>
      </c>
      <c r="X5" s="356">
        <f t="shared" si="0"/>
        <v>23630250</v>
      </c>
      <c r="Y5" s="358">
        <f t="shared" si="0"/>
        <v>-2703722</v>
      </c>
      <c r="Z5" s="359">
        <f>+IF(X5&lt;&gt;0,+(Y5/X5)*100,0)</f>
        <v>-11.441783307413168</v>
      </c>
      <c r="AA5" s="360">
        <f>+AA6+AA8+AA11+AA13+AA15</f>
        <v>31507000</v>
      </c>
    </row>
    <row r="6" spans="1:27" ht="12.75">
      <c r="A6" s="361" t="s">
        <v>205</v>
      </c>
      <c r="B6" s="142"/>
      <c r="C6" s="60">
        <f>+C7</f>
        <v>18576792</v>
      </c>
      <c r="D6" s="340">
        <f aca="true" t="shared" si="1" ref="D6:AA6">+D7</f>
        <v>0</v>
      </c>
      <c r="E6" s="60">
        <f t="shared" si="1"/>
        <v>15022000</v>
      </c>
      <c r="F6" s="59">
        <f t="shared" si="1"/>
        <v>15022000</v>
      </c>
      <c r="G6" s="59">
        <f t="shared" si="1"/>
        <v>3743792</v>
      </c>
      <c r="H6" s="60">
        <f t="shared" si="1"/>
        <v>1538023</v>
      </c>
      <c r="I6" s="60">
        <f t="shared" si="1"/>
        <v>1158750</v>
      </c>
      <c r="J6" s="59">
        <f t="shared" si="1"/>
        <v>6440565</v>
      </c>
      <c r="K6" s="59">
        <f t="shared" si="1"/>
        <v>690482</v>
      </c>
      <c r="L6" s="60">
        <f t="shared" si="1"/>
        <v>1617846</v>
      </c>
      <c r="M6" s="60">
        <f t="shared" si="1"/>
        <v>404816</v>
      </c>
      <c r="N6" s="59">
        <f t="shared" si="1"/>
        <v>2713144</v>
      </c>
      <c r="O6" s="59">
        <f t="shared" si="1"/>
        <v>150653</v>
      </c>
      <c r="P6" s="60">
        <f t="shared" si="1"/>
        <v>0</v>
      </c>
      <c r="Q6" s="60">
        <f t="shared" si="1"/>
        <v>0</v>
      </c>
      <c r="R6" s="59">
        <f t="shared" si="1"/>
        <v>150653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9304362</v>
      </c>
      <c r="X6" s="60">
        <f t="shared" si="1"/>
        <v>11266500</v>
      </c>
      <c r="Y6" s="59">
        <f t="shared" si="1"/>
        <v>-1962138</v>
      </c>
      <c r="Z6" s="61">
        <f>+IF(X6&lt;&gt;0,+(Y6/X6)*100,0)</f>
        <v>-17.415683663959523</v>
      </c>
      <c r="AA6" s="62">
        <f t="shared" si="1"/>
        <v>15022000</v>
      </c>
    </row>
    <row r="7" spans="1:27" ht="12.75">
      <c r="A7" s="291" t="s">
        <v>229</v>
      </c>
      <c r="B7" s="142"/>
      <c r="C7" s="60">
        <v>18576792</v>
      </c>
      <c r="D7" s="340"/>
      <c r="E7" s="60">
        <v>15022000</v>
      </c>
      <c r="F7" s="59">
        <v>15022000</v>
      </c>
      <c r="G7" s="59">
        <v>3743792</v>
      </c>
      <c r="H7" s="60">
        <v>1538023</v>
      </c>
      <c r="I7" s="60">
        <v>1158750</v>
      </c>
      <c r="J7" s="59">
        <v>6440565</v>
      </c>
      <c r="K7" s="59">
        <v>690482</v>
      </c>
      <c r="L7" s="60">
        <v>1617846</v>
      </c>
      <c r="M7" s="60">
        <v>404816</v>
      </c>
      <c r="N7" s="59">
        <v>2713144</v>
      </c>
      <c r="O7" s="59">
        <v>150653</v>
      </c>
      <c r="P7" s="60"/>
      <c r="Q7" s="60"/>
      <c r="R7" s="59">
        <v>150653</v>
      </c>
      <c r="S7" s="59"/>
      <c r="T7" s="60"/>
      <c r="U7" s="60"/>
      <c r="V7" s="59"/>
      <c r="W7" s="59">
        <v>9304362</v>
      </c>
      <c r="X7" s="60">
        <v>11266500</v>
      </c>
      <c r="Y7" s="59">
        <v>-1962138</v>
      </c>
      <c r="Z7" s="61">
        <v>-17.42</v>
      </c>
      <c r="AA7" s="62">
        <v>15022000</v>
      </c>
    </row>
    <row r="8" spans="1:27" ht="12.75">
      <c r="A8" s="361" t="s">
        <v>206</v>
      </c>
      <c r="B8" s="142"/>
      <c r="C8" s="60">
        <f aca="true" t="shared" si="2" ref="C8:Y8">SUM(C9:C10)</f>
        <v>11891485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2961683</v>
      </c>
      <c r="H8" s="60">
        <f t="shared" si="2"/>
        <v>0</v>
      </c>
      <c r="I8" s="60">
        <f t="shared" si="2"/>
        <v>237582</v>
      </c>
      <c r="J8" s="59">
        <f t="shared" si="2"/>
        <v>3199265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2137500</v>
      </c>
      <c r="R8" s="59">
        <f t="shared" si="2"/>
        <v>2137500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5336765</v>
      </c>
      <c r="X8" s="60">
        <f t="shared" si="2"/>
        <v>3750000</v>
      </c>
      <c r="Y8" s="59">
        <f t="shared" si="2"/>
        <v>1586765</v>
      </c>
      <c r="Z8" s="61">
        <f>+IF(X8&lt;&gt;0,+(Y8/X8)*100,0)</f>
        <v>42.31373333333333</v>
      </c>
      <c r="AA8" s="62">
        <f>SUM(AA9:AA10)</f>
        <v>5000000</v>
      </c>
    </row>
    <row r="9" spans="1:27" ht="12.75">
      <c r="A9" s="291" t="s">
        <v>230</v>
      </c>
      <c r="B9" s="142"/>
      <c r="C9" s="60">
        <v>11891485</v>
      </c>
      <c r="D9" s="340"/>
      <c r="E9" s="60">
        <v>5000000</v>
      </c>
      <c r="F9" s="59">
        <v>5000000</v>
      </c>
      <c r="G9" s="59">
        <v>2961683</v>
      </c>
      <c r="H9" s="60"/>
      <c r="I9" s="60">
        <v>237582</v>
      </c>
      <c r="J9" s="59">
        <v>3199265</v>
      </c>
      <c r="K9" s="59"/>
      <c r="L9" s="60"/>
      <c r="M9" s="60"/>
      <c r="N9" s="59"/>
      <c r="O9" s="59"/>
      <c r="P9" s="60"/>
      <c r="Q9" s="60">
        <v>2137500</v>
      </c>
      <c r="R9" s="59">
        <v>2137500</v>
      </c>
      <c r="S9" s="59"/>
      <c r="T9" s="60"/>
      <c r="U9" s="60"/>
      <c r="V9" s="59"/>
      <c r="W9" s="59">
        <v>5336765</v>
      </c>
      <c r="X9" s="60">
        <v>3750000</v>
      </c>
      <c r="Y9" s="59">
        <v>1586765</v>
      </c>
      <c r="Z9" s="61">
        <v>42.31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319354</v>
      </c>
      <c r="D11" s="363">
        <f aca="true" t="shared" si="3" ref="D11:AA11">+D12</f>
        <v>0</v>
      </c>
      <c r="E11" s="362">
        <f t="shared" si="3"/>
        <v>4042000</v>
      </c>
      <c r="F11" s="364">
        <f t="shared" si="3"/>
        <v>4042000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737306</v>
      </c>
      <c r="M11" s="362">
        <f t="shared" si="3"/>
        <v>0</v>
      </c>
      <c r="N11" s="364">
        <f t="shared" si="3"/>
        <v>737306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737306</v>
      </c>
      <c r="X11" s="362">
        <f t="shared" si="3"/>
        <v>3031500</v>
      </c>
      <c r="Y11" s="364">
        <f t="shared" si="3"/>
        <v>-2294194</v>
      </c>
      <c r="Z11" s="365">
        <f>+IF(X11&lt;&gt;0,+(Y11/X11)*100,0)</f>
        <v>-75.67850898894936</v>
      </c>
      <c r="AA11" s="366">
        <f t="shared" si="3"/>
        <v>4042000</v>
      </c>
    </row>
    <row r="12" spans="1:27" ht="12.75">
      <c r="A12" s="291" t="s">
        <v>232</v>
      </c>
      <c r="B12" s="136"/>
      <c r="C12" s="60">
        <v>319354</v>
      </c>
      <c r="D12" s="340"/>
      <c r="E12" s="60">
        <v>4042000</v>
      </c>
      <c r="F12" s="59">
        <v>4042000</v>
      </c>
      <c r="G12" s="59"/>
      <c r="H12" s="60"/>
      <c r="I12" s="60"/>
      <c r="J12" s="59"/>
      <c r="K12" s="59"/>
      <c r="L12" s="60">
        <v>737306</v>
      </c>
      <c r="M12" s="60"/>
      <c r="N12" s="59">
        <v>737306</v>
      </c>
      <c r="O12" s="59"/>
      <c r="P12" s="60"/>
      <c r="Q12" s="60"/>
      <c r="R12" s="59"/>
      <c r="S12" s="59"/>
      <c r="T12" s="60"/>
      <c r="U12" s="60"/>
      <c r="V12" s="59"/>
      <c r="W12" s="59">
        <v>737306</v>
      </c>
      <c r="X12" s="60">
        <v>3031500</v>
      </c>
      <c r="Y12" s="59">
        <v>-2294194</v>
      </c>
      <c r="Z12" s="61">
        <v>-75.68</v>
      </c>
      <c r="AA12" s="62">
        <v>4042000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6028000</v>
      </c>
      <c r="F13" s="342">
        <f t="shared" si="4"/>
        <v>6028000</v>
      </c>
      <c r="G13" s="342">
        <f t="shared" si="4"/>
        <v>0</v>
      </c>
      <c r="H13" s="275">
        <f t="shared" si="4"/>
        <v>325755</v>
      </c>
      <c r="I13" s="275">
        <f t="shared" si="4"/>
        <v>357151</v>
      </c>
      <c r="J13" s="342">
        <f t="shared" si="4"/>
        <v>682906</v>
      </c>
      <c r="K13" s="342">
        <f t="shared" si="4"/>
        <v>407152</v>
      </c>
      <c r="L13" s="275">
        <f t="shared" si="4"/>
        <v>1131358</v>
      </c>
      <c r="M13" s="275">
        <f t="shared" si="4"/>
        <v>1074658</v>
      </c>
      <c r="N13" s="342">
        <f t="shared" si="4"/>
        <v>2613168</v>
      </c>
      <c r="O13" s="342">
        <f t="shared" si="4"/>
        <v>0</v>
      </c>
      <c r="P13" s="275">
        <f t="shared" si="4"/>
        <v>870110</v>
      </c>
      <c r="Q13" s="275">
        <f t="shared" si="4"/>
        <v>1055703</v>
      </c>
      <c r="R13" s="342">
        <f t="shared" si="4"/>
        <v>1925813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5221887</v>
      </c>
      <c r="X13" s="275">
        <f t="shared" si="4"/>
        <v>4521000</v>
      </c>
      <c r="Y13" s="342">
        <f t="shared" si="4"/>
        <v>700887</v>
      </c>
      <c r="Z13" s="335">
        <f>+IF(X13&lt;&gt;0,+(Y13/X13)*100,0)</f>
        <v>15.502919708029198</v>
      </c>
      <c r="AA13" s="273">
        <f t="shared" si="4"/>
        <v>6028000</v>
      </c>
    </row>
    <row r="14" spans="1:27" ht="12.75">
      <c r="A14" s="291" t="s">
        <v>233</v>
      </c>
      <c r="B14" s="136"/>
      <c r="C14" s="60"/>
      <c r="D14" s="340"/>
      <c r="E14" s="60">
        <v>6028000</v>
      </c>
      <c r="F14" s="59">
        <v>6028000</v>
      </c>
      <c r="G14" s="59"/>
      <c r="H14" s="60">
        <v>325755</v>
      </c>
      <c r="I14" s="60">
        <v>357151</v>
      </c>
      <c r="J14" s="59">
        <v>682906</v>
      </c>
      <c r="K14" s="59">
        <v>407152</v>
      </c>
      <c r="L14" s="60">
        <v>1131358</v>
      </c>
      <c r="M14" s="60">
        <v>1074658</v>
      </c>
      <c r="N14" s="59">
        <v>2613168</v>
      </c>
      <c r="O14" s="59"/>
      <c r="P14" s="60">
        <v>870110</v>
      </c>
      <c r="Q14" s="60">
        <v>1055703</v>
      </c>
      <c r="R14" s="59">
        <v>1925813</v>
      </c>
      <c r="S14" s="59"/>
      <c r="T14" s="60"/>
      <c r="U14" s="60"/>
      <c r="V14" s="59"/>
      <c r="W14" s="59">
        <v>5221887</v>
      </c>
      <c r="X14" s="60">
        <v>4521000</v>
      </c>
      <c r="Y14" s="59">
        <v>700887</v>
      </c>
      <c r="Z14" s="61">
        <v>15.5</v>
      </c>
      <c r="AA14" s="62">
        <v>6028000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1415000</v>
      </c>
      <c r="F15" s="59">
        <f t="shared" si="5"/>
        <v>1415000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186768</v>
      </c>
      <c r="M15" s="60">
        <f t="shared" si="5"/>
        <v>0</v>
      </c>
      <c r="N15" s="59">
        <f t="shared" si="5"/>
        <v>186768</v>
      </c>
      <c r="O15" s="59">
        <f t="shared" si="5"/>
        <v>0</v>
      </c>
      <c r="P15" s="60">
        <f t="shared" si="5"/>
        <v>139440</v>
      </c>
      <c r="Q15" s="60">
        <f t="shared" si="5"/>
        <v>0</v>
      </c>
      <c r="R15" s="59">
        <f t="shared" si="5"/>
        <v>139440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326208</v>
      </c>
      <c r="X15" s="60">
        <f t="shared" si="5"/>
        <v>1061250</v>
      </c>
      <c r="Y15" s="59">
        <f t="shared" si="5"/>
        <v>-735042</v>
      </c>
      <c r="Z15" s="61">
        <f>+IF(X15&lt;&gt;0,+(Y15/X15)*100,0)</f>
        <v>-69.26190812720849</v>
      </c>
      <c r="AA15" s="62">
        <f>SUM(AA16:AA20)</f>
        <v>1415000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1415000</v>
      </c>
      <c r="F20" s="59">
        <v>1415000</v>
      </c>
      <c r="G20" s="59"/>
      <c r="H20" s="60"/>
      <c r="I20" s="60"/>
      <c r="J20" s="59"/>
      <c r="K20" s="59"/>
      <c r="L20" s="60">
        <v>186768</v>
      </c>
      <c r="M20" s="60"/>
      <c r="N20" s="59">
        <v>186768</v>
      </c>
      <c r="O20" s="59"/>
      <c r="P20" s="60">
        <v>139440</v>
      </c>
      <c r="Q20" s="60"/>
      <c r="R20" s="59">
        <v>139440</v>
      </c>
      <c r="S20" s="59"/>
      <c r="T20" s="60"/>
      <c r="U20" s="60"/>
      <c r="V20" s="59"/>
      <c r="W20" s="59">
        <v>326208</v>
      </c>
      <c r="X20" s="60">
        <v>1061250</v>
      </c>
      <c r="Y20" s="59">
        <v>-735042</v>
      </c>
      <c r="Z20" s="61">
        <v>-69.26</v>
      </c>
      <c r="AA20" s="62">
        <v>1415000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201000</v>
      </c>
      <c r="F22" s="345">
        <f t="shared" si="6"/>
        <v>201000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150750</v>
      </c>
      <c r="Y22" s="345">
        <f t="shared" si="6"/>
        <v>-150750</v>
      </c>
      <c r="Z22" s="336">
        <f>+IF(X22&lt;&gt;0,+(Y22/X22)*100,0)</f>
        <v>-100</v>
      </c>
      <c r="AA22" s="350">
        <f>SUM(AA23:AA32)</f>
        <v>201000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201000</v>
      </c>
      <c r="F24" s="59">
        <v>201000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150750</v>
      </c>
      <c r="Y24" s="59">
        <v>-150750</v>
      </c>
      <c r="Z24" s="61">
        <v>-100</v>
      </c>
      <c r="AA24" s="62">
        <v>201000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6227389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16019</v>
      </c>
      <c r="J40" s="345">
        <f t="shared" si="9"/>
        <v>16019</v>
      </c>
      <c r="K40" s="345">
        <f t="shared" si="9"/>
        <v>0</v>
      </c>
      <c r="L40" s="343">
        <f t="shared" si="9"/>
        <v>340618</v>
      </c>
      <c r="M40" s="343">
        <f t="shared" si="9"/>
        <v>0</v>
      </c>
      <c r="N40" s="345">
        <f t="shared" si="9"/>
        <v>340618</v>
      </c>
      <c r="O40" s="345">
        <f t="shared" si="9"/>
        <v>321136</v>
      </c>
      <c r="P40" s="343">
        <f t="shared" si="9"/>
        <v>0</v>
      </c>
      <c r="Q40" s="343">
        <f t="shared" si="9"/>
        <v>0</v>
      </c>
      <c r="R40" s="345">
        <f t="shared" si="9"/>
        <v>321136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677773</v>
      </c>
      <c r="X40" s="343">
        <f t="shared" si="9"/>
        <v>750000</v>
      </c>
      <c r="Y40" s="345">
        <f t="shared" si="9"/>
        <v>-72227</v>
      </c>
      <c r="Z40" s="336">
        <f>+IF(X40&lt;&gt;0,+(Y40/X40)*100,0)</f>
        <v>-9.630266666666666</v>
      </c>
      <c r="AA40" s="350">
        <f>SUM(AA41:AA49)</f>
        <v>1000000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101723</v>
      </c>
      <c r="D43" s="369"/>
      <c r="E43" s="305">
        <v>1000000</v>
      </c>
      <c r="F43" s="370">
        <v>1000000</v>
      </c>
      <c r="G43" s="370"/>
      <c r="H43" s="305"/>
      <c r="I43" s="305"/>
      <c r="J43" s="370"/>
      <c r="K43" s="370"/>
      <c r="L43" s="305">
        <v>340618</v>
      </c>
      <c r="M43" s="305"/>
      <c r="N43" s="370">
        <v>340618</v>
      </c>
      <c r="O43" s="370"/>
      <c r="P43" s="305"/>
      <c r="Q43" s="305"/>
      <c r="R43" s="370"/>
      <c r="S43" s="370"/>
      <c r="T43" s="305"/>
      <c r="U43" s="305"/>
      <c r="V43" s="370"/>
      <c r="W43" s="370">
        <v>340618</v>
      </c>
      <c r="X43" s="305">
        <v>750000</v>
      </c>
      <c r="Y43" s="370">
        <v>-409382</v>
      </c>
      <c r="Z43" s="371">
        <v>-54.58</v>
      </c>
      <c r="AA43" s="303">
        <v>1000000</v>
      </c>
    </row>
    <row r="44" spans="1:27" ht="12.75">
      <c r="A44" s="361" t="s">
        <v>251</v>
      </c>
      <c r="B44" s="136"/>
      <c r="C44" s="60">
        <v>1142654</v>
      </c>
      <c r="D44" s="368"/>
      <c r="E44" s="54"/>
      <c r="F44" s="53"/>
      <c r="G44" s="53"/>
      <c r="H44" s="54"/>
      <c r="I44" s="54">
        <v>16019</v>
      </c>
      <c r="J44" s="53">
        <v>16019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16019</v>
      </c>
      <c r="X44" s="54"/>
      <c r="Y44" s="53">
        <v>16019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4983012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>
        <v>321136</v>
      </c>
      <c r="P49" s="54"/>
      <c r="Q49" s="54"/>
      <c r="R49" s="53">
        <v>321136</v>
      </c>
      <c r="S49" s="53"/>
      <c r="T49" s="54"/>
      <c r="U49" s="54"/>
      <c r="V49" s="53"/>
      <c r="W49" s="53">
        <v>321136</v>
      </c>
      <c r="X49" s="54"/>
      <c r="Y49" s="53">
        <v>321136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205434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259290</v>
      </c>
      <c r="I57" s="343">
        <f t="shared" si="13"/>
        <v>0</v>
      </c>
      <c r="J57" s="345">
        <f t="shared" si="13"/>
        <v>259290</v>
      </c>
      <c r="K57" s="345">
        <f t="shared" si="13"/>
        <v>198641</v>
      </c>
      <c r="L57" s="343">
        <f t="shared" si="13"/>
        <v>0</v>
      </c>
      <c r="M57" s="343">
        <f t="shared" si="13"/>
        <v>0</v>
      </c>
      <c r="N57" s="345">
        <f t="shared" si="13"/>
        <v>198641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457931</v>
      </c>
      <c r="X57" s="343">
        <f t="shared" si="13"/>
        <v>0</v>
      </c>
      <c r="Y57" s="345">
        <f t="shared" si="13"/>
        <v>457931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205434</v>
      </c>
      <c r="D58" s="340"/>
      <c r="E58" s="60"/>
      <c r="F58" s="59"/>
      <c r="G58" s="59"/>
      <c r="H58" s="60">
        <v>259290</v>
      </c>
      <c r="I58" s="60"/>
      <c r="J58" s="59">
        <v>259290</v>
      </c>
      <c r="K58" s="59">
        <v>198641</v>
      </c>
      <c r="L58" s="60"/>
      <c r="M58" s="60"/>
      <c r="N58" s="59">
        <v>198641</v>
      </c>
      <c r="O58" s="59"/>
      <c r="P58" s="60"/>
      <c r="Q58" s="60"/>
      <c r="R58" s="59"/>
      <c r="S58" s="59"/>
      <c r="T58" s="60"/>
      <c r="U58" s="60"/>
      <c r="V58" s="59"/>
      <c r="W58" s="59">
        <v>457931</v>
      </c>
      <c r="X58" s="60"/>
      <c r="Y58" s="59">
        <v>457931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37220454</v>
      </c>
      <c r="D60" s="346">
        <f t="shared" si="14"/>
        <v>0</v>
      </c>
      <c r="E60" s="219">
        <f t="shared" si="14"/>
        <v>32708000</v>
      </c>
      <c r="F60" s="264">
        <f t="shared" si="14"/>
        <v>32708000</v>
      </c>
      <c r="G60" s="264">
        <f t="shared" si="14"/>
        <v>6705475</v>
      </c>
      <c r="H60" s="219">
        <f t="shared" si="14"/>
        <v>2123068</v>
      </c>
      <c r="I60" s="219">
        <f t="shared" si="14"/>
        <v>1769502</v>
      </c>
      <c r="J60" s="264">
        <f t="shared" si="14"/>
        <v>10598045</v>
      </c>
      <c r="K60" s="264">
        <f t="shared" si="14"/>
        <v>1296275</v>
      </c>
      <c r="L60" s="219">
        <f t="shared" si="14"/>
        <v>4013896</v>
      </c>
      <c r="M60" s="219">
        <f t="shared" si="14"/>
        <v>1479474</v>
      </c>
      <c r="N60" s="264">
        <f t="shared" si="14"/>
        <v>6789645</v>
      </c>
      <c r="O60" s="264">
        <f t="shared" si="14"/>
        <v>471789</v>
      </c>
      <c r="P60" s="219">
        <f t="shared" si="14"/>
        <v>1009550</v>
      </c>
      <c r="Q60" s="219">
        <f t="shared" si="14"/>
        <v>3193203</v>
      </c>
      <c r="R60" s="264">
        <f t="shared" si="14"/>
        <v>4674542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22062232</v>
      </c>
      <c r="X60" s="219">
        <f t="shared" si="14"/>
        <v>24531000</v>
      </c>
      <c r="Y60" s="264">
        <f t="shared" si="14"/>
        <v>-2468768</v>
      </c>
      <c r="Z60" s="337">
        <f>+IF(X60&lt;&gt;0,+(Y60/X60)*100,0)</f>
        <v>-10.063870205046674</v>
      </c>
      <c r="AA60" s="232">
        <f>+AA57+AA54+AA51+AA40+AA37+AA34+AA22+AA5</f>
        <v>32708000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1592000</v>
      </c>
      <c r="F22" s="345">
        <f t="shared" si="6"/>
        <v>1592000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1194000</v>
      </c>
      <c r="Y22" s="345">
        <f t="shared" si="6"/>
        <v>-1194000</v>
      </c>
      <c r="Z22" s="336">
        <f>+IF(X22&lt;&gt;0,+(Y22/X22)*100,0)</f>
        <v>-100</v>
      </c>
      <c r="AA22" s="350">
        <f>SUM(AA23:AA32)</f>
        <v>1592000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1592000</v>
      </c>
      <c r="F24" s="59">
        <v>1592000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1194000</v>
      </c>
      <c r="Y24" s="59">
        <v>-1194000</v>
      </c>
      <c r="Z24" s="61">
        <v>-100</v>
      </c>
      <c r="AA24" s="62">
        <v>1592000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1592000</v>
      </c>
      <c r="F60" s="264">
        <f t="shared" si="14"/>
        <v>1592000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1194000</v>
      </c>
      <c r="Y60" s="264">
        <f t="shared" si="14"/>
        <v>-1194000</v>
      </c>
      <c r="Z60" s="337">
        <f>+IF(X60&lt;&gt;0,+(Y60/X60)*100,0)</f>
        <v>-100</v>
      </c>
      <c r="AA60" s="232">
        <f>+AA57+AA54+AA51+AA40+AA37+AA34+AA22+AA5</f>
        <v>1592000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2017-05-05T12:12:41Z</dcterms:created>
  <dcterms:modified xsi:type="dcterms:W3CDTF">2017-05-05T12:12:44Z</dcterms:modified>
  <cp:category/>
  <cp:version/>
  <cp:contentType/>
  <cp:contentStatus/>
</cp:coreProperties>
</file>