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<sst xmlns="http://schemas.openxmlformats.org/spreadsheetml/2006/main" count="857" uniqueCount="303">
  <si>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Setsoto(FS191)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</si>
  <si>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</si>
  <si>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</si>
  <si>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</si>
  <si>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</si>
  <si>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</si>
  <si>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</si>
  <si>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</si>
  <si>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</si>
  <si>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</si>
  <si>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</si>
  <si>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</si>
  <si>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</si>
  <si>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</si>
  <si>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</si>
  <si>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</si>
  <si>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</si>
  <si>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</si>
  <si>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</si>
  <si>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</si>
  <si>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</si>
  <si>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</si>
  <si>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</si>
  <si>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</si>
  <si>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</si>
  <si>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</si>
  <si>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</si>
  <si>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</si>
  <si>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</si>
  <si>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</si>
  <si>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</si>
  <si>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</si>
  <si>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</si>
  <si>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</si>
  <si>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</si>
  <si>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</si>
  <si>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</si>
  <si>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</si>
  <si>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</si>
  <si>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</si>
  <si>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</si>
  <si>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</si>
  <si>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</si>
  <si>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</si>
  <si>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</si>
  <si>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</si>
  <si>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</si>
  <si>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</si>
  <si>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</si>
  <si>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</si>
  <si>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</si>
  <si>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</si>
  <si>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</si>
  <si>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</si>
  <si>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</si>
  <si>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</si>
  <si>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</si>
  <si>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</si>
  <si>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</si>
  <si>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</si>
  <si>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</si>
  <si>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</si>
  <si>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</si>
  <si>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</si>
  <si>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</si>
  <si>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</si>
  <si>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</si>
  <si>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</si>
  <si>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</si>
  <si>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</si>
  <si>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Setsoto(FS191)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</si>
  <si>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</si>
  <si>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</si>
  <si>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</si>
  <si>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</si>
  <si>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</si>
  <si>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</si>
  <si>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</si>
  <si>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</si>
  <si>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</si>
  <si>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</si>
  <si>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</si>
  <si>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</si>
  <si>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</si>
  <si>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</si>
  <si>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</si>
  <si>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</si>
  <si>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</si>
  <si>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</si>
  <si>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</si>
  <si>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</si>
  <si>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</si>
  <si>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</si>
  <si>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</si>
  <si>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</si>
  <si>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</si>
  <si>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</si>
  <si>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</si>
  <si>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</si>
  <si>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</si>
  <si>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Setsoto(FS191)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</si>
  <si>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</si>
  <si>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</si>
  <si>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</si>
  <si>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</si>
  <si>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</si>
  <si>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</si>
  <si>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</si>
  <si>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</si>
  <si>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</si>
  <si>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</si>
  <si>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</si>
  <si>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</si>
  <si>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</si>
  <si>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</si>
  <si>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</si>
  <si>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</si>
  <si>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</si>
  <si>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</si>
  <si>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</si>
  <si>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</si>
  <si>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</si>
  <si>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</si>
  <si>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</si>
  <si>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</si>
  <si>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</si>
  <si>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</si>
  <si>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</si>
  <si>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</si>
  <si>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Setsoto(FS191)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</si>
  <si>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</si>
  <si>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</si>
  <si>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</si>
  <si>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</si>
  <si>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</si>
  <si>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</si>
  <si>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</si>
  <si>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</si>
  <si>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</si>
  <si>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</si>
  <si>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Setsoto(FS191)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</si>
  <si>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</si>
  <si>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</si>
  <si>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</si>
  <si>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</si>
  <si>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</si>
  <si>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</si>
  <si>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</si>
  <si>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</si>
  <si>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</si>
  <si>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</si>
  <si>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</si>
  <si>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</si>
  <si>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</si>
  <si>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</si>
  <si>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</si>
  <si>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</si>
  <si>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</si>
  <si>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</si>
  <si>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</si>
  <si>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</si>
  <si>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</si>
  <si>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</si>
  <si>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</si>
  <si>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</si>
  <si>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</si>
  <si>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</si>
  <si>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</si>
  <si>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</si>
  <si>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</si>
  <si>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</si>
  <si>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</si>
  <si>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</si>
  <si>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</si>
  <si>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Setsoto(FS191)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</si>
  <si>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</si>
  <si>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</si>
  <si>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</si>
  <si>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</si>
  <si>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</si>
  <si>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</si>
  <si>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</si>
  <si>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</si>
  <si>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</si>
  <si>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</si>
  <si>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</si>
  <si>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</si>
  <si>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</si>
  <si>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</si>
  <si>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</si>
  <si>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</si>
  <si>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</si>
  <si>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</si>
  <si>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</si>
  <si>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</si>
  <si>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</si>
  <si>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</si>
  <si>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</si>
  <si>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</si>
  <si>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</si>
  <si>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</si>
  <si>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</si>
  <si>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Setsoto(FS191)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</si>
  <si>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</si>
  <si>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</si>
  <si>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</si>
  <si>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</si>
  <si>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</si>
  <si>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</si>
  <si>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</si>
  <si>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</si>
  <si>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</si>
  <si>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</si>
  <si>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</si>
  <si>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</si>
  <si>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</si>
  <si>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</si>
  <si>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</si>
  <si>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</si>
  <si>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</si>
  <si>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</si>
  <si>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</si>
  <si>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</si>
  <si>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</si>
  <si>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</si>
  <si>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</si>
  <si>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</si>
  <si>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Setsoto(FS191)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</si>
  <si>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</si>
  <si>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</si>
  <si>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</si>
  <si>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</si>
  <si>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</si>
  <si>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</si>
  <si>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</si>
  <si>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</si>
  <si>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</si>
  <si>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</si>
  <si>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</si>
  <si>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</si>
  <si>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</si>
  <si>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</si>
  <si>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</si>
  <si>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</si>
  <si>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</si>
  <si>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</si>
  <si>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</si>
  <si>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</si>
  <si>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</si>
  <si>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</si>
  <si>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</si>
  <si>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</si>
  <si>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</si>
  <si>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</si>
  <si>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</si>
  <si>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</si>
  <si>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</si>
  <si>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</si>
  <si>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</si>
  <si>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</si>
  <si>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</si>
  <si>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</si>
  <si>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</si>
  <si>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Setsoto(FS191)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</si>
  <si>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</si>
  <si>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</si>
  <si>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Setsoto(FS191)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</si>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</sst>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41090394</v>
      </c>
      <c r="C5" s="19">
        <v>0</v>
      </c>
      <c r="D5" s="59">
        <v>44250000</v>
      </c>
      <c r="E5" s="60">
        <v>44250000</v>
      </c>
      <c r="F5" s="60">
        <v>3810168</v>
      </c>
      <c r="G5" s="60">
        <v>3862266</v>
      </c>
      <c r="H5" s="60">
        <v>4000913</v>
      </c>
      <c r="I5" s="60">
        <v>11673347</v>
      </c>
      <c r="J5" s="60">
        <v>4057050</v>
      </c>
      <c r="K5" s="60">
        <v>4115996</v>
      </c>
      <c r="L5" s="60">
        <v>3690483</v>
      </c>
      <c r="M5" s="60">
        <v>11863529</v>
      </c>
      <c r="N5" s="60">
        <v>4180023</v>
      </c>
      <c r="O5" s="60">
        <v>5300348</v>
      </c>
      <c r="P5" s="60">
        <v>5379504</v>
      </c>
      <c r="Q5" s="60">
        <v>14859875</v>
      </c>
      <c r="R5" s="60">
        <v>0</v>
      </c>
      <c r="S5" s="60">
        <v>0</v>
      </c>
      <c r="T5" s="60">
        <v>0</v>
      </c>
      <c r="U5" s="60">
        <v>0</v>
      </c>
      <c r="V5" s="60">
        <v>38396751</v>
      </c>
      <c r="W5" s="60">
        <v>34537500</v>
      </c>
      <c r="X5" s="60">
        <v>3859251</v>
      </c>
      <c r="Y5" s="61">
        <v>11.17</v>
      </c>
      <c r="Z5" s="62">
        <v>44250000</v>
      </c>
    </row>
    <row r="6" spans="1:26" ht="12.75">
      <c r="A6" s="58" t="s">
        <v>32</v>
      </c>
      <c r="B6" s="19">
        <v>146817268</v>
      </c>
      <c r="C6" s="19">
        <v>0</v>
      </c>
      <c r="D6" s="59">
        <v>196977370</v>
      </c>
      <c r="E6" s="60">
        <v>196977370</v>
      </c>
      <c r="F6" s="60">
        <v>18197307</v>
      </c>
      <c r="G6" s="60">
        <v>15617713</v>
      </c>
      <c r="H6" s="60">
        <v>14520564</v>
      </c>
      <c r="I6" s="60">
        <v>48335584</v>
      </c>
      <c r="J6" s="60">
        <v>13136532</v>
      </c>
      <c r="K6" s="60">
        <v>13834637</v>
      </c>
      <c r="L6" s="60">
        <v>12764420</v>
      </c>
      <c r="M6" s="60">
        <v>39735589</v>
      </c>
      <c r="N6" s="60">
        <v>13580412</v>
      </c>
      <c r="O6" s="60">
        <v>12984295</v>
      </c>
      <c r="P6" s="60">
        <v>14245732</v>
      </c>
      <c r="Q6" s="60">
        <v>40810439</v>
      </c>
      <c r="R6" s="60">
        <v>0</v>
      </c>
      <c r="S6" s="60">
        <v>0</v>
      </c>
      <c r="T6" s="60">
        <v>0</v>
      </c>
      <c r="U6" s="60">
        <v>0</v>
      </c>
      <c r="V6" s="60">
        <v>128881612</v>
      </c>
      <c r="W6" s="60">
        <v>151007391</v>
      </c>
      <c r="X6" s="60">
        <v>-22125779</v>
      </c>
      <c r="Y6" s="61">
        <v>-14.65</v>
      </c>
      <c r="Z6" s="62">
        <v>196977370</v>
      </c>
    </row>
    <row r="7" spans="1:26" ht="12.75">
      <c r="A7" s="58" t="s">
        <v>33</v>
      </c>
      <c r="B7" s="19">
        <v>1933630</v>
      </c>
      <c r="C7" s="19">
        <v>0</v>
      </c>
      <c r="D7" s="59">
        <v>2200000</v>
      </c>
      <c r="E7" s="60">
        <v>2200000</v>
      </c>
      <c r="F7" s="60">
        <v>144672</v>
      </c>
      <c r="G7" s="60">
        <v>158326</v>
      </c>
      <c r="H7" s="60">
        <v>144690</v>
      </c>
      <c r="I7" s="60">
        <v>447688</v>
      </c>
      <c r="J7" s="60">
        <v>78196</v>
      </c>
      <c r="K7" s="60">
        <v>1340512</v>
      </c>
      <c r="L7" s="60">
        <v>146672</v>
      </c>
      <c r="M7" s="60">
        <v>1565380</v>
      </c>
      <c r="N7" s="60">
        <v>70632</v>
      </c>
      <c r="O7" s="60">
        <v>95197</v>
      </c>
      <c r="P7" s="60">
        <v>60157</v>
      </c>
      <c r="Q7" s="60">
        <v>225986</v>
      </c>
      <c r="R7" s="60">
        <v>0</v>
      </c>
      <c r="S7" s="60">
        <v>0</v>
      </c>
      <c r="T7" s="60">
        <v>0</v>
      </c>
      <c r="U7" s="60">
        <v>0</v>
      </c>
      <c r="V7" s="60">
        <v>2239054</v>
      </c>
      <c r="W7" s="60">
        <v>1649997</v>
      </c>
      <c r="X7" s="60">
        <v>589057</v>
      </c>
      <c r="Y7" s="61">
        <v>35.7</v>
      </c>
      <c r="Z7" s="62">
        <v>2200000</v>
      </c>
    </row>
    <row r="8" spans="1:26" ht="12.75">
      <c r="A8" s="58" t="s">
        <v>34</v>
      </c>
      <c r="B8" s="19">
        <v>177652063</v>
      </c>
      <c r="C8" s="19">
        <v>0</v>
      </c>
      <c r="D8" s="59">
        <v>164562550</v>
      </c>
      <c r="E8" s="60">
        <v>164562550</v>
      </c>
      <c r="F8" s="60">
        <v>66156000</v>
      </c>
      <c r="G8" s="60">
        <v>3155000</v>
      </c>
      <c r="H8" s="60">
        <v>-15358000</v>
      </c>
      <c r="I8" s="60">
        <v>53953000</v>
      </c>
      <c r="J8" s="60">
        <v>15045717</v>
      </c>
      <c r="K8" s="60">
        <v>0</v>
      </c>
      <c r="L8" s="60">
        <v>53783000</v>
      </c>
      <c r="M8" s="60">
        <v>68828717</v>
      </c>
      <c r="N8" s="60">
        <v>100054</v>
      </c>
      <c r="O8" s="60">
        <v>573000</v>
      </c>
      <c r="P8" s="60">
        <v>39694000</v>
      </c>
      <c r="Q8" s="60">
        <v>40367054</v>
      </c>
      <c r="R8" s="60">
        <v>0</v>
      </c>
      <c r="S8" s="60">
        <v>0</v>
      </c>
      <c r="T8" s="60">
        <v>0</v>
      </c>
      <c r="U8" s="60">
        <v>0</v>
      </c>
      <c r="V8" s="60">
        <v>163148771</v>
      </c>
      <c r="W8" s="60">
        <v>164562550</v>
      </c>
      <c r="X8" s="60">
        <v>-1413779</v>
      </c>
      <c r="Y8" s="61">
        <v>-0.86</v>
      </c>
      <c r="Z8" s="62">
        <v>164562550</v>
      </c>
    </row>
    <row r="9" spans="1:26" ht="12.75">
      <c r="A9" s="58" t="s">
        <v>35</v>
      </c>
      <c r="B9" s="19">
        <v>43950939</v>
      </c>
      <c r="C9" s="19">
        <v>0</v>
      </c>
      <c r="D9" s="59">
        <v>42658710</v>
      </c>
      <c r="E9" s="60">
        <v>42658710</v>
      </c>
      <c r="F9" s="60">
        <v>2079978</v>
      </c>
      <c r="G9" s="60">
        <v>2482049</v>
      </c>
      <c r="H9" s="60">
        <v>1630241</v>
      </c>
      <c r="I9" s="60">
        <v>6192268</v>
      </c>
      <c r="J9" s="60">
        <v>2299549</v>
      </c>
      <c r="K9" s="60">
        <v>308162</v>
      </c>
      <c r="L9" s="60">
        <v>1746645</v>
      </c>
      <c r="M9" s="60">
        <v>4354356</v>
      </c>
      <c r="N9" s="60">
        <v>2135918</v>
      </c>
      <c r="O9" s="60">
        <v>1875533</v>
      </c>
      <c r="P9" s="60">
        <v>2233568</v>
      </c>
      <c r="Q9" s="60">
        <v>6245019</v>
      </c>
      <c r="R9" s="60">
        <v>0</v>
      </c>
      <c r="S9" s="60">
        <v>0</v>
      </c>
      <c r="T9" s="60">
        <v>0</v>
      </c>
      <c r="U9" s="60">
        <v>0</v>
      </c>
      <c r="V9" s="60">
        <v>16791643</v>
      </c>
      <c r="W9" s="60">
        <v>24879667</v>
      </c>
      <c r="X9" s="60">
        <v>-8088024</v>
      </c>
      <c r="Y9" s="61">
        <v>-32.51</v>
      </c>
      <c r="Z9" s="62">
        <v>42658710</v>
      </c>
    </row>
    <row r="10" spans="1:26" ht="22.5">
      <c r="A10" s="63" t="s">
        <v>278</v>
      </c>
      <c r="B10" s="64">
        <f>SUM(B5:B9)</f>
        <v>411444294</v>
      </c>
      <c r="C10" s="64">
        <f>SUM(C5:C9)</f>
        <v>0</v>
      </c>
      <c r="D10" s="65">
        <f aca="true" t="shared" si="0" ref="D10:Z10">SUM(D5:D9)</f>
        <v>450648630</v>
      </c>
      <c r="E10" s="66">
        <f t="shared" si="0"/>
        <v>450648630</v>
      </c>
      <c r="F10" s="66">
        <f t="shared" si="0"/>
        <v>90388125</v>
      </c>
      <c r="G10" s="66">
        <f t="shared" si="0"/>
        <v>25275354</v>
      </c>
      <c r="H10" s="66">
        <f t="shared" si="0"/>
        <v>4938408</v>
      </c>
      <c r="I10" s="66">
        <f t="shared" si="0"/>
        <v>120601887</v>
      </c>
      <c r="J10" s="66">
        <f t="shared" si="0"/>
        <v>34617044</v>
      </c>
      <c r="K10" s="66">
        <f t="shared" si="0"/>
        <v>19599307</v>
      </c>
      <c r="L10" s="66">
        <f t="shared" si="0"/>
        <v>72131220</v>
      </c>
      <c r="M10" s="66">
        <f t="shared" si="0"/>
        <v>126347571</v>
      </c>
      <c r="N10" s="66">
        <f t="shared" si="0"/>
        <v>20067039</v>
      </c>
      <c r="O10" s="66">
        <f t="shared" si="0"/>
        <v>20828373</v>
      </c>
      <c r="P10" s="66">
        <f t="shared" si="0"/>
        <v>61612961</v>
      </c>
      <c r="Q10" s="66">
        <f t="shared" si="0"/>
        <v>102508373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349457831</v>
      </c>
      <c r="W10" s="66">
        <f t="shared" si="0"/>
        <v>376637105</v>
      </c>
      <c r="X10" s="66">
        <f t="shared" si="0"/>
        <v>-27179274</v>
      </c>
      <c r="Y10" s="67">
        <f>+IF(W10&lt;&gt;0,(X10/W10)*100,0)</f>
        <v>-7.216302812225576</v>
      </c>
      <c r="Z10" s="68">
        <f t="shared" si="0"/>
        <v>450648630</v>
      </c>
    </row>
    <row r="11" spans="1:26" ht="12.75">
      <c r="A11" s="58" t="s">
        <v>37</v>
      </c>
      <c r="B11" s="19">
        <v>169775771</v>
      </c>
      <c r="C11" s="19">
        <v>0</v>
      </c>
      <c r="D11" s="59">
        <v>173038912</v>
      </c>
      <c r="E11" s="60">
        <v>173038912</v>
      </c>
      <c r="F11" s="60">
        <v>13661985</v>
      </c>
      <c r="G11" s="60">
        <v>15389446</v>
      </c>
      <c r="H11" s="60">
        <v>14568506</v>
      </c>
      <c r="I11" s="60">
        <v>43619937</v>
      </c>
      <c r="J11" s="60">
        <v>13834828</v>
      </c>
      <c r="K11" s="60">
        <v>13855594</v>
      </c>
      <c r="L11" s="60">
        <v>14681394</v>
      </c>
      <c r="M11" s="60">
        <v>42371816</v>
      </c>
      <c r="N11" s="60">
        <v>14018981</v>
      </c>
      <c r="O11" s="60">
        <v>14382402</v>
      </c>
      <c r="P11" s="60">
        <v>14107135</v>
      </c>
      <c r="Q11" s="60">
        <v>42508518</v>
      </c>
      <c r="R11" s="60">
        <v>0</v>
      </c>
      <c r="S11" s="60">
        <v>0</v>
      </c>
      <c r="T11" s="60">
        <v>0</v>
      </c>
      <c r="U11" s="60">
        <v>0</v>
      </c>
      <c r="V11" s="60">
        <v>128500271</v>
      </c>
      <c r="W11" s="60">
        <v>129779181</v>
      </c>
      <c r="X11" s="60">
        <v>-1278910</v>
      </c>
      <c r="Y11" s="61">
        <v>-0.99</v>
      </c>
      <c r="Z11" s="62">
        <v>173038912</v>
      </c>
    </row>
    <row r="12" spans="1:26" ht="12.75">
      <c r="A12" s="58" t="s">
        <v>38</v>
      </c>
      <c r="B12" s="19">
        <v>10354786</v>
      </c>
      <c r="C12" s="19">
        <v>0</v>
      </c>
      <c r="D12" s="59">
        <v>10713727</v>
      </c>
      <c r="E12" s="60">
        <v>10713727</v>
      </c>
      <c r="F12" s="60">
        <v>864167</v>
      </c>
      <c r="G12" s="60">
        <v>778822</v>
      </c>
      <c r="H12" s="60">
        <v>850123</v>
      </c>
      <c r="I12" s="60">
        <v>2493112</v>
      </c>
      <c r="J12" s="60">
        <v>799675</v>
      </c>
      <c r="K12" s="60">
        <v>786472</v>
      </c>
      <c r="L12" s="60">
        <v>960515</v>
      </c>
      <c r="M12" s="60">
        <v>2546662</v>
      </c>
      <c r="N12" s="60">
        <v>912911</v>
      </c>
      <c r="O12" s="60">
        <v>966608</v>
      </c>
      <c r="P12" s="60">
        <v>1012261</v>
      </c>
      <c r="Q12" s="60">
        <v>2891780</v>
      </c>
      <c r="R12" s="60">
        <v>0</v>
      </c>
      <c r="S12" s="60">
        <v>0</v>
      </c>
      <c r="T12" s="60">
        <v>0</v>
      </c>
      <c r="U12" s="60">
        <v>0</v>
      </c>
      <c r="V12" s="60">
        <v>7931554</v>
      </c>
      <c r="W12" s="60">
        <v>5945121</v>
      </c>
      <c r="X12" s="60">
        <v>1986433</v>
      </c>
      <c r="Y12" s="61">
        <v>33.41</v>
      </c>
      <c r="Z12" s="62">
        <v>10713727</v>
      </c>
    </row>
    <row r="13" spans="1:26" ht="12.75">
      <c r="A13" s="58" t="s">
        <v>279</v>
      </c>
      <c r="B13" s="19">
        <v>215927790</v>
      </c>
      <c r="C13" s="19">
        <v>0</v>
      </c>
      <c r="D13" s="59">
        <v>33572567</v>
      </c>
      <c r="E13" s="60">
        <v>33572567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109906182</v>
      </c>
      <c r="M13" s="60">
        <v>109906182</v>
      </c>
      <c r="N13" s="60">
        <v>0</v>
      </c>
      <c r="O13" s="60">
        <v>0</v>
      </c>
      <c r="P13" s="60">
        <v>33632874</v>
      </c>
      <c r="Q13" s="60">
        <v>33632874</v>
      </c>
      <c r="R13" s="60">
        <v>0</v>
      </c>
      <c r="S13" s="60">
        <v>0</v>
      </c>
      <c r="T13" s="60">
        <v>0</v>
      </c>
      <c r="U13" s="60">
        <v>0</v>
      </c>
      <c r="V13" s="60">
        <v>143539056</v>
      </c>
      <c r="W13" s="60">
        <v>13696659</v>
      </c>
      <c r="X13" s="60">
        <v>129842397</v>
      </c>
      <c r="Y13" s="61">
        <v>947.99</v>
      </c>
      <c r="Z13" s="62">
        <v>33572567</v>
      </c>
    </row>
    <row r="14" spans="1:26" ht="12.75">
      <c r="A14" s="58" t="s">
        <v>40</v>
      </c>
      <c r="B14" s="19">
        <v>947282</v>
      </c>
      <c r="C14" s="19">
        <v>0</v>
      </c>
      <c r="D14" s="59">
        <v>1744728</v>
      </c>
      <c r="E14" s="60">
        <v>1744728</v>
      </c>
      <c r="F14" s="60">
        <v>89</v>
      </c>
      <c r="G14" s="60">
        <v>15</v>
      </c>
      <c r="H14" s="60">
        <v>226</v>
      </c>
      <c r="I14" s="60">
        <v>330</v>
      </c>
      <c r="J14" s="60">
        <v>16972</v>
      </c>
      <c r="K14" s="60">
        <v>146295</v>
      </c>
      <c r="L14" s="60">
        <v>862576</v>
      </c>
      <c r="M14" s="60">
        <v>1025843</v>
      </c>
      <c r="N14" s="60">
        <v>52217</v>
      </c>
      <c r="O14" s="60">
        <v>81469</v>
      </c>
      <c r="P14" s="60">
        <v>522761</v>
      </c>
      <c r="Q14" s="60">
        <v>656447</v>
      </c>
      <c r="R14" s="60">
        <v>0</v>
      </c>
      <c r="S14" s="60">
        <v>0</v>
      </c>
      <c r="T14" s="60">
        <v>0</v>
      </c>
      <c r="U14" s="60">
        <v>0</v>
      </c>
      <c r="V14" s="60">
        <v>1682620</v>
      </c>
      <c r="W14" s="60">
        <v>67653</v>
      </c>
      <c r="X14" s="60">
        <v>1614967</v>
      </c>
      <c r="Y14" s="61">
        <v>2387.13</v>
      </c>
      <c r="Z14" s="62">
        <v>1744728</v>
      </c>
    </row>
    <row r="15" spans="1:26" ht="12.75">
      <c r="A15" s="58" t="s">
        <v>41</v>
      </c>
      <c r="B15" s="19">
        <v>53292708</v>
      </c>
      <c r="C15" s="19">
        <v>0</v>
      </c>
      <c r="D15" s="59">
        <v>74000000</v>
      </c>
      <c r="E15" s="60">
        <v>74000000</v>
      </c>
      <c r="F15" s="60">
        <v>2783691</v>
      </c>
      <c r="G15" s="60">
        <v>8589100</v>
      </c>
      <c r="H15" s="60">
        <v>7198319</v>
      </c>
      <c r="I15" s="60">
        <v>18571110</v>
      </c>
      <c r="J15" s="60">
        <v>4069918</v>
      </c>
      <c r="K15" s="60">
        <v>4220144</v>
      </c>
      <c r="L15" s="60">
        <v>4216994</v>
      </c>
      <c r="M15" s="60">
        <v>12507056</v>
      </c>
      <c r="N15" s="60">
        <v>4112545</v>
      </c>
      <c r="O15" s="60">
        <v>4270627</v>
      </c>
      <c r="P15" s="60">
        <v>4021654</v>
      </c>
      <c r="Q15" s="60">
        <v>12404826</v>
      </c>
      <c r="R15" s="60">
        <v>0</v>
      </c>
      <c r="S15" s="60">
        <v>0</v>
      </c>
      <c r="T15" s="60">
        <v>0</v>
      </c>
      <c r="U15" s="60">
        <v>0</v>
      </c>
      <c r="V15" s="60">
        <v>43482992</v>
      </c>
      <c r="W15" s="60">
        <v>55500003</v>
      </c>
      <c r="X15" s="60">
        <v>-12017011</v>
      </c>
      <c r="Y15" s="61">
        <v>-21.65</v>
      </c>
      <c r="Z15" s="62">
        <v>74000000</v>
      </c>
    </row>
    <row r="16" spans="1:26" ht="12.75">
      <c r="A16" s="69" t="s">
        <v>42</v>
      </c>
      <c r="B16" s="19">
        <v>2501241</v>
      </c>
      <c r="C16" s="19">
        <v>0</v>
      </c>
      <c r="D16" s="59">
        <v>2762950</v>
      </c>
      <c r="E16" s="60">
        <v>2762950</v>
      </c>
      <c r="F16" s="60">
        <v>39259</v>
      </c>
      <c r="G16" s="60">
        <v>41694</v>
      </c>
      <c r="H16" s="60">
        <v>299282</v>
      </c>
      <c r="I16" s="60">
        <v>380235</v>
      </c>
      <c r="J16" s="60">
        <v>3500</v>
      </c>
      <c r="K16" s="60">
        <v>6250</v>
      </c>
      <c r="L16" s="60">
        <v>9250</v>
      </c>
      <c r="M16" s="60">
        <v>19000</v>
      </c>
      <c r="N16" s="60">
        <v>1500</v>
      </c>
      <c r="O16" s="60">
        <v>1621069</v>
      </c>
      <c r="P16" s="60">
        <v>1124719</v>
      </c>
      <c r="Q16" s="60">
        <v>2747288</v>
      </c>
      <c r="R16" s="60">
        <v>0</v>
      </c>
      <c r="S16" s="60">
        <v>0</v>
      </c>
      <c r="T16" s="60">
        <v>0</v>
      </c>
      <c r="U16" s="60">
        <v>0</v>
      </c>
      <c r="V16" s="60">
        <v>3146523</v>
      </c>
      <c r="W16" s="60">
        <v>2070000</v>
      </c>
      <c r="X16" s="60">
        <v>1076523</v>
      </c>
      <c r="Y16" s="61">
        <v>52.01</v>
      </c>
      <c r="Z16" s="62">
        <v>2762950</v>
      </c>
    </row>
    <row r="17" spans="1:26" ht="12.75">
      <c r="A17" s="58" t="s">
        <v>43</v>
      </c>
      <c r="B17" s="19">
        <v>175440431</v>
      </c>
      <c r="C17" s="19">
        <v>0</v>
      </c>
      <c r="D17" s="59">
        <v>145159156</v>
      </c>
      <c r="E17" s="60">
        <v>145159156</v>
      </c>
      <c r="F17" s="60">
        <v>5897563</v>
      </c>
      <c r="G17" s="60">
        <v>5057518</v>
      </c>
      <c r="H17" s="60">
        <v>4990899</v>
      </c>
      <c r="I17" s="60">
        <v>15945980</v>
      </c>
      <c r="J17" s="60">
        <v>3625015</v>
      </c>
      <c r="K17" s="60">
        <v>4655289</v>
      </c>
      <c r="L17" s="60">
        <v>40007510</v>
      </c>
      <c r="M17" s="60">
        <v>48287814</v>
      </c>
      <c r="N17" s="60">
        <v>2776860</v>
      </c>
      <c r="O17" s="60">
        <v>4753592</v>
      </c>
      <c r="P17" s="60">
        <v>3037151</v>
      </c>
      <c r="Q17" s="60">
        <v>10567603</v>
      </c>
      <c r="R17" s="60">
        <v>0</v>
      </c>
      <c r="S17" s="60">
        <v>0</v>
      </c>
      <c r="T17" s="60">
        <v>0</v>
      </c>
      <c r="U17" s="60">
        <v>0</v>
      </c>
      <c r="V17" s="60">
        <v>74801397</v>
      </c>
      <c r="W17" s="60">
        <v>110574369</v>
      </c>
      <c r="X17" s="60">
        <v>-35772972</v>
      </c>
      <c r="Y17" s="61">
        <v>-32.35</v>
      </c>
      <c r="Z17" s="62">
        <v>145159156</v>
      </c>
    </row>
    <row r="18" spans="1:26" ht="12.75">
      <c r="A18" s="70" t="s">
        <v>44</v>
      </c>
      <c r="B18" s="71">
        <f>SUM(B11:B17)</f>
        <v>628240009</v>
      </c>
      <c r="C18" s="71">
        <f>SUM(C11:C17)</f>
        <v>0</v>
      </c>
      <c r="D18" s="72">
        <f aca="true" t="shared" si="1" ref="D18:Z18">SUM(D11:D17)</f>
        <v>440992040</v>
      </c>
      <c r="E18" s="73">
        <f t="shared" si="1"/>
        <v>440992040</v>
      </c>
      <c r="F18" s="73">
        <f t="shared" si="1"/>
        <v>23246754</v>
      </c>
      <c r="G18" s="73">
        <f t="shared" si="1"/>
        <v>29856595</v>
      </c>
      <c r="H18" s="73">
        <f t="shared" si="1"/>
        <v>27907355</v>
      </c>
      <c r="I18" s="73">
        <f t="shared" si="1"/>
        <v>81010704</v>
      </c>
      <c r="J18" s="73">
        <f t="shared" si="1"/>
        <v>22349908</v>
      </c>
      <c r="K18" s="73">
        <f t="shared" si="1"/>
        <v>23670044</v>
      </c>
      <c r="L18" s="73">
        <f t="shared" si="1"/>
        <v>170644421</v>
      </c>
      <c r="M18" s="73">
        <f t="shared" si="1"/>
        <v>216664373</v>
      </c>
      <c r="N18" s="73">
        <f t="shared" si="1"/>
        <v>21875014</v>
      </c>
      <c r="O18" s="73">
        <f t="shared" si="1"/>
        <v>26075767</v>
      </c>
      <c r="P18" s="73">
        <f t="shared" si="1"/>
        <v>57458555</v>
      </c>
      <c r="Q18" s="73">
        <f t="shared" si="1"/>
        <v>105409336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403084413</v>
      </c>
      <c r="W18" s="73">
        <f t="shared" si="1"/>
        <v>317632986</v>
      </c>
      <c r="X18" s="73">
        <f t="shared" si="1"/>
        <v>85451427</v>
      </c>
      <c r="Y18" s="67">
        <f>+IF(W18&lt;&gt;0,(X18/W18)*100,0)</f>
        <v>26.902567040061765</v>
      </c>
      <c r="Z18" s="74">
        <f t="shared" si="1"/>
        <v>440992040</v>
      </c>
    </row>
    <row r="19" spans="1:26" ht="12.75">
      <c r="A19" s="70" t="s">
        <v>45</v>
      </c>
      <c r="B19" s="75">
        <f>+B10-B18</f>
        <v>-216795715</v>
      </c>
      <c r="C19" s="75">
        <f>+C10-C18</f>
        <v>0</v>
      </c>
      <c r="D19" s="76">
        <f aca="true" t="shared" si="2" ref="D19:Z19">+D10-D18</f>
        <v>9656590</v>
      </c>
      <c r="E19" s="77">
        <f t="shared" si="2"/>
        <v>9656590</v>
      </c>
      <c r="F19" s="77">
        <f t="shared" si="2"/>
        <v>67141371</v>
      </c>
      <c r="G19" s="77">
        <f t="shared" si="2"/>
        <v>-4581241</v>
      </c>
      <c r="H19" s="77">
        <f t="shared" si="2"/>
        <v>-22968947</v>
      </c>
      <c r="I19" s="77">
        <f t="shared" si="2"/>
        <v>39591183</v>
      </c>
      <c r="J19" s="77">
        <f t="shared" si="2"/>
        <v>12267136</v>
      </c>
      <c r="K19" s="77">
        <f t="shared" si="2"/>
        <v>-4070737</v>
      </c>
      <c r="L19" s="77">
        <f t="shared" si="2"/>
        <v>-98513201</v>
      </c>
      <c r="M19" s="77">
        <f t="shared" si="2"/>
        <v>-90316802</v>
      </c>
      <c r="N19" s="77">
        <f t="shared" si="2"/>
        <v>-1807975</v>
      </c>
      <c r="O19" s="77">
        <f t="shared" si="2"/>
        <v>-5247394</v>
      </c>
      <c r="P19" s="77">
        <f t="shared" si="2"/>
        <v>4154406</v>
      </c>
      <c r="Q19" s="77">
        <f t="shared" si="2"/>
        <v>-2900963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-53626582</v>
      </c>
      <c r="W19" s="77">
        <f>IF(E10=E18,0,W10-W18)</f>
        <v>59004119</v>
      </c>
      <c r="X19" s="77">
        <f t="shared" si="2"/>
        <v>-112630701</v>
      </c>
      <c r="Y19" s="78">
        <f>+IF(W19&lt;&gt;0,(X19/W19)*100,0)</f>
        <v>-190.8861667776109</v>
      </c>
      <c r="Z19" s="79">
        <f t="shared" si="2"/>
        <v>9656590</v>
      </c>
    </row>
    <row r="20" spans="1:26" ht="12.75">
      <c r="A20" s="58" t="s">
        <v>46</v>
      </c>
      <c r="B20" s="19">
        <v>90083897</v>
      </c>
      <c r="C20" s="19">
        <v>0</v>
      </c>
      <c r="D20" s="59">
        <v>79552450</v>
      </c>
      <c r="E20" s="60">
        <v>79552450</v>
      </c>
      <c r="F20" s="60">
        <v>26583000</v>
      </c>
      <c r="G20" s="60">
        <v>0</v>
      </c>
      <c r="H20" s="60">
        <v>16911000</v>
      </c>
      <c r="I20" s="60">
        <v>43494000</v>
      </c>
      <c r="J20" s="60">
        <v>10145000</v>
      </c>
      <c r="K20" s="60">
        <v>1000000</v>
      </c>
      <c r="L20" s="60">
        <v>0</v>
      </c>
      <c r="M20" s="60">
        <v>11145000</v>
      </c>
      <c r="N20" s="60">
        <v>18160000</v>
      </c>
      <c r="O20" s="60">
        <v>917000</v>
      </c>
      <c r="P20" s="60">
        <v>42449000</v>
      </c>
      <c r="Q20" s="60">
        <v>61526000</v>
      </c>
      <c r="R20" s="60">
        <v>0</v>
      </c>
      <c r="S20" s="60">
        <v>0</v>
      </c>
      <c r="T20" s="60">
        <v>0</v>
      </c>
      <c r="U20" s="60">
        <v>0</v>
      </c>
      <c r="V20" s="60">
        <v>116165000</v>
      </c>
      <c r="W20" s="60">
        <v>73552451</v>
      </c>
      <c r="X20" s="60">
        <v>42612549</v>
      </c>
      <c r="Y20" s="61">
        <v>57.93</v>
      </c>
      <c r="Z20" s="62">
        <v>79552450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-126711818</v>
      </c>
      <c r="C22" s="86">
        <f>SUM(C19:C21)</f>
        <v>0</v>
      </c>
      <c r="D22" s="87">
        <f aca="true" t="shared" si="3" ref="D22:Z22">SUM(D19:D21)</f>
        <v>89209040</v>
      </c>
      <c r="E22" s="88">
        <f t="shared" si="3"/>
        <v>89209040</v>
      </c>
      <c r="F22" s="88">
        <f t="shared" si="3"/>
        <v>93724371</v>
      </c>
      <c r="G22" s="88">
        <f t="shared" si="3"/>
        <v>-4581241</v>
      </c>
      <c r="H22" s="88">
        <f t="shared" si="3"/>
        <v>-6057947</v>
      </c>
      <c r="I22" s="88">
        <f t="shared" si="3"/>
        <v>83085183</v>
      </c>
      <c r="J22" s="88">
        <f t="shared" si="3"/>
        <v>22412136</v>
      </c>
      <c r="K22" s="88">
        <f t="shared" si="3"/>
        <v>-3070737</v>
      </c>
      <c r="L22" s="88">
        <f t="shared" si="3"/>
        <v>-98513201</v>
      </c>
      <c r="M22" s="88">
        <f t="shared" si="3"/>
        <v>-79171802</v>
      </c>
      <c r="N22" s="88">
        <f t="shared" si="3"/>
        <v>16352025</v>
      </c>
      <c r="O22" s="88">
        <f t="shared" si="3"/>
        <v>-4330394</v>
      </c>
      <c r="P22" s="88">
        <f t="shared" si="3"/>
        <v>46603406</v>
      </c>
      <c r="Q22" s="88">
        <f t="shared" si="3"/>
        <v>58625037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62538418</v>
      </c>
      <c r="W22" s="88">
        <f t="shared" si="3"/>
        <v>132556570</v>
      </c>
      <c r="X22" s="88">
        <f t="shared" si="3"/>
        <v>-70018152</v>
      </c>
      <c r="Y22" s="89">
        <f>+IF(W22&lt;&gt;0,(X22/W22)*100,0)</f>
        <v>-52.82133658105366</v>
      </c>
      <c r="Z22" s="90">
        <f t="shared" si="3"/>
        <v>89209040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-126711818</v>
      </c>
      <c r="C24" s="75">
        <f>SUM(C22:C23)</f>
        <v>0</v>
      </c>
      <c r="D24" s="76">
        <f aca="true" t="shared" si="4" ref="D24:Z24">SUM(D22:D23)</f>
        <v>89209040</v>
      </c>
      <c r="E24" s="77">
        <f t="shared" si="4"/>
        <v>89209040</v>
      </c>
      <c r="F24" s="77">
        <f t="shared" si="4"/>
        <v>93724371</v>
      </c>
      <c r="G24" s="77">
        <f t="shared" si="4"/>
        <v>-4581241</v>
      </c>
      <c r="H24" s="77">
        <f t="shared" si="4"/>
        <v>-6057947</v>
      </c>
      <c r="I24" s="77">
        <f t="shared" si="4"/>
        <v>83085183</v>
      </c>
      <c r="J24" s="77">
        <f t="shared" si="4"/>
        <v>22412136</v>
      </c>
      <c r="K24" s="77">
        <f t="shared" si="4"/>
        <v>-3070737</v>
      </c>
      <c r="L24" s="77">
        <f t="shared" si="4"/>
        <v>-98513201</v>
      </c>
      <c r="M24" s="77">
        <f t="shared" si="4"/>
        <v>-79171802</v>
      </c>
      <c r="N24" s="77">
        <f t="shared" si="4"/>
        <v>16352025</v>
      </c>
      <c r="O24" s="77">
        <f t="shared" si="4"/>
        <v>-4330394</v>
      </c>
      <c r="P24" s="77">
        <f t="shared" si="4"/>
        <v>46603406</v>
      </c>
      <c r="Q24" s="77">
        <f t="shared" si="4"/>
        <v>58625037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62538418</v>
      </c>
      <c r="W24" s="77">
        <f t="shared" si="4"/>
        <v>132556570</v>
      </c>
      <c r="X24" s="77">
        <f t="shared" si="4"/>
        <v>-70018152</v>
      </c>
      <c r="Y24" s="78">
        <f>+IF(W24&lt;&gt;0,(X24/W24)*100,0)</f>
        <v>-52.82133658105366</v>
      </c>
      <c r="Z24" s="79">
        <f t="shared" si="4"/>
        <v>89209040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94338855</v>
      </c>
      <c r="C27" s="22">
        <v>0</v>
      </c>
      <c r="D27" s="99">
        <v>89052450</v>
      </c>
      <c r="E27" s="100">
        <v>88982572</v>
      </c>
      <c r="F27" s="100">
        <v>6581684</v>
      </c>
      <c r="G27" s="100">
        <v>3550389</v>
      </c>
      <c r="H27" s="100">
        <v>14178948</v>
      </c>
      <c r="I27" s="100">
        <v>24311021</v>
      </c>
      <c r="J27" s="100">
        <v>5338588</v>
      </c>
      <c r="K27" s="100">
        <v>13523953</v>
      </c>
      <c r="L27" s="100">
        <v>8824417</v>
      </c>
      <c r="M27" s="100">
        <v>27686958</v>
      </c>
      <c r="N27" s="100">
        <v>628859</v>
      </c>
      <c r="O27" s="100">
        <v>2427044</v>
      </c>
      <c r="P27" s="100">
        <v>10440385</v>
      </c>
      <c r="Q27" s="100">
        <v>13496288</v>
      </c>
      <c r="R27" s="100">
        <v>0</v>
      </c>
      <c r="S27" s="100">
        <v>0</v>
      </c>
      <c r="T27" s="100">
        <v>0</v>
      </c>
      <c r="U27" s="100">
        <v>0</v>
      </c>
      <c r="V27" s="100">
        <v>65494267</v>
      </c>
      <c r="W27" s="100">
        <v>66736929</v>
      </c>
      <c r="X27" s="100">
        <v>-1242662</v>
      </c>
      <c r="Y27" s="101">
        <v>-1.86</v>
      </c>
      <c r="Z27" s="102">
        <v>88982572</v>
      </c>
    </row>
    <row r="28" spans="1:26" ht="12.75">
      <c r="A28" s="103" t="s">
        <v>46</v>
      </c>
      <c r="B28" s="19">
        <v>81601056</v>
      </c>
      <c r="C28" s="19">
        <v>0</v>
      </c>
      <c r="D28" s="59">
        <v>79552450</v>
      </c>
      <c r="E28" s="60">
        <v>79552000</v>
      </c>
      <c r="F28" s="60">
        <v>6569550</v>
      </c>
      <c r="G28" s="60">
        <v>3550389</v>
      </c>
      <c r="H28" s="60">
        <v>14165354</v>
      </c>
      <c r="I28" s="60">
        <v>24285293</v>
      </c>
      <c r="J28" s="60">
        <v>5338588</v>
      </c>
      <c r="K28" s="60">
        <v>13523953</v>
      </c>
      <c r="L28" s="60">
        <v>8824417</v>
      </c>
      <c r="M28" s="60">
        <v>27686958</v>
      </c>
      <c r="N28" s="60">
        <v>628859</v>
      </c>
      <c r="O28" s="60">
        <v>2427044</v>
      </c>
      <c r="P28" s="60">
        <v>10440385</v>
      </c>
      <c r="Q28" s="60">
        <v>13496288</v>
      </c>
      <c r="R28" s="60">
        <v>0</v>
      </c>
      <c r="S28" s="60">
        <v>0</v>
      </c>
      <c r="T28" s="60">
        <v>0</v>
      </c>
      <c r="U28" s="60">
        <v>0</v>
      </c>
      <c r="V28" s="60">
        <v>65468539</v>
      </c>
      <c r="W28" s="60">
        <v>59664000</v>
      </c>
      <c r="X28" s="60">
        <v>5804539</v>
      </c>
      <c r="Y28" s="61">
        <v>9.73</v>
      </c>
      <c r="Z28" s="62">
        <v>79552000</v>
      </c>
    </row>
    <row r="29" spans="1:26" ht="12.75">
      <c r="A29" s="58" t="s">
        <v>283</v>
      </c>
      <c r="B29" s="19">
        <v>12582799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9500000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155000</v>
      </c>
      <c r="C31" s="19">
        <v>0</v>
      </c>
      <c r="D31" s="59">
        <v>0</v>
      </c>
      <c r="E31" s="60">
        <v>9430572</v>
      </c>
      <c r="F31" s="60">
        <v>12134</v>
      </c>
      <c r="G31" s="60">
        <v>0</v>
      </c>
      <c r="H31" s="60">
        <v>13594</v>
      </c>
      <c r="I31" s="60">
        <v>25728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25728</v>
      </c>
      <c r="W31" s="60">
        <v>7072929</v>
      </c>
      <c r="X31" s="60">
        <v>-7047201</v>
      </c>
      <c r="Y31" s="61">
        <v>-99.64</v>
      </c>
      <c r="Z31" s="62">
        <v>9430572</v>
      </c>
    </row>
    <row r="32" spans="1:26" ht="12.75">
      <c r="A32" s="70" t="s">
        <v>54</v>
      </c>
      <c r="B32" s="22">
        <f>SUM(B28:B31)</f>
        <v>94338855</v>
      </c>
      <c r="C32" s="22">
        <f>SUM(C28:C31)</f>
        <v>0</v>
      </c>
      <c r="D32" s="99">
        <f aca="true" t="shared" si="5" ref="D32:Z32">SUM(D28:D31)</f>
        <v>89052450</v>
      </c>
      <c r="E32" s="100">
        <f t="shared" si="5"/>
        <v>88982572</v>
      </c>
      <c r="F32" s="100">
        <f t="shared" si="5"/>
        <v>6581684</v>
      </c>
      <c r="G32" s="100">
        <f t="shared" si="5"/>
        <v>3550389</v>
      </c>
      <c r="H32" s="100">
        <f t="shared" si="5"/>
        <v>14178948</v>
      </c>
      <c r="I32" s="100">
        <f t="shared" si="5"/>
        <v>24311021</v>
      </c>
      <c r="J32" s="100">
        <f t="shared" si="5"/>
        <v>5338588</v>
      </c>
      <c r="K32" s="100">
        <f t="shared" si="5"/>
        <v>13523953</v>
      </c>
      <c r="L32" s="100">
        <f t="shared" si="5"/>
        <v>8824417</v>
      </c>
      <c r="M32" s="100">
        <f t="shared" si="5"/>
        <v>27686958</v>
      </c>
      <c r="N32" s="100">
        <f t="shared" si="5"/>
        <v>628859</v>
      </c>
      <c r="O32" s="100">
        <f t="shared" si="5"/>
        <v>2427044</v>
      </c>
      <c r="P32" s="100">
        <f t="shared" si="5"/>
        <v>10440385</v>
      </c>
      <c r="Q32" s="100">
        <f t="shared" si="5"/>
        <v>13496288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65494267</v>
      </c>
      <c r="W32" s="100">
        <f t="shared" si="5"/>
        <v>66736929</v>
      </c>
      <c r="X32" s="100">
        <f t="shared" si="5"/>
        <v>-1242662</v>
      </c>
      <c r="Y32" s="101">
        <f>+IF(W32&lt;&gt;0,(X32/W32)*100,0)</f>
        <v>-1.8620305408419378</v>
      </c>
      <c r="Z32" s="102">
        <f t="shared" si="5"/>
        <v>88982572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156610225</v>
      </c>
      <c r="C35" s="19">
        <v>0</v>
      </c>
      <c r="D35" s="59">
        <v>373842000</v>
      </c>
      <c r="E35" s="60">
        <v>329723000</v>
      </c>
      <c r="F35" s="60">
        <v>350333311</v>
      </c>
      <c r="G35" s="60">
        <v>332955633</v>
      </c>
      <c r="H35" s="60">
        <v>338996741</v>
      </c>
      <c r="I35" s="60">
        <v>338996741</v>
      </c>
      <c r="J35" s="60">
        <v>340702241</v>
      </c>
      <c r="K35" s="60">
        <v>331051087</v>
      </c>
      <c r="L35" s="60">
        <v>355129131</v>
      </c>
      <c r="M35" s="60">
        <v>355129131</v>
      </c>
      <c r="N35" s="60">
        <v>353679731</v>
      </c>
      <c r="O35" s="60">
        <v>352234852</v>
      </c>
      <c r="P35" s="60">
        <v>410594414</v>
      </c>
      <c r="Q35" s="60">
        <v>410594414</v>
      </c>
      <c r="R35" s="60">
        <v>0</v>
      </c>
      <c r="S35" s="60">
        <v>0</v>
      </c>
      <c r="T35" s="60">
        <v>0</v>
      </c>
      <c r="U35" s="60">
        <v>0</v>
      </c>
      <c r="V35" s="60">
        <v>410594414</v>
      </c>
      <c r="W35" s="60">
        <v>247292250</v>
      </c>
      <c r="X35" s="60">
        <v>163302164</v>
      </c>
      <c r="Y35" s="61">
        <v>66.04</v>
      </c>
      <c r="Z35" s="62">
        <v>329723000</v>
      </c>
    </row>
    <row r="36" spans="1:26" ht="12.75">
      <c r="A36" s="58" t="s">
        <v>57</v>
      </c>
      <c r="B36" s="19">
        <v>3307162813</v>
      </c>
      <c r="C36" s="19">
        <v>0</v>
      </c>
      <c r="D36" s="59">
        <v>3366566382</v>
      </c>
      <c r="E36" s="60">
        <v>3455748380</v>
      </c>
      <c r="F36" s="60">
        <v>3253395694</v>
      </c>
      <c r="G36" s="60">
        <v>3449029141</v>
      </c>
      <c r="H36" s="60">
        <v>3382020677</v>
      </c>
      <c r="I36" s="60">
        <v>3382020677</v>
      </c>
      <c r="J36" s="60">
        <v>3145285914</v>
      </c>
      <c r="K36" s="60">
        <v>3556560256</v>
      </c>
      <c r="L36" s="60">
        <v>3545396326</v>
      </c>
      <c r="M36" s="60">
        <v>3545396326</v>
      </c>
      <c r="N36" s="60">
        <v>3545396326</v>
      </c>
      <c r="O36" s="60">
        <v>3536380090</v>
      </c>
      <c r="P36" s="60">
        <v>3630344101</v>
      </c>
      <c r="Q36" s="60">
        <v>3630344101</v>
      </c>
      <c r="R36" s="60">
        <v>0</v>
      </c>
      <c r="S36" s="60">
        <v>0</v>
      </c>
      <c r="T36" s="60">
        <v>0</v>
      </c>
      <c r="U36" s="60">
        <v>0</v>
      </c>
      <c r="V36" s="60">
        <v>3630344101</v>
      </c>
      <c r="W36" s="60">
        <v>2591811285</v>
      </c>
      <c r="X36" s="60">
        <v>1038532816</v>
      </c>
      <c r="Y36" s="61">
        <v>40.07</v>
      </c>
      <c r="Z36" s="62">
        <v>3455748380</v>
      </c>
    </row>
    <row r="37" spans="1:26" ht="12.75">
      <c r="A37" s="58" t="s">
        <v>58</v>
      </c>
      <c r="B37" s="19">
        <v>78048265</v>
      </c>
      <c r="C37" s="19">
        <v>0</v>
      </c>
      <c r="D37" s="59">
        <v>40755304</v>
      </c>
      <c r="E37" s="60">
        <v>40755304</v>
      </c>
      <c r="F37" s="60">
        <v>32141519</v>
      </c>
      <c r="G37" s="60">
        <v>27236078</v>
      </c>
      <c r="H37" s="60">
        <v>21685619</v>
      </c>
      <c r="I37" s="60">
        <v>21685619</v>
      </c>
      <c r="J37" s="60">
        <v>31279608</v>
      </c>
      <c r="K37" s="60">
        <v>28772789</v>
      </c>
      <c r="L37" s="60">
        <v>49394481</v>
      </c>
      <c r="M37" s="60">
        <v>49394481</v>
      </c>
      <c r="N37" s="60">
        <v>24799087</v>
      </c>
      <c r="O37" s="60">
        <v>32591491</v>
      </c>
      <c r="P37" s="60">
        <v>55544791</v>
      </c>
      <c r="Q37" s="60">
        <v>55544791</v>
      </c>
      <c r="R37" s="60">
        <v>0</v>
      </c>
      <c r="S37" s="60">
        <v>0</v>
      </c>
      <c r="T37" s="60">
        <v>0</v>
      </c>
      <c r="U37" s="60">
        <v>0</v>
      </c>
      <c r="V37" s="60">
        <v>55544791</v>
      </c>
      <c r="W37" s="60">
        <v>30566478</v>
      </c>
      <c r="X37" s="60">
        <v>24978313</v>
      </c>
      <c r="Y37" s="61">
        <v>81.72</v>
      </c>
      <c r="Z37" s="62">
        <v>40755304</v>
      </c>
    </row>
    <row r="38" spans="1:26" ht="12.75">
      <c r="A38" s="58" t="s">
        <v>59</v>
      </c>
      <c r="B38" s="19">
        <v>72011540</v>
      </c>
      <c r="C38" s="19">
        <v>0</v>
      </c>
      <c r="D38" s="59">
        <v>82586976</v>
      </c>
      <c r="E38" s="60">
        <v>82586976</v>
      </c>
      <c r="F38" s="60">
        <v>66641540</v>
      </c>
      <c r="G38" s="60">
        <v>72011540</v>
      </c>
      <c r="H38" s="60">
        <v>72011540</v>
      </c>
      <c r="I38" s="60">
        <v>72011540</v>
      </c>
      <c r="J38" s="60">
        <v>72011540</v>
      </c>
      <c r="K38" s="60">
        <v>72011540</v>
      </c>
      <c r="L38" s="60">
        <v>72011540</v>
      </c>
      <c r="M38" s="60">
        <v>72011540</v>
      </c>
      <c r="N38" s="60">
        <v>72011540</v>
      </c>
      <c r="O38" s="60">
        <v>72011540</v>
      </c>
      <c r="P38" s="60">
        <v>72011540</v>
      </c>
      <c r="Q38" s="60">
        <v>72011540</v>
      </c>
      <c r="R38" s="60">
        <v>0</v>
      </c>
      <c r="S38" s="60">
        <v>0</v>
      </c>
      <c r="T38" s="60">
        <v>0</v>
      </c>
      <c r="U38" s="60">
        <v>0</v>
      </c>
      <c r="V38" s="60">
        <v>72011540</v>
      </c>
      <c r="W38" s="60">
        <v>61940232</v>
      </c>
      <c r="X38" s="60">
        <v>10071308</v>
      </c>
      <c r="Y38" s="61">
        <v>16.26</v>
      </c>
      <c r="Z38" s="62">
        <v>82586976</v>
      </c>
    </row>
    <row r="39" spans="1:26" ht="12.75">
      <c r="A39" s="58" t="s">
        <v>60</v>
      </c>
      <c r="B39" s="19">
        <v>3313713233</v>
      </c>
      <c r="C39" s="19">
        <v>0</v>
      </c>
      <c r="D39" s="59">
        <v>3617066101</v>
      </c>
      <c r="E39" s="60">
        <v>3662129100</v>
      </c>
      <c r="F39" s="60">
        <v>3504945946</v>
      </c>
      <c r="G39" s="60">
        <v>3682737156</v>
      </c>
      <c r="H39" s="60">
        <v>3627320259</v>
      </c>
      <c r="I39" s="60">
        <v>3627320259</v>
      </c>
      <c r="J39" s="60">
        <v>3382697007</v>
      </c>
      <c r="K39" s="60">
        <v>3786827014</v>
      </c>
      <c r="L39" s="60">
        <v>3779119436</v>
      </c>
      <c r="M39" s="60">
        <v>3779119436</v>
      </c>
      <c r="N39" s="60">
        <v>3802265430</v>
      </c>
      <c r="O39" s="60">
        <v>3784011911</v>
      </c>
      <c r="P39" s="60">
        <v>3913382184</v>
      </c>
      <c r="Q39" s="60">
        <v>3913382184</v>
      </c>
      <c r="R39" s="60">
        <v>0</v>
      </c>
      <c r="S39" s="60">
        <v>0</v>
      </c>
      <c r="T39" s="60">
        <v>0</v>
      </c>
      <c r="U39" s="60">
        <v>0</v>
      </c>
      <c r="V39" s="60">
        <v>3913382184</v>
      </c>
      <c r="W39" s="60">
        <v>2746596825</v>
      </c>
      <c r="X39" s="60">
        <v>1166785359</v>
      </c>
      <c r="Y39" s="61">
        <v>42.48</v>
      </c>
      <c r="Z39" s="62">
        <v>3662129100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100184136</v>
      </c>
      <c r="C42" s="19">
        <v>0</v>
      </c>
      <c r="D42" s="59">
        <v>87285916</v>
      </c>
      <c r="E42" s="60">
        <v>80872827</v>
      </c>
      <c r="F42" s="60">
        <v>56510082</v>
      </c>
      <c r="G42" s="60">
        <v>-26015675</v>
      </c>
      <c r="H42" s="60">
        <v>6323300</v>
      </c>
      <c r="I42" s="60">
        <v>36817707</v>
      </c>
      <c r="J42" s="60">
        <v>5265419</v>
      </c>
      <c r="K42" s="60">
        <v>-4048337</v>
      </c>
      <c r="L42" s="60">
        <v>26275072</v>
      </c>
      <c r="M42" s="60">
        <v>27492154</v>
      </c>
      <c r="N42" s="60">
        <v>-8238197</v>
      </c>
      <c r="O42" s="60">
        <v>-3736985</v>
      </c>
      <c r="P42" s="60">
        <v>63836301</v>
      </c>
      <c r="Q42" s="60">
        <v>51861119</v>
      </c>
      <c r="R42" s="60">
        <v>0</v>
      </c>
      <c r="S42" s="60">
        <v>0</v>
      </c>
      <c r="T42" s="60">
        <v>0</v>
      </c>
      <c r="U42" s="60">
        <v>0</v>
      </c>
      <c r="V42" s="60">
        <v>116170980</v>
      </c>
      <c r="W42" s="60">
        <v>101155976</v>
      </c>
      <c r="X42" s="60">
        <v>15015004</v>
      </c>
      <c r="Y42" s="61">
        <v>14.84</v>
      </c>
      <c r="Z42" s="62">
        <v>80872827</v>
      </c>
    </row>
    <row r="43" spans="1:26" ht="12.75">
      <c r="A43" s="58" t="s">
        <v>63</v>
      </c>
      <c r="B43" s="19">
        <v>-99602920</v>
      </c>
      <c r="C43" s="19">
        <v>0</v>
      </c>
      <c r="D43" s="59">
        <v>-89052454</v>
      </c>
      <c r="E43" s="60">
        <v>-88982450</v>
      </c>
      <c r="F43" s="60">
        <v>-6581684</v>
      </c>
      <c r="G43" s="60">
        <v>-953877</v>
      </c>
      <c r="H43" s="60">
        <v>-10178948</v>
      </c>
      <c r="I43" s="60">
        <v>-17714509</v>
      </c>
      <c r="J43" s="60">
        <v>-5338588</v>
      </c>
      <c r="K43" s="60">
        <v>-8523953</v>
      </c>
      <c r="L43" s="60">
        <v>-9824417</v>
      </c>
      <c r="M43" s="60">
        <v>-23686958</v>
      </c>
      <c r="N43" s="60">
        <v>-628859</v>
      </c>
      <c r="O43" s="60">
        <v>-2597245</v>
      </c>
      <c r="P43" s="60">
        <v>-11902041</v>
      </c>
      <c r="Q43" s="60">
        <v>-15128145</v>
      </c>
      <c r="R43" s="60">
        <v>0</v>
      </c>
      <c r="S43" s="60">
        <v>0</v>
      </c>
      <c r="T43" s="60">
        <v>0</v>
      </c>
      <c r="U43" s="60">
        <v>0</v>
      </c>
      <c r="V43" s="60">
        <v>-56529612</v>
      </c>
      <c r="W43" s="60">
        <v>-57143225</v>
      </c>
      <c r="X43" s="60">
        <v>613613</v>
      </c>
      <c r="Y43" s="61">
        <v>-1.07</v>
      </c>
      <c r="Z43" s="62">
        <v>-88982450</v>
      </c>
    </row>
    <row r="44" spans="1:26" ht="12.75">
      <c r="A44" s="58" t="s">
        <v>64</v>
      </c>
      <c r="B44" s="19">
        <v>-627400</v>
      </c>
      <c r="C44" s="19">
        <v>0</v>
      </c>
      <c r="D44" s="59">
        <v>-2871244</v>
      </c>
      <c r="E44" s="60">
        <v>-2903000</v>
      </c>
      <c r="F44" s="60">
        <v>-39332</v>
      </c>
      <c r="G44" s="60">
        <v>0</v>
      </c>
      <c r="H44" s="60">
        <v>8114</v>
      </c>
      <c r="I44" s="60">
        <v>-31218</v>
      </c>
      <c r="J44" s="60">
        <v>-6225</v>
      </c>
      <c r="K44" s="60">
        <v>5921</v>
      </c>
      <c r="L44" s="60">
        <v>0</v>
      </c>
      <c r="M44" s="60">
        <v>-304</v>
      </c>
      <c r="N44" s="60">
        <v>0</v>
      </c>
      <c r="O44" s="60">
        <v>-5133</v>
      </c>
      <c r="P44" s="60">
        <v>-19005</v>
      </c>
      <c r="Q44" s="60">
        <v>-24138</v>
      </c>
      <c r="R44" s="60">
        <v>0</v>
      </c>
      <c r="S44" s="60">
        <v>0</v>
      </c>
      <c r="T44" s="60">
        <v>0</v>
      </c>
      <c r="U44" s="60">
        <v>0</v>
      </c>
      <c r="V44" s="60">
        <v>-55660</v>
      </c>
      <c r="W44" s="60">
        <v>-31522</v>
      </c>
      <c r="X44" s="60">
        <v>-24138</v>
      </c>
      <c r="Y44" s="61">
        <v>76.58</v>
      </c>
      <c r="Z44" s="62">
        <v>-2903000</v>
      </c>
    </row>
    <row r="45" spans="1:26" ht="12.75">
      <c r="A45" s="70" t="s">
        <v>65</v>
      </c>
      <c r="B45" s="22">
        <v>3655924</v>
      </c>
      <c r="C45" s="22">
        <v>0</v>
      </c>
      <c r="D45" s="99">
        <v>-935782</v>
      </c>
      <c r="E45" s="100">
        <v>-14510481</v>
      </c>
      <c r="F45" s="100">
        <v>53549920</v>
      </c>
      <c r="G45" s="100">
        <v>26580368</v>
      </c>
      <c r="H45" s="100">
        <v>22732834</v>
      </c>
      <c r="I45" s="100">
        <v>22732834</v>
      </c>
      <c r="J45" s="100">
        <v>22653440</v>
      </c>
      <c r="K45" s="100">
        <v>10087071</v>
      </c>
      <c r="L45" s="100">
        <v>26537726</v>
      </c>
      <c r="M45" s="100">
        <v>26537726</v>
      </c>
      <c r="N45" s="100">
        <v>17670670</v>
      </c>
      <c r="O45" s="100">
        <v>11331307</v>
      </c>
      <c r="P45" s="100">
        <v>63246562</v>
      </c>
      <c r="Q45" s="100">
        <v>63246562</v>
      </c>
      <c r="R45" s="100">
        <v>0</v>
      </c>
      <c r="S45" s="100">
        <v>0</v>
      </c>
      <c r="T45" s="100">
        <v>0</v>
      </c>
      <c r="U45" s="100">
        <v>0</v>
      </c>
      <c r="V45" s="100">
        <v>63246562</v>
      </c>
      <c r="W45" s="100">
        <v>40483371</v>
      </c>
      <c r="X45" s="100">
        <v>22763191</v>
      </c>
      <c r="Y45" s="101">
        <v>56.23</v>
      </c>
      <c r="Z45" s="102">
        <v>-14510481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34330252</v>
      </c>
      <c r="C49" s="52">
        <v>0</v>
      </c>
      <c r="D49" s="129">
        <v>13848302</v>
      </c>
      <c r="E49" s="54">
        <v>13066433</v>
      </c>
      <c r="F49" s="54">
        <v>0</v>
      </c>
      <c r="G49" s="54">
        <v>0</v>
      </c>
      <c r="H49" s="54">
        <v>0</v>
      </c>
      <c r="I49" s="54">
        <v>12552562</v>
      </c>
      <c r="J49" s="54">
        <v>0</v>
      </c>
      <c r="K49" s="54">
        <v>0</v>
      </c>
      <c r="L49" s="54">
        <v>0</v>
      </c>
      <c r="M49" s="54">
        <v>11147317</v>
      </c>
      <c r="N49" s="54">
        <v>0</v>
      </c>
      <c r="O49" s="54">
        <v>0</v>
      </c>
      <c r="P49" s="54">
        <v>0</v>
      </c>
      <c r="Q49" s="54">
        <v>12443148</v>
      </c>
      <c r="R49" s="54">
        <v>0</v>
      </c>
      <c r="S49" s="54">
        <v>0</v>
      </c>
      <c r="T49" s="54">
        <v>0</v>
      </c>
      <c r="U49" s="54">
        <v>0</v>
      </c>
      <c r="V49" s="54">
        <v>54961642</v>
      </c>
      <c r="W49" s="54">
        <v>194030960</v>
      </c>
      <c r="X49" s="54">
        <v>346380616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12249663</v>
      </c>
      <c r="C51" s="52">
        <v>0</v>
      </c>
      <c r="D51" s="129">
        <v>590603</v>
      </c>
      <c r="E51" s="54">
        <v>1781770</v>
      </c>
      <c r="F51" s="54">
        <v>0</v>
      </c>
      <c r="G51" s="54">
        <v>0</v>
      </c>
      <c r="H51" s="54">
        <v>0</v>
      </c>
      <c r="I51" s="54">
        <v>96691</v>
      </c>
      <c r="J51" s="54">
        <v>0</v>
      </c>
      <c r="K51" s="54">
        <v>0</v>
      </c>
      <c r="L51" s="54">
        <v>0</v>
      </c>
      <c r="M51" s="54">
        <v>-19744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14698983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78.17205751399683</v>
      </c>
      <c r="C58" s="5">
        <f>IF(C67=0,0,+(C76/C67)*100)</f>
        <v>0</v>
      </c>
      <c r="D58" s="6">
        <f aca="true" t="shared" si="6" ref="D58:Z58">IF(D67=0,0,+(D76/D67)*100)</f>
        <v>71.929250546387</v>
      </c>
      <c r="E58" s="7">
        <f t="shared" si="6"/>
        <v>53.99548088083917</v>
      </c>
      <c r="F58" s="7">
        <f t="shared" si="6"/>
        <v>26.502943534075097</v>
      </c>
      <c r="G58" s="7">
        <f t="shared" si="6"/>
        <v>42.60629769865363</v>
      </c>
      <c r="H58" s="7">
        <f t="shared" si="6"/>
        <v>46.88953532888379</v>
      </c>
      <c r="I58" s="7">
        <f t="shared" si="6"/>
        <v>37.99624677494061</v>
      </c>
      <c r="J58" s="7">
        <f t="shared" si="6"/>
        <v>61.328507200432036</v>
      </c>
      <c r="K58" s="7">
        <f t="shared" si="6"/>
        <v>67.8648379697808</v>
      </c>
      <c r="L58" s="7">
        <f t="shared" si="6"/>
        <v>47.54637100573333</v>
      </c>
      <c r="M58" s="7">
        <f t="shared" si="6"/>
        <v>58.96168057705143</v>
      </c>
      <c r="N58" s="7">
        <f t="shared" si="6"/>
        <v>40.90877147602233</v>
      </c>
      <c r="O58" s="7">
        <f t="shared" si="6"/>
        <v>51.05687683183571</v>
      </c>
      <c r="P58" s="7">
        <f t="shared" si="6"/>
        <v>51.311312769236075</v>
      </c>
      <c r="Q58" s="7">
        <f t="shared" si="6"/>
        <v>47.92372486315777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47.7291234185934</v>
      </c>
      <c r="W58" s="7">
        <f t="shared" si="6"/>
        <v>39.223344949647625</v>
      </c>
      <c r="X58" s="7">
        <f t="shared" si="6"/>
        <v>0</v>
      </c>
      <c r="Y58" s="7">
        <f t="shared" si="6"/>
        <v>0</v>
      </c>
      <c r="Z58" s="8">
        <f t="shared" si="6"/>
        <v>53.99548088083917</v>
      </c>
    </row>
    <row r="59" spans="1:26" ht="12.75">
      <c r="A59" s="37" t="s">
        <v>31</v>
      </c>
      <c r="B59" s="9">
        <f aca="true" t="shared" si="7" ref="B59:Z66">IF(B68=0,0,+(B77/B68)*100)</f>
        <v>79.13585837118038</v>
      </c>
      <c r="C59" s="9">
        <f t="shared" si="7"/>
        <v>0</v>
      </c>
      <c r="D59" s="2">
        <f t="shared" si="7"/>
        <v>75</v>
      </c>
      <c r="E59" s="10">
        <f t="shared" si="7"/>
        <v>40.220976271186444</v>
      </c>
      <c r="F59" s="10">
        <f t="shared" si="7"/>
        <v>2.4967665467769398</v>
      </c>
      <c r="G59" s="10">
        <f t="shared" si="7"/>
        <v>25.73054263999424</v>
      </c>
      <c r="H59" s="10">
        <f t="shared" si="7"/>
        <v>24.798264796060298</v>
      </c>
      <c r="I59" s="10">
        <f t="shared" si="7"/>
        <v>17.827534810710244</v>
      </c>
      <c r="J59" s="10">
        <f t="shared" si="7"/>
        <v>54.850963138240836</v>
      </c>
      <c r="K59" s="10">
        <f t="shared" si="7"/>
        <v>79.95255583338759</v>
      </c>
      <c r="L59" s="10">
        <f t="shared" si="7"/>
        <v>63.18834147183444</v>
      </c>
      <c r="M59" s="10">
        <f t="shared" si="7"/>
        <v>66.1534185991369</v>
      </c>
      <c r="N59" s="10">
        <f t="shared" si="7"/>
        <v>25.88823075853889</v>
      </c>
      <c r="O59" s="10">
        <f t="shared" si="7"/>
        <v>21.09512432013898</v>
      </c>
      <c r="P59" s="10">
        <f t="shared" si="7"/>
        <v>48.379348728061174</v>
      </c>
      <c r="Q59" s="10">
        <f t="shared" si="7"/>
        <v>32.320716022173805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38.36787649038326</v>
      </c>
      <c r="W59" s="10">
        <f t="shared" si="7"/>
        <v>39.397559174809984</v>
      </c>
      <c r="X59" s="10">
        <f t="shared" si="7"/>
        <v>0</v>
      </c>
      <c r="Y59" s="10">
        <f t="shared" si="7"/>
        <v>0</v>
      </c>
      <c r="Z59" s="11">
        <f t="shared" si="7"/>
        <v>40.220976271186444</v>
      </c>
    </row>
    <row r="60" spans="1:26" ht="12.75">
      <c r="A60" s="38" t="s">
        <v>32</v>
      </c>
      <c r="B60" s="12">
        <f t="shared" si="7"/>
        <v>75.34506976386456</v>
      </c>
      <c r="C60" s="12">
        <f t="shared" si="7"/>
        <v>0</v>
      </c>
      <c r="D60" s="3">
        <f t="shared" si="7"/>
        <v>75.00000380754398</v>
      </c>
      <c r="E60" s="13">
        <f t="shared" si="7"/>
        <v>63.79262044162738</v>
      </c>
      <c r="F60" s="13">
        <f t="shared" si="7"/>
        <v>33.567813083551314</v>
      </c>
      <c r="G60" s="13">
        <f t="shared" si="7"/>
        <v>50.29171684740269</v>
      </c>
      <c r="H60" s="13">
        <f t="shared" si="7"/>
        <v>56.37163267211934</v>
      </c>
      <c r="I60" s="13">
        <f t="shared" si="7"/>
        <v>45.82200351608455</v>
      </c>
      <c r="J60" s="13">
        <f t="shared" si="7"/>
        <v>71.04607212923472</v>
      </c>
      <c r="K60" s="13">
        <f t="shared" si="7"/>
        <v>63.10639014236514</v>
      </c>
      <c r="L60" s="13">
        <f t="shared" si="7"/>
        <v>47.265006949003556</v>
      </c>
      <c r="M60" s="13">
        <f t="shared" si="7"/>
        <v>60.64244825966969</v>
      </c>
      <c r="N60" s="13">
        <f t="shared" si="7"/>
        <v>48.46398621779663</v>
      </c>
      <c r="O60" s="13">
        <f t="shared" si="7"/>
        <v>58.142217193925426</v>
      </c>
      <c r="P60" s="13">
        <f t="shared" si="7"/>
        <v>57.493500509485926</v>
      </c>
      <c r="Q60" s="13">
        <f t="shared" si="7"/>
        <v>54.69516267639267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53.20099736182692</v>
      </c>
      <c r="W60" s="13">
        <f t="shared" si="7"/>
        <v>43.14158834781802</v>
      </c>
      <c r="X60" s="13">
        <f t="shared" si="7"/>
        <v>0</v>
      </c>
      <c r="Y60" s="13">
        <f t="shared" si="7"/>
        <v>0</v>
      </c>
      <c r="Z60" s="14">
        <f t="shared" si="7"/>
        <v>63.79262044162738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75.000000573172</v>
      </c>
      <c r="E61" s="13">
        <f t="shared" si="7"/>
        <v>68.17383618858963</v>
      </c>
      <c r="F61" s="13">
        <f t="shared" si="7"/>
        <v>44.328600407592646</v>
      </c>
      <c r="G61" s="13">
        <f t="shared" si="7"/>
        <v>84.99600555442149</v>
      </c>
      <c r="H61" s="13">
        <f t="shared" si="7"/>
        <v>92.80154414692086</v>
      </c>
      <c r="I61" s="13">
        <f t="shared" si="7"/>
        <v>70.02720839931797</v>
      </c>
      <c r="J61" s="13">
        <f t="shared" si="7"/>
        <v>109.31425898312173</v>
      </c>
      <c r="K61" s="13">
        <f t="shared" si="7"/>
        <v>105.35656239841973</v>
      </c>
      <c r="L61" s="13">
        <f t="shared" si="7"/>
        <v>99.78635957802125</v>
      </c>
      <c r="M61" s="13">
        <f t="shared" si="7"/>
        <v>104.67585134445262</v>
      </c>
      <c r="N61" s="13">
        <f t="shared" si="7"/>
        <v>91.39052268127158</v>
      </c>
      <c r="O61" s="13">
        <f t="shared" si="7"/>
        <v>110.0163017635458</v>
      </c>
      <c r="P61" s="13">
        <f t="shared" si="7"/>
        <v>102.52221333870347</v>
      </c>
      <c r="Q61" s="13">
        <f t="shared" si="7"/>
        <v>100.78738179747657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88.95840459978488</v>
      </c>
      <c r="W61" s="13">
        <f t="shared" si="7"/>
        <v>59.03879565692771</v>
      </c>
      <c r="X61" s="13">
        <f t="shared" si="7"/>
        <v>0</v>
      </c>
      <c r="Y61" s="13">
        <f t="shared" si="7"/>
        <v>0</v>
      </c>
      <c r="Z61" s="14">
        <f t="shared" si="7"/>
        <v>68.17383618858963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75.00000164912166</v>
      </c>
      <c r="E62" s="13">
        <f t="shared" si="7"/>
        <v>21.79430208676557</v>
      </c>
      <c r="F62" s="13">
        <f t="shared" si="7"/>
        <v>9.478714331420859</v>
      </c>
      <c r="G62" s="13">
        <f t="shared" si="7"/>
        <v>14.392438346474618</v>
      </c>
      <c r="H62" s="13">
        <f t="shared" si="7"/>
        <v>16.411177611539294</v>
      </c>
      <c r="I62" s="13">
        <f t="shared" si="7"/>
        <v>13.22727532789336</v>
      </c>
      <c r="J62" s="13">
        <f t="shared" si="7"/>
        <v>16.82846850841252</v>
      </c>
      <c r="K62" s="13">
        <f t="shared" si="7"/>
        <v>16.64588959941024</v>
      </c>
      <c r="L62" s="13">
        <f t="shared" si="7"/>
        <v>16.737400253412833</v>
      </c>
      <c r="M62" s="13">
        <f t="shared" si="7"/>
        <v>16.73706813299779</v>
      </c>
      <c r="N62" s="13">
        <f t="shared" si="7"/>
        <v>20.04525605421126</v>
      </c>
      <c r="O62" s="13">
        <f t="shared" si="7"/>
        <v>17.901889333229885</v>
      </c>
      <c r="P62" s="13">
        <f t="shared" si="7"/>
        <v>16.44859716681941</v>
      </c>
      <c r="Q62" s="13">
        <f t="shared" si="7"/>
        <v>18.00312085973835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15.861605643623749</v>
      </c>
      <c r="W62" s="13">
        <f t="shared" si="7"/>
        <v>15.57507272308297</v>
      </c>
      <c r="X62" s="13">
        <f t="shared" si="7"/>
        <v>0</v>
      </c>
      <c r="Y62" s="13">
        <f t="shared" si="7"/>
        <v>0</v>
      </c>
      <c r="Z62" s="14">
        <f t="shared" si="7"/>
        <v>21.79430208676557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75.00001414868761</v>
      </c>
      <c r="E63" s="13">
        <f t="shared" si="7"/>
        <v>124.65656418929434</v>
      </c>
      <c r="F63" s="13">
        <f t="shared" si="7"/>
        <v>11.548649429472594</v>
      </c>
      <c r="G63" s="13">
        <f t="shared" si="7"/>
        <v>15.526032916333577</v>
      </c>
      <c r="H63" s="13">
        <f t="shared" si="7"/>
        <v>15.693534321900682</v>
      </c>
      <c r="I63" s="13">
        <f t="shared" si="7"/>
        <v>14.261675413170243</v>
      </c>
      <c r="J63" s="13">
        <f t="shared" si="7"/>
        <v>17.377615665194853</v>
      </c>
      <c r="K63" s="13">
        <f t="shared" si="7"/>
        <v>15.459537520558145</v>
      </c>
      <c r="L63" s="13">
        <f t="shared" si="7"/>
        <v>15.995001355452557</v>
      </c>
      <c r="M63" s="13">
        <f t="shared" si="7"/>
        <v>16.27513331142768</v>
      </c>
      <c r="N63" s="13">
        <f t="shared" si="7"/>
        <v>16.0389691970101</v>
      </c>
      <c r="O63" s="13">
        <f t="shared" si="7"/>
        <v>16.525804482123117</v>
      </c>
      <c r="P63" s="13">
        <f t="shared" si="7"/>
        <v>20.361226985975396</v>
      </c>
      <c r="Q63" s="13">
        <f t="shared" si="7"/>
        <v>17.640968157777127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16.06323525744933</v>
      </c>
      <c r="W63" s="13">
        <f t="shared" si="7"/>
        <v>13.911145286754087</v>
      </c>
      <c r="X63" s="13">
        <f t="shared" si="7"/>
        <v>0</v>
      </c>
      <c r="Y63" s="13">
        <f t="shared" si="7"/>
        <v>0</v>
      </c>
      <c r="Z63" s="14">
        <f t="shared" si="7"/>
        <v>124.65656418929434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75.0000107519945</v>
      </c>
      <c r="E64" s="13">
        <f t="shared" si="7"/>
        <v>38.27858059336673</v>
      </c>
      <c r="F64" s="13">
        <f t="shared" si="7"/>
        <v>10.527312758896327</v>
      </c>
      <c r="G64" s="13">
        <f t="shared" si="7"/>
        <v>13.948914921113332</v>
      </c>
      <c r="H64" s="13">
        <f t="shared" si="7"/>
        <v>13.932047614202284</v>
      </c>
      <c r="I64" s="13">
        <f t="shared" si="7"/>
        <v>12.807630750056079</v>
      </c>
      <c r="J64" s="13">
        <f t="shared" si="7"/>
        <v>15.212768135721987</v>
      </c>
      <c r="K64" s="13">
        <f t="shared" si="7"/>
        <v>14.121028204337469</v>
      </c>
      <c r="L64" s="13">
        <f t="shared" si="7"/>
        <v>20.15625238364022</v>
      </c>
      <c r="M64" s="13">
        <f t="shared" si="7"/>
        <v>16.142212340519936</v>
      </c>
      <c r="N64" s="13">
        <f t="shared" si="7"/>
        <v>15.261479773694345</v>
      </c>
      <c r="O64" s="13">
        <f t="shared" si="7"/>
        <v>15.67267156616915</v>
      </c>
      <c r="P64" s="13">
        <f t="shared" si="7"/>
        <v>19.5644770544497</v>
      </c>
      <c r="Q64" s="13">
        <f t="shared" si="7"/>
        <v>16.832396906723506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15.254902559356943</v>
      </c>
      <c r="W64" s="13">
        <f t="shared" si="7"/>
        <v>28.849027961247774</v>
      </c>
      <c r="X64" s="13">
        <f t="shared" si="7"/>
        <v>0</v>
      </c>
      <c r="Y64" s="13">
        <f t="shared" si="7"/>
        <v>0</v>
      </c>
      <c r="Z64" s="14">
        <f t="shared" si="7"/>
        <v>38.27858059336673</v>
      </c>
    </row>
    <row r="65" spans="1:26" ht="12.75">
      <c r="A65" s="39" t="s">
        <v>107</v>
      </c>
      <c r="B65" s="12">
        <f t="shared" si="7"/>
        <v>59243.876091881386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46.000019532257056</v>
      </c>
      <c r="E66" s="16">
        <f t="shared" si="7"/>
        <v>7.779887004842845</v>
      </c>
      <c r="F66" s="16">
        <f t="shared" si="7"/>
        <v>6.454726708574721</v>
      </c>
      <c r="G66" s="16">
        <f t="shared" si="7"/>
        <v>10.410973055719907</v>
      </c>
      <c r="H66" s="16">
        <f t="shared" si="7"/>
        <v>9.826072901278422</v>
      </c>
      <c r="I66" s="16">
        <f t="shared" si="7"/>
        <v>8.752922773266505</v>
      </c>
      <c r="J66" s="16">
        <f t="shared" si="7"/>
        <v>11.863347369756468</v>
      </c>
      <c r="K66" s="16">
        <f t="shared" si="7"/>
        <v>0</v>
      </c>
      <c r="L66" s="16">
        <f t="shared" si="7"/>
        <v>12.283052494717177</v>
      </c>
      <c r="M66" s="16">
        <f t="shared" si="7"/>
        <v>16.528510620728596</v>
      </c>
      <c r="N66" s="16">
        <f t="shared" si="7"/>
        <v>12.610675130734887</v>
      </c>
      <c r="O66" s="16">
        <f t="shared" si="7"/>
        <v>100</v>
      </c>
      <c r="P66" s="16">
        <f t="shared" si="7"/>
        <v>13.111133420339325</v>
      </c>
      <c r="Q66" s="16">
        <f t="shared" si="7"/>
        <v>38.38682645179809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21.400512512625316</v>
      </c>
      <c r="W66" s="16">
        <f t="shared" si="7"/>
        <v>11.327422129643514</v>
      </c>
      <c r="X66" s="16">
        <f t="shared" si="7"/>
        <v>0</v>
      </c>
      <c r="Y66" s="16">
        <f t="shared" si="7"/>
        <v>0</v>
      </c>
      <c r="Z66" s="17">
        <f t="shared" si="7"/>
        <v>7.779887004842845</v>
      </c>
    </row>
    <row r="67" spans="1:26" ht="12.75" hidden="1">
      <c r="A67" s="41" t="s">
        <v>286</v>
      </c>
      <c r="B67" s="24">
        <v>205107985</v>
      </c>
      <c r="C67" s="24"/>
      <c r="D67" s="25">
        <v>269795497</v>
      </c>
      <c r="E67" s="26">
        <v>269795497</v>
      </c>
      <c r="F67" s="26">
        <v>23857716</v>
      </c>
      <c r="G67" s="26">
        <v>21183643</v>
      </c>
      <c r="H67" s="26">
        <v>19851632</v>
      </c>
      <c r="I67" s="26">
        <v>64892991</v>
      </c>
      <c r="J67" s="26">
        <v>19243012</v>
      </c>
      <c r="K67" s="26">
        <v>17950633</v>
      </c>
      <c r="L67" s="26">
        <v>17990067</v>
      </c>
      <c r="M67" s="26">
        <v>55183712</v>
      </c>
      <c r="N67" s="26">
        <v>19167481</v>
      </c>
      <c r="O67" s="26">
        <v>19649688</v>
      </c>
      <c r="P67" s="26">
        <v>21517826</v>
      </c>
      <c r="Q67" s="26">
        <v>60334995</v>
      </c>
      <c r="R67" s="26"/>
      <c r="S67" s="26"/>
      <c r="T67" s="26"/>
      <c r="U67" s="26"/>
      <c r="V67" s="26">
        <v>180411698</v>
      </c>
      <c r="W67" s="26">
        <v>206970984</v>
      </c>
      <c r="X67" s="26"/>
      <c r="Y67" s="25"/>
      <c r="Z67" s="27">
        <v>269795497</v>
      </c>
    </row>
    <row r="68" spans="1:26" ht="12.75" hidden="1">
      <c r="A68" s="37" t="s">
        <v>31</v>
      </c>
      <c r="B68" s="19">
        <v>41090394</v>
      </c>
      <c r="C68" s="19"/>
      <c r="D68" s="20">
        <v>44250000</v>
      </c>
      <c r="E68" s="21">
        <v>44250000</v>
      </c>
      <c r="F68" s="21">
        <v>3810168</v>
      </c>
      <c r="G68" s="21">
        <v>3862266</v>
      </c>
      <c r="H68" s="21">
        <v>4000913</v>
      </c>
      <c r="I68" s="21">
        <v>11673347</v>
      </c>
      <c r="J68" s="21">
        <v>4057050</v>
      </c>
      <c r="K68" s="21">
        <v>4115996</v>
      </c>
      <c r="L68" s="21">
        <v>3690483</v>
      </c>
      <c r="M68" s="21">
        <v>11863529</v>
      </c>
      <c r="N68" s="21">
        <v>4180023</v>
      </c>
      <c r="O68" s="21">
        <v>5300348</v>
      </c>
      <c r="P68" s="21">
        <v>5379504</v>
      </c>
      <c r="Q68" s="21">
        <v>14859875</v>
      </c>
      <c r="R68" s="21"/>
      <c r="S68" s="21"/>
      <c r="T68" s="21"/>
      <c r="U68" s="21"/>
      <c r="V68" s="21">
        <v>38396751</v>
      </c>
      <c r="W68" s="21">
        <v>34537500</v>
      </c>
      <c r="X68" s="21"/>
      <c r="Y68" s="20"/>
      <c r="Z68" s="23">
        <v>44250000</v>
      </c>
    </row>
    <row r="69" spans="1:26" ht="12.75" hidden="1">
      <c r="A69" s="38" t="s">
        <v>32</v>
      </c>
      <c r="B69" s="19">
        <v>146817268</v>
      </c>
      <c r="C69" s="19"/>
      <c r="D69" s="20">
        <v>196977370</v>
      </c>
      <c r="E69" s="21">
        <v>196977370</v>
      </c>
      <c r="F69" s="21">
        <v>18197307</v>
      </c>
      <c r="G69" s="21">
        <v>15617713</v>
      </c>
      <c r="H69" s="21">
        <v>14520564</v>
      </c>
      <c r="I69" s="21">
        <v>48335584</v>
      </c>
      <c r="J69" s="21">
        <v>13136532</v>
      </c>
      <c r="K69" s="21">
        <v>13834637</v>
      </c>
      <c r="L69" s="21">
        <v>12764420</v>
      </c>
      <c r="M69" s="21">
        <v>39735589</v>
      </c>
      <c r="N69" s="21">
        <v>13580412</v>
      </c>
      <c r="O69" s="21">
        <v>12984295</v>
      </c>
      <c r="P69" s="21">
        <v>14245732</v>
      </c>
      <c r="Q69" s="21">
        <v>40810439</v>
      </c>
      <c r="R69" s="21"/>
      <c r="S69" s="21"/>
      <c r="T69" s="21"/>
      <c r="U69" s="21"/>
      <c r="V69" s="21">
        <v>128881612</v>
      </c>
      <c r="W69" s="21">
        <v>151007391</v>
      </c>
      <c r="X69" s="21"/>
      <c r="Y69" s="20"/>
      <c r="Z69" s="23">
        <v>196977370</v>
      </c>
    </row>
    <row r="70" spans="1:26" ht="12.75" hidden="1">
      <c r="A70" s="39" t="s">
        <v>103</v>
      </c>
      <c r="B70" s="19">
        <v>63625991</v>
      </c>
      <c r="C70" s="19"/>
      <c r="D70" s="20">
        <v>87233850</v>
      </c>
      <c r="E70" s="21">
        <v>87233850</v>
      </c>
      <c r="F70" s="21">
        <v>8481998</v>
      </c>
      <c r="G70" s="21">
        <v>5952015</v>
      </c>
      <c r="H70" s="21">
        <v>5659047</v>
      </c>
      <c r="I70" s="21">
        <v>20093060</v>
      </c>
      <c r="J70" s="21">
        <v>4170627</v>
      </c>
      <c r="K70" s="21">
        <v>4799160</v>
      </c>
      <c r="L70" s="21">
        <v>4624593</v>
      </c>
      <c r="M70" s="21">
        <v>13594380</v>
      </c>
      <c r="N70" s="21">
        <v>5039400</v>
      </c>
      <c r="O70" s="21">
        <v>4222856</v>
      </c>
      <c r="P70" s="21">
        <v>4831669</v>
      </c>
      <c r="Q70" s="21">
        <v>14093925</v>
      </c>
      <c r="R70" s="21"/>
      <c r="S70" s="21"/>
      <c r="T70" s="21"/>
      <c r="U70" s="21"/>
      <c r="V70" s="21">
        <v>47781365</v>
      </c>
      <c r="W70" s="21">
        <v>67126122</v>
      </c>
      <c r="X70" s="21"/>
      <c r="Y70" s="20"/>
      <c r="Z70" s="23">
        <v>87233850</v>
      </c>
    </row>
    <row r="71" spans="1:26" ht="12.75" hidden="1">
      <c r="A71" s="39" t="s">
        <v>104</v>
      </c>
      <c r="B71" s="19">
        <v>40326296</v>
      </c>
      <c r="C71" s="19"/>
      <c r="D71" s="20">
        <v>60638340</v>
      </c>
      <c r="E71" s="21">
        <v>60638340</v>
      </c>
      <c r="F71" s="21">
        <v>4860195</v>
      </c>
      <c r="G71" s="21">
        <v>4784033</v>
      </c>
      <c r="H71" s="21">
        <v>3971403</v>
      </c>
      <c r="I71" s="21">
        <v>13615631</v>
      </c>
      <c r="J71" s="21">
        <v>4023646</v>
      </c>
      <c r="K71" s="21">
        <v>4047732</v>
      </c>
      <c r="L71" s="21">
        <v>3924821</v>
      </c>
      <c r="M71" s="21">
        <v>11996199</v>
      </c>
      <c r="N71" s="21">
        <v>3583167</v>
      </c>
      <c r="O71" s="21">
        <v>3802135</v>
      </c>
      <c r="P71" s="21">
        <v>4459511</v>
      </c>
      <c r="Q71" s="21">
        <v>11844813</v>
      </c>
      <c r="R71" s="21"/>
      <c r="S71" s="21"/>
      <c r="T71" s="21"/>
      <c r="U71" s="21"/>
      <c r="V71" s="21">
        <v>37456643</v>
      </c>
      <c r="W71" s="21">
        <v>46108125</v>
      </c>
      <c r="X71" s="21"/>
      <c r="Y71" s="20"/>
      <c r="Z71" s="23">
        <v>60638340</v>
      </c>
    </row>
    <row r="72" spans="1:26" ht="12.75" hidden="1">
      <c r="A72" s="39" t="s">
        <v>105</v>
      </c>
      <c r="B72" s="19">
        <v>21382193</v>
      </c>
      <c r="C72" s="19"/>
      <c r="D72" s="20">
        <v>21203380</v>
      </c>
      <c r="E72" s="21">
        <v>21203380</v>
      </c>
      <c r="F72" s="21">
        <v>2094115</v>
      </c>
      <c r="G72" s="21">
        <v>2105277</v>
      </c>
      <c r="H72" s="21">
        <v>2108843</v>
      </c>
      <c r="I72" s="21">
        <v>6308235</v>
      </c>
      <c r="J72" s="21">
        <v>2109645</v>
      </c>
      <c r="K72" s="21">
        <v>2124462</v>
      </c>
      <c r="L72" s="21">
        <v>2117374</v>
      </c>
      <c r="M72" s="21">
        <v>6351481</v>
      </c>
      <c r="N72" s="21">
        <v>2117262</v>
      </c>
      <c r="O72" s="21">
        <v>2117791</v>
      </c>
      <c r="P72" s="21">
        <v>2115069</v>
      </c>
      <c r="Q72" s="21">
        <v>6350122</v>
      </c>
      <c r="R72" s="21"/>
      <c r="S72" s="21"/>
      <c r="T72" s="21"/>
      <c r="U72" s="21"/>
      <c r="V72" s="21">
        <v>19009838</v>
      </c>
      <c r="W72" s="21">
        <v>16339122</v>
      </c>
      <c r="X72" s="21"/>
      <c r="Y72" s="20"/>
      <c r="Z72" s="23">
        <v>21203380</v>
      </c>
    </row>
    <row r="73" spans="1:26" ht="12.75" hidden="1">
      <c r="A73" s="39" t="s">
        <v>106</v>
      </c>
      <c r="B73" s="19">
        <v>21296069</v>
      </c>
      <c r="C73" s="19"/>
      <c r="D73" s="20">
        <v>27901800</v>
      </c>
      <c r="E73" s="21">
        <v>27901800</v>
      </c>
      <c r="F73" s="21">
        <v>2760999</v>
      </c>
      <c r="G73" s="21">
        <v>2776388</v>
      </c>
      <c r="H73" s="21">
        <v>2781271</v>
      </c>
      <c r="I73" s="21">
        <v>8318658</v>
      </c>
      <c r="J73" s="21">
        <v>2832614</v>
      </c>
      <c r="K73" s="21">
        <v>2863283</v>
      </c>
      <c r="L73" s="21">
        <v>2097632</v>
      </c>
      <c r="M73" s="21">
        <v>7793529</v>
      </c>
      <c r="N73" s="21">
        <v>2840583</v>
      </c>
      <c r="O73" s="21">
        <v>2841513</v>
      </c>
      <c r="P73" s="21">
        <v>2839483</v>
      </c>
      <c r="Q73" s="21">
        <v>8521579</v>
      </c>
      <c r="R73" s="21"/>
      <c r="S73" s="21"/>
      <c r="T73" s="21"/>
      <c r="U73" s="21"/>
      <c r="V73" s="21">
        <v>24633766</v>
      </c>
      <c r="W73" s="21">
        <v>21434022</v>
      </c>
      <c r="X73" s="21"/>
      <c r="Y73" s="20"/>
      <c r="Z73" s="23">
        <v>27901800</v>
      </c>
    </row>
    <row r="74" spans="1:26" ht="12.75" hidden="1">
      <c r="A74" s="39" t="s">
        <v>107</v>
      </c>
      <c r="B74" s="19">
        <v>186719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17200323</v>
      </c>
      <c r="C75" s="28"/>
      <c r="D75" s="29">
        <v>28568127</v>
      </c>
      <c r="E75" s="30">
        <v>28568127</v>
      </c>
      <c r="F75" s="30">
        <v>1850241</v>
      </c>
      <c r="G75" s="30">
        <v>1703664</v>
      </c>
      <c r="H75" s="30">
        <v>1330155</v>
      </c>
      <c r="I75" s="30">
        <v>4884060</v>
      </c>
      <c r="J75" s="30">
        <v>2049430</v>
      </c>
      <c r="K75" s="30"/>
      <c r="L75" s="30">
        <v>1535164</v>
      </c>
      <c r="M75" s="30">
        <v>3584594</v>
      </c>
      <c r="N75" s="30">
        <v>1407046</v>
      </c>
      <c r="O75" s="30">
        <v>1365045</v>
      </c>
      <c r="P75" s="30">
        <v>1892590</v>
      </c>
      <c r="Q75" s="30">
        <v>4664681</v>
      </c>
      <c r="R75" s="30"/>
      <c r="S75" s="30"/>
      <c r="T75" s="30"/>
      <c r="U75" s="30"/>
      <c r="V75" s="30">
        <v>13133335</v>
      </c>
      <c r="W75" s="30">
        <v>21426093</v>
      </c>
      <c r="X75" s="30"/>
      <c r="Y75" s="29"/>
      <c r="Z75" s="31">
        <v>28568127</v>
      </c>
    </row>
    <row r="76" spans="1:26" ht="12.75" hidden="1">
      <c r="A76" s="42" t="s">
        <v>287</v>
      </c>
      <c r="B76" s="32">
        <v>160337132</v>
      </c>
      <c r="C76" s="32"/>
      <c r="D76" s="33">
        <v>194061879</v>
      </c>
      <c r="E76" s="34">
        <v>145677376</v>
      </c>
      <c r="F76" s="34">
        <v>6322997</v>
      </c>
      <c r="G76" s="34">
        <v>9025566</v>
      </c>
      <c r="H76" s="34">
        <v>9308338</v>
      </c>
      <c r="I76" s="34">
        <v>24656901</v>
      </c>
      <c r="J76" s="34">
        <v>11801452</v>
      </c>
      <c r="K76" s="34">
        <v>12182168</v>
      </c>
      <c r="L76" s="34">
        <v>8553624</v>
      </c>
      <c r="M76" s="34">
        <v>32537244</v>
      </c>
      <c r="N76" s="34">
        <v>7841181</v>
      </c>
      <c r="O76" s="34">
        <v>10032517</v>
      </c>
      <c r="P76" s="34">
        <v>11041079</v>
      </c>
      <c r="Q76" s="34">
        <v>28914777</v>
      </c>
      <c r="R76" s="34"/>
      <c r="S76" s="34"/>
      <c r="T76" s="34"/>
      <c r="U76" s="34"/>
      <c r="V76" s="34">
        <v>86108922</v>
      </c>
      <c r="W76" s="34">
        <v>81180943</v>
      </c>
      <c r="X76" s="34"/>
      <c r="Y76" s="33"/>
      <c r="Z76" s="35">
        <v>145677376</v>
      </c>
    </row>
    <row r="77" spans="1:26" ht="12.75" hidden="1">
      <c r="A77" s="37" t="s">
        <v>31</v>
      </c>
      <c r="B77" s="19">
        <v>32517236</v>
      </c>
      <c r="C77" s="19"/>
      <c r="D77" s="20">
        <v>33187500</v>
      </c>
      <c r="E77" s="21">
        <v>17797782</v>
      </c>
      <c r="F77" s="21">
        <v>95131</v>
      </c>
      <c r="G77" s="21">
        <v>993782</v>
      </c>
      <c r="H77" s="21">
        <v>992157</v>
      </c>
      <c r="I77" s="21">
        <v>2081070</v>
      </c>
      <c r="J77" s="21">
        <v>2225331</v>
      </c>
      <c r="K77" s="21">
        <v>3290844</v>
      </c>
      <c r="L77" s="21">
        <v>2331955</v>
      </c>
      <c r="M77" s="21">
        <v>7848130</v>
      </c>
      <c r="N77" s="21">
        <v>1082134</v>
      </c>
      <c r="O77" s="21">
        <v>1118115</v>
      </c>
      <c r="P77" s="21">
        <v>2602569</v>
      </c>
      <c r="Q77" s="21">
        <v>4802818</v>
      </c>
      <c r="R77" s="21"/>
      <c r="S77" s="21"/>
      <c r="T77" s="21"/>
      <c r="U77" s="21"/>
      <c r="V77" s="21">
        <v>14732018</v>
      </c>
      <c r="W77" s="21">
        <v>13606932</v>
      </c>
      <c r="X77" s="21"/>
      <c r="Y77" s="20"/>
      <c r="Z77" s="23">
        <v>17797782</v>
      </c>
    </row>
    <row r="78" spans="1:26" ht="12.75" hidden="1">
      <c r="A78" s="38" t="s">
        <v>32</v>
      </c>
      <c r="B78" s="19">
        <v>110619573</v>
      </c>
      <c r="C78" s="19"/>
      <c r="D78" s="20">
        <v>147733035</v>
      </c>
      <c r="E78" s="21">
        <v>125657026</v>
      </c>
      <c r="F78" s="21">
        <v>6108438</v>
      </c>
      <c r="G78" s="21">
        <v>7854416</v>
      </c>
      <c r="H78" s="21">
        <v>8185479</v>
      </c>
      <c r="I78" s="21">
        <v>22148333</v>
      </c>
      <c r="J78" s="21">
        <v>9332990</v>
      </c>
      <c r="K78" s="21">
        <v>8730540</v>
      </c>
      <c r="L78" s="21">
        <v>6033104</v>
      </c>
      <c r="M78" s="21">
        <v>24096634</v>
      </c>
      <c r="N78" s="21">
        <v>6581609</v>
      </c>
      <c r="O78" s="21">
        <v>7549357</v>
      </c>
      <c r="P78" s="21">
        <v>8190370</v>
      </c>
      <c r="Q78" s="21">
        <v>22321336</v>
      </c>
      <c r="R78" s="21"/>
      <c r="S78" s="21"/>
      <c r="T78" s="21"/>
      <c r="U78" s="21"/>
      <c r="V78" s="21">
        <v>68566303</v>
      </c>
      <c r="W78" s="21">
        <v>65146987</v>
      </c>
      <c r="X78" s="21"/>
      <c r="Y78" s="20"/>
      <c r="Z78" s="23">
        <v>125657026</v>
      </c>
    </row>
    <row r="79" spans="1:26" ht="12.75" hidden="1">
      <c r="A79" s="39" t="s">
        <v>103</v>
      </c>
      <c r="B79" s="19"/>
      <c r="C79" s="19"/>
      <c r="D79" s="20">
        <v>65425388</v>
      </c>
      <c r="E79" s="21">
        <v>59470662</v>
      </c>
      <c r="F79" s="21">
        <v>3759951</v>
      </c>
      <c r="G79" s="21">
        <v>5058975</v>
      </c>
      <c r="H79" s="21">
        <v>5251683</v>
      </c>
      <c r="I79" s="21">
        <v>14070609</v>
      </c>
      <c r="J79" s="21">
        <v>4559090</v>
      </c>
      <c r="K79" s="21">
        <v>5056230</v>
      </c>
      <c r="L79" s="21">
        <v>4614713</v>
      </c>
      <c r="M79" s="21">
        <v>14230033</v>
      </c>
      <c r="N79" s="21">
        <v>4605534</v>
      </c>
      <c r="O79" s="21">
        <v>4645830</v>
      </c>
      <c r="P79" s="21">
        <v>4953534</v>
      </c>
      <c r="Q79" s="21">
        <v>14204898</v>
      </c>
      <c r="R79" s="21"/>
      <c r="S79" s="21"/>
      <c r="T79" s="21"/>
      <c r="U79" s="21"/>
      <c r="V79" s="21">
        <v>42505540</v>
      </c>
      <c r="W79" s="21">
        <v>39630454</v>
      </c>
      <c r="X79" s="21"/>
      <c r="Y79" s="20"/>
      <c r="Z79" s="23">
        <v>59470662</v>
      </c>
    </row>
    <row r="80" spans="1:26" ht="12.75" hidden="1">
      <c r="A80" s="39" t="s">
        <v>104</v>
      </c>
      <c r="B80" s="19"/>
      <c r="C80" s="19"/>
      <c r="D80" s="20">
        <v>45478756</v>
      </c>
      <c r="E80" s="21">
        <v>13215703</v>
      </c>
      <c r="F80" s="21">
        <v>460684</v>
      </c>
      <c r="G80" s="21">
        <v>688539</v>
      </c>
      <c r="H80" s="21">
        <v>651754</v>
      </c>
      <c r="I80" s="21">
        <v>1800977</v>
      </c>
      <c r="J80" s="21">
        <v>677118</v>
      </c>
      <c r="K80" s="21">
        <v>673781</v>
      </c>
      <c r="L80" s="21">
        <v>656913</v>
      </c>
      <c r="M80" s="21">
        <v>2007812</v>
      </c>
      <c r="N80" s="21">
        <v>718255</v>
      </c>
      <c r="O80" s="21">
        <v>680654</v>
      </c>
      <c r="P80" s="21">
        <v>733527</v>
      </c>
      <c r="Q80" s="21">
        <v>2132436</v>
      </c>
      <c r="R80" s="21"/>
      <c r="S80" s="21"/>
      <c r="T80" s="21"/>
      <c r="U80" s="21"/>
      <c r="V80" s="21">
        <v>5941225</v>
      </c>
      <c r="W80" s="21">
        <v>7181374</v>
      </c>
      <c r="X80" s="21"/>
      <c r="Y80" s="20"/>
      <c r="Z80" s="23">
        <v>13215703</v>
      </c>
    </row>
    <row r="81" spans="1:26" ht="12.75" hidden="1">
      <c r="A81" s="39" t="s">
        <v>105</v>
      </c>
      <c r="B81" s="19"/>
      <c r="C81" s="19"/>
      <c r="D81" s="20">
        <v>15902538</v>
      </c>
      <c r="E81" s="21">
        <v>26431405</v>
      </c>
      <c r="F81" s="21">
        <v>241842</v>
      </c>
      <c r="G81" s="21">
        <v>326866</v>
      </c>
      <c r="H81" s="21">
        <v>330952</v>
      </c>
      <c r="I81" s="21">
        <v>899660</v>
      </c>
      <c r="J81" s="21">
        <v>366606</v>
      </c>
      <c r="K81" s="21">
        <v>328432</v>
      </c>
      <c r="L81" s="21">
        <v>338674</v>
      </c>
      <c r="M81" s="21">
        <v>1033712</v>
      </c>
      <c r="N81" s="21">
        <v>339587</v>
      </c>
      <c r="O81" s="21">
        <v>349982</v>
      </c>
      <c r="P81" s="21">
        <v>430654</v>
      </c>
      <c r="Q81" s="21">
        <v>1120223</v>
      </c>
      <c r="R81" s="21"/>
      <c r="S81" s="21"/>
      <c r="T81" s="21"/>
      <c r="U81" s="21"/>
      <c r="V81" s="21">
        <v>3053595</v>
      </c>
      <c r="W81" s="21">
        <v>2272959</v>
      </c>
      <c r="X81" s="21"/>
      <c r="Y81" s="20"/>
      <c r="Z81" s="23">
        <v>26431405</v>
      </c>
    </row>
    <row r="82" spans="1:26" ht="12.75" hidden="1">
      <c r="A82" s="39" t="s">
        <v>106</v>
      </c>
      <c r="B82" s="19"/>
      <c r="C82" s="19"/>
      <c r="D82" s="20">
        <v>20926353</v>
      </c>
      <c r="E82" s="21">
        <v>10680413</v>
      </c>
      <c r="F82" s="21">
        <v>290659</v>
      </c>
      <c r="G82" s="21">
        <v>387276</v>
      </c>
      <c r="H82" s="21">
        <v>387488</v>
      </c>
      <c r="I82" s="21">
        <v>1065423</v>
      </c>
      <c r="J82" s="21">
        <v>430919</v>
      </c>
      <c r="K82" s="21">
        <v>404325</v>
      </c>
      <c r="L82" s="21">
        <v>422804</v>
      </c>
      <c r="M82" s="21">
        <v>1258048</v>
      </c>
      <c r="N82" s="21">
        <v>433515</v>
      </c>
      <c r="O82" s="21">
        <v>445341</v>
      </c>
      <c r="P82" s="21">
        <v>555530</v>
      </c>
      <c r="Q82" s="21">
        <v>1434386</v>
      </c>
      <c r="R82" s="21"/>
      <c r="S82" s="21"/>
      <c r="T82" s="21"/>
      <c r="U82" s="21"/>
      <c r="V82" s="21">
        <v>3757857</v>
      </c>
      <c r="W82" s="21">
        <v>6183507</v>
      </c>
      <c r="X82" s="21"/>
      <c r="Y82" s="20"/>
      <c r="Z82" s="23">
        <v>10680413</v>
      </c>
    </row>
    <row r="83" spans="1:26" ht="12.75" hidden="1">
      <c r="A83" s="39" t="s">
        <v>107</v>
      </c>
      <c r="B83" s="19">
        <v>110619573</v>
      </c>
      <c r="C83" s="19"/>
      <c r="D83" s="20"/>
      <c r="E83" s="21">
        <v>15858843</v>
      </c>
      <c r="F83" s="21">
        <v>1355302</v>
      </c>
      <c r="G83" s="21">
        <v>1392760</v>
      </c>
      <c r="H83" s="21">
        <v>1563602</v>
      </c>
      <c r="I83" s="21">
        <v>4311664</v>
      </c>
      <c r="J83" s="21">
        <v>3299257</v>
      </c>
      <c r="K83" s="21">
        <v>2267772</v>
      </c>
      <c r="L83" s="21"/>
      <c r="M83" s="21">
        <v>5567029</v>
      </c>
      <c r="N83" s="21">
        <v>484718</v>
      </c>
      <c r="O83" s="21">
        <v>1427550</v>
      </c>
      <c r="P83" s="21">
        <v>1517125</v>
      </c>
      <c r="Q83" s="21">
        <v>3429393</v>
      </c>
      <c r="R83" s="21"/>
      <c r="S83" s="21"/>
      <c r="T83" s="21"/>
      <c r="U83" s="21"/>
      <c r="V83" s="21">
        <v>13308086</v>
      </c>
      <c r="W83" s="21">
        <v>9878693</v>
      </c>
      <c r="X83" s="21"/>
      <c r="Y83" s="20"/>
      <c r="Z83" s="23">
        <v>15858843</v>
      </c>
    </row>
    <row r="84" spans="1:26" ht="12.75" hidden="1">
      <c r="A84" s="40" t="s">
        <v>110</v>
      </c>
      <c r="B84" s="28">
        <v>17200323</v>
      </c>
      <c r="C84" s="28"/>
      <c r="D84" s="29">
        <v>13141344</v>
      </c>
      <c r="E84" s="30">
        <v>2222568</v>
      </c>
      <c r="F84" s="30">
        <v>119428</v>
      </c>
      <c r="G84" s="30">
        <v>177368</v>
      </c>
      <c r="H84" s="30">
        <v>130702</v>
      </c>
      <c r="I84" s="30">
        <v>427498</v>
      </c>
      <c r="J84" s="30">
        <v>243131</v>
      </c>
      <c r="K84" s="30">
        <v>160784</v>
      </c>
      <c r="L84" s="30">
        <v>188565</v>
      </c>
      <c r="M84" s="30">
        <v>592480</v>
      </c>
      <c r="N84" s="30">
        <v>177438</v>
      </c>
      <c r="O84" s="30">
        <v>1365045</v>
      </c>
      <c r="P84" s="30">
        <v>248140</v>
      </c>
      <c r="Q84" s="30">
        <v>1790623</v>
      </c>
      <c r="R84" s="30"/>
      <c r="S84" s="30"/>
      <c r="T84" s="30"/>
      <c r="U84" s="30"/>
      <c r="V84" s="30">
        <v>2810601</v>
      </c>
      <c r="W84" s="30">
        <v>2427024</v>
      </c>
      <c r="X84" s="30"/>
      <c r="Y84" s="29"/>
      <c r="Z84" s="31">
        <v>2222568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21310041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313000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313000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6842750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6842750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6918191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6918191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7236100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7236100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3513000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3513000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24823041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102779130</v>
      </c>
      <c r="D5" s="153">
        <f>SUM(D6:D8)</f>
        <v>0</v>
      </c>
      <c r="E5" s="154">
        <f t="shared" si="0"/>
        <v>123393200</v>
      </c>
      <c r="F5" s="100">
        <f t="shared" si="0"/>
        <v>123393200</v>
      </c>
      <c r="G5" s="100">
        <f t="shared" si="0"/>
        <v>72067482</v>
      </c>
      <c r="H5" s="100">
        <f t="shared" si="0"/>
        <v>7956585</v>
      </c>
      <c r="I5" s="100">
        <f t="shared" si="0"/>
        <v>5676249</v>
      </c>
      <c r="J5" s="100">
        <f t="shared" si="0"/>
        <v>85700316</v>
      </c>
      <c r="K5" s="100">
        <f t="shared" si="0"/>
        <v>21364368</v>
      </c>
      <c r="L5" s="100">
        <f t="shared" si="0"/>
        <v>5623344</v>
      </c>
      <c r="M5" s="100">
        <f t="shared" si="0"/>
        <v>5480112</v>
      </c>
      <c r="N5" s="100">
        <f t="shared" si="0"/>
        <v>32467824</v>
      </c>
      <c r="O5" s="100">
        <f t="shared" si="0"/>
        <v>6338322</v>
      </c>
      <c r="P5" s="100">
        <f t="shared" si="0"/>
        <v>7149434</v>
      </c>
      <c r="Q5" s="100">
        <f t="shared" si="0"/>
        <v>17781889</v>
      </c>
      <c r="R5" s="100">
        <f t="shared" si="0"/>
        <v>31269645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149437785</v>
      </c>
      <c r="X5" s="100">
        <f t="shared" si="0"/>
        <v>93894255</v>
      </c>
      <c r="Y5" s="100">
        <f t="shared" si="0"/>
        <v>55543530</v>
      </c>
      <c r="Z5" s="137">
        <f>+IF(X5&lt;&gt;0,+(Y5/X5)*100,0)</f>
        <v>59.15540839000214</v>
      </c>
      <c r="AA5" s="153">
        <f>SUM(AA6:AA8)</f>
        <v>123393200</v>
      </c>
    </row>
    <row r="6" spans="1:27" ht="12.75">
      <c r="A6" s="138" t="s">
        <v>75</v>
      </c>
      <c r="B6" s="136"/>
      <c r="C6" s="155">
        <v>37868465</v>
      </c>
      <c r="D6" s="155"/>
      <c r="E6" s="156">
        <v>41233000</v>
      </c>
      <c r="F6" s="60">
        <v>41233000</v>
      </c>
      <c r="G6" s="60">
        <v>66156132</v>
      </c>
      <c r="H6" s="60">
        <v>1591</v>
      </c>
      <c r="I6" s="60">
        <v>100223</v>
      </c>
      <c r="J6" s="60">
        <v>66257946</v>
      </c>
      <c r="K6" s="60">
        <v>15014437</v>
      </c>
      <c r="L6" s="60">
        <v>55709</v>
      </c>
      <c r="M6" s="60">
        <v>5086</v>
      </c>
      <c r="N6" s="60">
        <v>15075232</v>
      </c>
      <c r="O6" s="60">
        <v>435272</v>
      </c>
      <c r="P6" s="60">
        <v>52991</v>
      </c>
      <c r="Q6" s="60">
        <v>10311913</v>
      </c>
      <c r="R6" s="60">
        <v>10800176</v>
      </c>
      <c r="S6" s="60"/>
      <c r="T6" s="60"/>
      <c r="U6" s="60"/>
      <c r="V6" s="60"/>
      <c r="W6" s="60">
        <v>92133354</v>
      </c>
      <c r="X6" s="60">
        <v>30924225</v>
      </c>
      <c r="Y6" s="60">
        <v>61209129</v>
      </c>
      <c r="Z6" s="140">
        <v>197.93</v>
      </c>
      <c r="AA6" s="155">
        <v>41233000</v>
      </c>
    </row>
    <row r="7" spans="1:27" ht="12.75">
      <c r="A7" s="138" t="s">
        <v>76</v>
      </c>
      <c r="B7" s="136"/>
      <c r="C7" s="157">
        <v>62495559</v>
      </c>
      <c r="D7" s="157"/>
      <c r="E7" s="158">
        <v>77506000</v>
      </c>
      <c r="F7" s="159">
        <v>77506000</v>
      </c>
      <c r="G7" s="159">
        <v>5813970</v>
      </c>
      <c r="H7" s="159">
        <v>7401088</v>
      </c>
      <c r="I7" s="159">
        <v>5509101</v>
      </c>
      <c r="J7" s="159">
        <v>18724159</v>
      </c>
      <c r="K7" s="159">
        <v>6214800</v>
      </c>
      <c r="L7" s="159">
        <v>5489570</v>
      </c>
      <c r="M7" s="159">
        <v>5398259</v>
      </c>
      <c r="N7" s="159">
        <v>17102629</v>
      </c>
      <c r="O7" s="159">
        <v>5705120</v>
      </c>
      <c r="P7" s="159">
        <v>6793885</v>
      </c>
      <c r="Q7" s="159">
        <v>7364066</v>
      </c>
      <c r="R7" s="159">
        <v>19863071</v>
      </c>
      <c r="S7" s="159"/>
      <c r="T7" s="159"/>
      <c r="U7" s="159"/>
      <c r="V7" s="159"/>
      <c r="W7" s="159">
        <v>55689859</v>
      </c>
      <c r="X7" s="159">
        <v>59479380</v>
      </c>
      <c r="Y7" s="159">
        <v>-3789521</v>
      </c>
      <c r="Z7" s="141">
        <v>-6.37</v>
      </c>
      <c r="AA7" s="157">
        <v>77506000</v>
      </c>
    </row>
    <row r="8" spans="1:27" ht="12.75">
      <c r="A8" s="138" t="s">
        <v>77</v>
      </c>
      <c r="B8" s="136"/>
      <c r="C8" s="155">
        <v>2415106</v>
      </c>
      <c r="D8" s="155"/>
      <c r="E8" s="156">
        <v>4654200</v>
      </c>
      <c r="F8" s="60">
        <v>4654200</v>
      </c>
      <c r="G8" s="60">
        <v>97380</v>
      </c>
      <c r="H8" s="60">
        <v>553906</v>
      </c>
      <c r="I8" s="60">
        <v>66925</v>
      </c>
      <c r="J8" s="60">
        <v>718211</v>
      </c>
      <c r="K8" s="60">
        <v>135131</v>
      </c>
      <c r="L8" s="60">
        <v>78065</v>
      </c>
      <c r="M8" s="60">
        <v>76767</v>
      </c>
      <c r="N8" s="60">
        <v>289963</v>
      </c>
      <c r="O8" s="60">
        <v>197930</v>
      </c>
      <c r="P8" s="60">
        <v>302558</v>
      </c>
      <c r="Q8" s="60">
        <v>105910</v>
      </c>
      <c r="R8" s="60">
        <v>606398</v>
      </c>
      <c r="S8" s="60"/>
      <c r="T8" s="60"/>
      <c r="U8" s="60"/>
      <c r="V8" s="60"/>
      <c r="W8" s="60">
        <v>1614572</v>
      </c>
      <c r="X8" s="60">
        <v>3490650</v>
      </c>
      <c r="Y8" s="60">
        <v>-1876078</v>
      </c>
      <c r="Z8" s="140">
        <v>-53.75</v>
      </c>
      <c r="AA8" s="155">
        <v>4654200</v>
      </c>
    </row>
    <row r="9" spans="1:27" ht="12.75">
      <c r="A9" s="135" t="s">
        <v>78</v>
      </c>
      <c r="B9" s="136"/>
      <c r="C9" s="153">
        <f aca="true" t="shared" si="1" ref="C9:Y9">SUM(C10:C14)</f>
        <v>20004284</v>
      </c>
      <c r="D9" s="153">
        <f>SUM(D10:D14)</f>
        <v>0</v>
      </c>
      <c r="E9" s="154">
        <f t="shared" si="1"/>
        <v>1289750</v>
      </c>
      <c r="F9" s="100">
        <f t="shared" si="1"/>
        <v>1289750</v>
      </c>
      <c r="G9" s="100">
        <f t="shared" si="1"/>
        <v>123336</v>
      </c>
      <c r="H9" s="100">
        <f t="shared" si="1"/>
        <v>171056</v>
      </c>
      <c r="I9" s="100">
        <f t="shared" si="1"/>
        <v>99595</v>
      </c>
      <c r="J9" s="100">
        <f t="shared" si="1"/>
        <v>393987</v>
      </c>
      <c r="K9" s="100">
        <f t="shared" si="1"/>
        <v>116144</v>
      </c>
      <c r="L9" s="100">
        <f t="shared" si="1"/>
        <v>141326</v>
      </c>
      <c r="M9" s="100">
        <f t="shared" si="1"/>
        <v>103688</v>
      </c>
      <c r="N9" s="100">
        <f t="shared" si="1"/>
        <v>361158</v>
      </c>
      <c r="O9" s="100">
        <f t="shared" si="1"/>
        <v>148217</v>
      </c>
      <c r="P9" s="100">
        <f t="shared" si="1"/>
        <v>102166</v>
      </c>
      <c r="Q9" s="100">
        <f t="shared" si="1"/>
        <v>107192</v>
      </c>
      <c r="R9" s="100">
        <f t="shared" si="1"/>
        <v>357575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1112720</v>
      </c>
      <c r="X9" s="100">
        <f t="shared" si="1"/>
        <v>967311</v>
      </c>
      <c r="Y9" s="100">
        <f t="shared" si="1"/>
        <v>145409</v>
      </c>
      <c r="Z9" s="137">
        <f>+IF(X9&lt;&gt;0,+(Y9/X9)*100,0)</f>
        <v>15.032290545646642</v>
      </c>
      <c r="AA9" s="153">
        <f>SUM(AA10:AA14)</f>
        <v>1289750</v>
      </c>
    </row>
    <row r="10" spans="1:27" ht="12.75">
      <c r="A10" s="138" t="s">
        <v>79</v>
      </c>
      <c r="B10" s="136"/>
      <c r="C10" s="155">
        <v>647942</v>
      </c>
      <c r="D10" s="155"/>
      <c r="E10" s="156">
        <v>475750</v>
      </c>
      <c r="F10" s="60">
        <v>475750</v>
      </c>
      <c r="G10" s="60">
        <v>52345</v>
      </c>
      <c r="H10" s="60">
        <v>56089</v>
      </c>
      <c r="I10" s="60">
        <v>51625</v>
      </c>
      <c r="J10" s="60">
        <v>160059</v>
      </c>
      <c r="K10" s="60">
        <v>47110</v>
      </c>
      <c r="L10" s="60">
        <v>65658</v>
      </c>
      <c r="M10" s="60">
        <v>47432</v>
      </c>
      <c r="N10" s="60">
        <v>160200</v>
      </c>
      <c r="O10" s="60">
        <v>63649</v>
      </c>
      <c r="P10" s="60">
        <v>52049</v>
      </c>
      <c r="Q10" s="60">
        <v>44641</v>
      </c>
      <c r="R10" s="60">
        <v>160339</v>
      </c>
      <c r="S10" s="60"/>
      <c r="T10" s="60"/>
      <c r="U10" s="60"/>
      <c r="V10" s="60"/>
      <c r="W10" s="60">
        <v>480598</v>
      </c>
      <c r="X10" s="60">
        <v>356814</v>
      </c>
      <c r="Y10" s="60">
        <v>123784</v>
      </c>
      <c r="Z10" s="140">
        <v>34.69</v>
      </c>
      <c r="AA10" s="155">
        <v>475750</v>
      </c>
    </row>
    <row r="11" spans="1:27" ht="12.75">
      <c r="A11" s="138" t="s">
        <v>80</v>
      </c>
      <c r="B11" s="136"/>
      <c r="C11" s="155">
        <v>12049989</v>
      </c>
      <c r="D11" s="155"/>
      <c r="E11" s="156">
        <v>64900</v>
      </c>
      <c r="F11" s="60">
        <v>64900</v>
      </c>
      <c r="G11" s="60">
        <v>770</v>
      </c>
      <c r="H11" s="60">
        <v>2395</v>
      </c>
      <c r="I11" s="60">
        <v>3491</v>
      </c>
      <c r="J11" s="60">
        <v>6656</v>
      </c>
      <c r="K11" s="60">
        <v>2175</v>
      </c>
      <c r="L11" s="60">
        <v>15904</v>
      </c>
      <c r="M11" s="60">
        <v>877</v>
      </c>
      <c r="N11" s="60">
        <v>18956</v>
      </c>
      <c r="O11" s="60">
        <v>3992</v>
      </c>
      <c r="P11" s="60">
        <v>2311</v>
      </c>
      <c r="Q11" s="60">
        <v>1053</v>
      </c>
      <c r="R11" s="60">
        <v>7356</v>
      </c>
      <c r="S11" s="60"/>
      <c r="T11" s="60"/>
      <c r="U11" s="60"/>
      <c r="V11" s="60"/>
      <c r="W11" s="60">
        <v>32968</v>
      </c>
      <c r="X11" s="60">
        <v>48672</v>
      </c>
      <c r="Y11" s="60">
        <v>-15704</v>
      </c>
      <c r="Z11" s="140">
        <v>-32.26</v>
      </c>
      <c r="AA11" s="155">
        <v>64900</v>
      </c>
    </row>
    <row r="12" spans="1:27" ht="12.75">
      <c r="A12" s="138" t="s">
        <v>81</v>
      </c>
      <c r="B12" s="136"/>
      <c r="C12" s="155">
        <v>2228718</v>
      </c>
      <c r="D12" s="155"/>
      <c r="E12" s="156">
        <v>199100</v>
      </c>
      <c r="F12" s="60">
        <v>199100</v>
      </c>
      <c r="G12" s="60">
        <v>17400</v>
      </c>
      <c r="H12" s="60">
        <v>53803</v>
      </c>
      <c r="I12" s="60">
        <v>17500</v>
      </c>
      <c r="J12" s="60">
        <v>88703</v>
      </c>
      <c r="K12" s="60">
        <v>41200</v>
      </c>
      <c r="L12" s="60">
        <v>24150</v>
      </c>
      <c r="M12" s="60">
        <v>25650</v>
      </c>
      <c r="N12" s="60">
        <v>91000</v>
      </c>
      <c r="O12" s="60">
        <v>52416</v>
      </c>
      <c r="P12" s="60">
        <v>22450</v>
      </c>
      <c r="Q12" s="60">
        <v>15050</v>
      </c>
      <c r="R12" s="60">
        <v>89916</v>
      </c>
      <c r="S12" s="60"/>
      <c r="T12" s="60"/>
      <c r="U12" s="60"/>
      <c r="V12" s="60"/>
      <c r="W12" s="60">
        <v>269619</v>
      </c>
      <c r="X12" s="60">
        <v>149328</v>
      </c>
      <c r="Y12" s="60">
        <v>120291</v>
      </c>
      <c r="Z12" s="140">
        <v>80.55</v>
      </c>
      <c r="AA12" s="155">
        <v>199100</v>
      </c>
    </row>
    <row r="13" spans="1:27" ht="12.75">
      <c r="A13" s="138" t="s">
        <v>82</v>
      </c>
      <c r="B13" s="136"/>
      <c r="C13" s="155">
        <v>5077635</v>
      </c>
      <c r="D13" s="155"/>
      <c r="E13" s="156">
        <v>550000</v>
      </c>
      <c r="F13" s="60">
        <v>550000</v>
      </c>
      <c r="G13" s="60">
        <v>52821</v>
      </c>
      <c r="H13" s="60">
        <v>58769</v>
      </c>
      <c r="I13" s="60">
        <v>26979</v>
      </c>
      <c r="J13" s="60">
        <v>138569</v>
      </c>
      <c r="K13" s="60">
        <v>25659</v>
      </c>
      <c r="L13" s="60">
        <v>35614</v>
      </c>
      <c r="M13" s="60">
        <v>29729</v>
      </c>
      <c r="N13" s="60">
        <v>91002</v>
      </c>
      <c r="O13" s="60">
        <v>28160</v>
      </c>
      <c r="P13" s="60">
        <v>25356</v>
      </c>
      <c r="Q13" s="60">
        <v>46448</v>
      </c>
      <c r="R13" s="60">
        <v>99964</v>
      </c>
      <c r="S13" s="60"/>
      <c r="T13" s="60"/>
      <c r="U13" s="60"/>
      <c r="V13" s="60"/>
      <c r="W13" s="60">
        <v>329535</v>
      </c>
      <c r="X13" s="60">
        <v>412497</v>
      </c>
      <c r="Y13" s="60">
        <v>-82962</v>
      </c>
      <c r="Z13" s="140">
        <v>-20.11</v>
      </c>
      <c r="AA13" s="155">
        <v>550000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48264490</v>
      </c>
      <c r="D15" s="153">
        <f>SUM(D16:D18)</f>
        <v>0</v>
      </c>
      <c r="E15" s="154">
        <f t="shared" si="2"/>
        <v>27312000</v>
      </c>
      <c r="F15" s="100">
        <f t="shared" si="2"/>
        <v>27312000</v>
      </c>
      <c r="G15" s="100">
        <f t="shared" si="2"/>
        <v>15358000</v>
      </c>
      <c r="H15" s="100">
        <f t="shared" si="2"/>
        <v>477000</v>
      </c>
      <c r="I15" s="100">
        <f t="shared" si="2"/>
        <v>-15358000</v>
      </c>
      <c r="J15" s="100">
        <f t="shared" si="2"/>
        <v>477000</v>
      </c>
      <c r="K15" s="100">
        <f t="shared" si="2"/>
        <v>0</v>
      </c>
      <c r="L15" s="100">
        <f t="shared" si="2"/>
        <v>0</v>
      </c>
      <c r="M15" s="100">
        <f t="shared" si="2"/>
        <v>858000</v>
      </c>
      <c r="N15" s="100">
        <f t="shared" si="2"/>
        <v>858000</v>
      </c>
      <c r="O15" s="100">
        <f t="shared" si="2"/>
        <v>0</v>
      </c>
      <c r="P15" s="100">
        <f t="shared" si="2"/>
        <v>573000</v>
      </c>
      <c r="Q15" s="100">
        <f t="shared" si="2"/>
        <v>7097277</v>
      </c>
      <c r="R15" s="100">
        <f t="shared" si="2"/>
        <v>7670277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9005277</v>
      </c>
      <c r="X15" s="100">
        <f t="shared" si="2"/>
        <v>20835831</v>
      </c>
      <c r="Y15" s="100">
        <f t="shared" si="2"/>
        <v>-11830554</v>
      </c>
      <c r="Z15" s="137">
        <f>+IF(X15&lt;&gt;0,+(Y15/X15)*100,0)</f>
        <v>-56.77985197710617</v>
      </c>
      <c r="AA15" s="153">
        <f>SUM(AA16:AA18)</f>
        <v>27312000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48264490</v>
      </c>
      <c r="D17" s="155"/>
      <c r="E17" s="156">
        <v>27312000</v>
      </c>
      <c r="F17" s="60">
        <v>27312000</v>
      </c>
      <c r="G17" s="60">
        <v>15358000</v>
      </c>
      <c r="H17" s="60">
        <v>477000</v>
      </c>
      <c r="I17" s="60">
        <v>-15358000</v>
      </c>
      <c r="J17" s="60">
        <v>477000</v>
      </c>
      <c r="K17" s="60"/>
      <c r="L17" s="60"/>
      <c r="M17" s="60">
        <v>858000</v>
      </c>
      <c r="N17" s="60">
        <v>858000</v>
      </c>
      <c r="O17" s="60"/>
      <c r="P17" s="60">
        <v>573000</v>
      </c>
      <c r="Q17" s="60">
        <v>7097277</v>
      </c>
      <c r="R17" s="60">
        <v>7670277</v>
      </c>
      <c r="S17" s="60"/>
      <c r="T17" s="60"/>
      <c r="U17" s="60"/>
      <c r="V17" s="60"/>
      <c r="W17" s="60">
        <v>9005277</v>
      </c>
      <c r="X17" s="60">
        <v>20835831</v>
      </c>
      <c r="Y17" s="60">
        <v>-11830554</v>
      </c>
      <c r="Z17" s="140">
        <v>-56.78</v>
      </c>
      <c r="AA17" s="155">
        <v>27312000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330480287</v>
      </c>
      <c r="D19" s="153">
        <f>SUM(D20:D23)</f>
        <v>0</v>
      </c>
      <c r="E19" s="154">
        <f t="shared" si="3"/>
        <v>378206130</v>
      </c>
      <c r="F19" s="100">
        <f t="shared" si="3"/>
        <v>378206130</v>
      </c>
      <c r="G19" s="100">
        <f t="shared" si="3"/>
        <v>29422307</v>
      </c>
      <c r="H19" s="100">
        <f t="shared" si="3"/>
        <v>16670713</v>
      </c>
      <c r="I19" s="100">
        <f t="shared" si="3"/>
        <v>31431564</v>
      </c>
      <c r="J19" s="100">
        <f t="shared" si="3"/>
        <v>77524584</v>
      </c>
      <c r="K19" s="100">
        <f t="shared" si="3"/>
        <v>23281532</v>
      </c>
      <c r="L19" s="100">
        <f t="shared" si="3"/>
        <v>14834637</v>
      </c>
      <c r="M19" s="100">
        <f t="shared" si="3"/>
        <v>65689420</v>
      </c>
      <c r="N19" s="100">
        <f t="shared" si="3"/>
        <v>103805589</v>
      </c>
      <c r="O19" s="100">
        <f t="shared" si="3"/>
        <v>31740500</v>
      </c>
      <c r="P19" s="100">
        <f t="shared" si="3"/>
        <v>13920773</v>
      </c>
      <c r="Q19" s="100">
        <f t="shared" si="3"/>
        <v>79075603</v>
      </c>
      <c r="R19" s="100">
        <f t="shared" si="3"/>
        <v>124736876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306067049</v>
      </c>
      <c r="X19" s="100">
        <f t="shared" si="3"/>
        <v>299393844</v>
      </c>
      <c r="Y19" s="100">
        <f t="shared" si="3"/>
        <v>6673205</v>
      </c>
      <c r="Z19" s="137">
        <f>+IF(X19&lt;&gt;0,+(Y19/X19)*100,0)</f>
        <v>2.228905214230123</v>
      </c>
      <c r="AA19" s="153">
        <f>SUM(AA20:AA23)</f>
        <v>378206130</v>
      </c>
    </row>
    <row r="20" spans="1:27" ht="12.75">
      <c r="A20" s="138" t="s">
        <v>89</v>
      </c>
      <c r="B20" s="136"/>
      <c r="C20" s="155">
        <v>100125991</v>
      </c>
      <c r="D20" s="155"/>
      <c r="E20" s="156">
        <v>108707850</v>
      </c>
      <c r="F20" s="60">
        <v>108707850</v>
      </c>
      <c r="G20" s="60">
        <v>8481998</v>
      </c>
      <c r="H20" s="60">
        <v>7005015</v>
      </c>
      <c r="I20" s="60">
        <v>7212047</v>
      </c>
      <c r="J20" s="60">
        <v>22699060</v>
      </c>
      <c r="K20" s="60">
        <v>5100627</v>
      </c>
      <c r="L20" s="60">
        <v>5799160</v>
      </c>
      <c r="M20" s="60">
        <v>4624593</v>
      </c>
      <c r="N20" s="60">
        <v>15524380</v>
      </c>
      <c r="O20" s="60">
        <v>6639400</v>
      </c>
      <c r="P20" s="60">
        <v>5159334</v>
      </c>
      <c r="Q20" s="60">
        <v>17675777</v>
      </c>
      <c r="R20" s="60">
        <v>29474511</v>
      </c>
      <c r="S20" s="60"/>
      <c r="T20" s="60"/>
      <c r="U20" s="60"/>
      <c r="V20" s="60"/>
      <c r="W20" s="60">
        <v>67697951</v>
      </c>
      <c r="X20" s="60">
        <v>85915872</v>
      </c>
      <c r="Y20" s="60">
        <v>-18217921</v>
      </c>
      <c r="Z20" s="140">
        <v>-21.2</v>
      </c>
      <c r="AA20" s="155">
        <v>108707850</v>
      </c>
    </row>
    <row r="21" spans="1:27" ht="12.75">
      <c r="A21" s="138" t="s">
        <v>90</v>
      </c>
      <c r="B21" s="136"/>
      <c r="C21" s="155">
        <v>112279295</v>
      </c>
      <c r="D21" s="155"/>
      <c r="E21" s="156">
        <v>178928450</v>
      </c>
      <c r="F21" s="60">
        <v>178928450</v>
      </c>
      <c r="G21" s="60">
        <v>16085195</v>
      </c>
      <c r="H21" s="60">
        <v>4784033</v>
      </c>
      <c r="I21" s="60">
        <v>19329403</v>
      </c>
      <c r="J21" s="60">
        <v>40198631</v>
      </c>
      <c r="K21" s="60">
        <v>13238646</v>
      </c>
      <c r="L21" s="60">
        <v>4047732</v>
      </c>
      <c r="M21" s="60">
        <v>56849821</v>
      </c>
      <c r="N21" s="60">
        <v>74136199</v>
      </c>
      <c r="O21" s="60">
        <v>20143167</v>
      </c>
      <c r="P21" s="60">
        <v>3802135</v>
      </c>
      <c r="Q21" s="60">
        <v>54005788</v>
      </c>
      <c r="R21" s="60">
        <v>77951090</v>
      </c>
      <c r="S21" s="60"/>
      <c r="T21" s="60"/>
      <c r="U21" s="60"/>
      <c r="V21" s="60"/>
      <c r="W21" s="60">
        <v>192285920</v>
      </c>
      <c r="X21" s="60">
        <v>152717002</v>
      </c>
      <c r="Y21" s="60">
        <v>39568918</v>
      </c>
      <c r="Z21" s="140">
        <v>25.91</v>
      </c>
      <c r="AA21" s="155">
        <v>178928450</v>
      </c>
    </row>
    <row r="22" spans="1:27" ht="12.75">
      <c r="A22" s="138" t="s">
        <v>91</v>
      </c>
      <c r="B22" s="136"/>
      <c r="C22" s="157">
        <v>78422826</v>
      </c>
      <c r="D22" s="157"/>
      <c r="E22" s="158">
        <v>42788130</v>
      </c>
      <c r="F22" s="159">
        <v>42788130</v>
      </c>
      <c r="G22" s="159">
        <v>2094115</v>
      </c>
      <c r="H22" s="159">
        <v>2105277</v>
      </c>
      <c r="I22" s="159">
        <v>2108843</v>
      </c>
      <c r="J22" s="159">
        <v>6308235</v>
      </c>
      <c r="K22" s="159">
        <v>2109645</v>
      </c>
      <c r="L22" s="159">
        <v>2124462</v>
      </c>
      <c r="M22" s="159">
        <v>2117374</v>
      </c>
      <c r="N22" s="159">
        <v>6351481</v>
      </c>
      <c r="O22" s="159">
        <v>2117350</v>
      </c>
      <c r="P22" s="159">
        <v>2117791</v>
      </c>
      <c r="Q22" s="159">
        <v>2115069</v>
      </c>
      <c r="R22" s="159">
        <v>6350210</v>
      </c>
      <c r="S22" s="159"/>
      <c r="T22" s="159"/>
      <c r="U22" s="159"/>
      <c r="V22" s="159"/>
      <c r="W22" s="159">
        <v>19009926</v>
      </c>
      <c r="X22" s="159">
        <v>24924698</v>
      </c>
      <c r="Y22" s="159">
        <v>-5914772</v>
      </c>
      <c r="Z22" s="141">
        <v>-23.73</v>
      </c>
      <c r="AA22" s="157">
        <v>42788130</v>
      </c>
    </row>
    <row r="23" spans="1:27" ht="12.75">
      <c r="A23" s="138" t="s">
        <v>92</v>
      </c>
      <c r="B23" s="136"/>
      <c r="C23" s="155">
        <v>39652175</v>
      </c>
      <c r="D23" s="155"/>
      <c r="E23" s="156">
        <v>47781700</v>
      </c>
      <c r="F23" s="60">
        <v>47781700</v>
      </c>
      <c r="G23" s="60">
        <v>2760999</v>
      </c>
      <c r="H23" s="60">
        <v>2776388</v>
      </c>
      <c r="I23" s="60">
        <v>2781271</v>
      </c>
      <c r="J23" s="60">
        <v>8318658</v>
      </c>
      <c r="K23" s="60">
        <v>2832614</v>
      </c>
      <c r="L23" s="60">
        <v>2863283</v>
      </c>
      <c r="M23" s="60">
        <v>2097632</v>
      </c>
      <c r="N23" s="60">
        <v>7793529</v>
      </c>
      <c r="O23" s="60">
        <v>2840583</v>
      </c>
      <c r="P23" s="60">
        <v>2841513</v>
      </c>
      <c r="Q23" s="60">
        <v>5278969</v>
      </c>
      <c r="R23" s="60">
        <v>10961065</v>
      </c>
      <c r="S23" s="60"/>
      <c r="T23" s="60"/>
      <c r="U23" s="60"/>
      <c r="V23" s="60"/>
      <c r="W23" s="60">
        <v>27073252</v>
      </c>
      <c r="X23" s="60">
        <v>35836272</v>
      </c>
      <c r="Y23" s="60">
        <v>-8763020</v>
      </c>
      <c r="Z23" s="140">
        <v>-24.45</v>
      </c>
      <c r="AA23" s="155">
        <v>47781700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501528191</v>
      </c>
      <c r="D25" s="168">
        <f>+D5+D9+D15+D19+D24</f>
        <v>0</v>
      </c>
      <c r="E25" s="169">
        <f t="shared" si="4"/>
        <v>530201080</v>
      </c>
      <c r="F25" s="73">
        <f t="shared" si="4"/>
        <v>530201080</v>
      </c>
      <c r="G25" s="73">
        <f t="shared" si="4"/>
        <v>116971125</v>
      </c>
      <c r="H25" s="73">
        <f t="shared" si="4"/>
        <v>25275354</v>
      </c>
      <c r="I25" s="73">
        <f t="shared" si="4"/>
        <v>21849408</v>
      </c>
      <c r="J25" s="73">
        <f t="shared" si="4"/>
        <v>164095887</v>
      </c>
      <c r="K25" s="73">
        <f t="shared" si="4"/>
        <v>44762044</v>
      </c>
      <c r="L25" s="73">
        <f t="shared" si="4"/>
        <v>20599307</v>
      </c>
      <c r="M25" s="73">
        <f t="shared" si="4"/>
        <v>72131220</v>
      </c>
      <c r="N25" s="73">
        <f t="shared" si="4"/>
        <v>137492571</v>
      </c>
      <c r="O25" s="73">
        <f t="shared" si="4"/>
        <v>38227039</v>
      </c>
      <c r="P25" s="73">
        <f t="shared" si="4"/>
        <v>21745373</v>
      </c>
      <c r="Q25" s="73">
        <f t="shared" si="4"/>
        <v>104061961</v>
      </c>
      <c r="R25" s="73">
        <f t="shared" si="4"/>
        <v>164034373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465622831</v>
      </c>
      <c r="X25" s="73">
        <f t="shared" si="4"/>
        <v>415091241</v>
      </c>
      <c r="Y25" s="73">
        <f t="shared" si="4"/>
        <v>50531590</v>
      </c>
      <c r="Z25" s="170">
        <f>+IF(X25&lt;&gt;0,+(Y25/X25)*100,0)</f>
        <v>12.173610283431637</v>
      </c>
      <c r="AA25" s="168">
        <f>+AA5+AA9+AA15+AA19+AA24</f>
        <v>530201080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122117243</v>
      </c>
      <c r="D28" s="153">
        <f>SUM(D29:D31)</f>
        <v>0</v>
      </c>
      <c r="E28" s="154">
        <f t="shared" si="5"/>
        <v>131845111</v>
      </c>
      <c r="F28" s="100">
        <f t="shared" si="5"/>
        <v>131845111</v>
      </c>
      <c r="G28" s="100">
        <f t="shared" si="5"/>
        <v>8681911</v>
      </c>
      <c r="H28" s="100">
        <f t="shared" si="5"/>
        <v>8363367</v>
      </c>
      <c r="I28" s="100">
        <f t="shared" si="5"/>
        <v>8473384</v>
      </c>
      <c r="J28" s="100">
        <f t="shared" si="5"/>
        <v>25518662</v>
      </c>
      <c r="K28" s="100">
        <f t="shared" si="5"/>
        <v>7243221</v>
      </c>
      <c r="L28" s="100">
        <f t="shared" si="5"/>
        <v>8149676</v>
      </c>
      <c r="M28" s="100">
        <f t="shared" si="5"/>
        <v>19411385</v>
      </c>
      <c r="N28" s="100">
        <f t="shared" si="5"/>
        <v>34804282</v>
      </c>
      <c r="O28" s="100">
        <f t="shared" si="5"/>
        <v>7266803</v>
      </c>
      <c r="P28" s="100">
        <f t="shared" si="5"/>
        <v>10220504</v>
      </c>
      <c r="Q28" s="100">
        <f t="shared" si="5"/>
        <v>9759602</v>
      </c>
      <c r="R28" s="100">
        <f t="shared" si="5"/>
        <v>27246909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87569853</v>
      </c>
      <c r="X28" s="100">
        <f t="shared" si="5"/>
        <v>101394001</v>
      </c>
      <c r="Y28" s="100">
        <f t="shared" si="5"/>
        <v>-13824148</v>
      </c>
      <c r="Z28" s="137">
        <f>+IF(X28&lt;&gt;0,+(Y28/X28)*100,0)</f>
        <v>-13.63408866763232</v>
      </c>
      <c r="AA28" s="153">
        <f>SUM(AA29:AA31)</f>
        <v>131845111</v>
      </c>
    </row>
    <row r="29" spans="1:27" ht="12.75">
      <c r="A29" s="138" t="s">
        <v>75</v>
      </c>
      <c r="B29" s="136"/>
      <c r="C29" s="155">
        <v>46842315</v>
      </c>
      <c r="D29" s="155"/>
      <c r="E29" s="156">
        <v>38571917</v>
      </c>
      <c r="F29" s="60">
        <v>38571917</v>
      </c>
      <c r="G29" s="60">
        <v>4460257</v>
      </c>
      <c r="H29" s="60">
        <v>2286391</v>
      </c>
      <c r="I29" s="60">
        <v>2981018</v>
      </c>
      <c r="J29" s="60">
        <v>9727666</v>
      </c>
      <c r="K29" s="60">
        <v>2777382</v>
      </c>
      <c r="L29" s="60">
        <v>3372263</v>
      </c>
      <c r="M29" s="60">
        <v>4767426</v>
      </c>
      <c r="N29" s="60">
        <v>10917071</v>
      </c>
      <c r="O29" s="60">
        <v>2791700</v>
      </c>
      <c r="P29" s="60">
        <v>2929747</v>
      </c>
      <c r="Q29" s="60">
        <v>3063004</v>
      </c>
      <c r="R29" s="60">
        <v>8784451</v>
      </c>
      <c r="S29" s="60"/>
      <c r="T29" s="60"/>
      <c r="U29" s="60"/>
      <c r="V29" s="60"/>
      <c r="W29" s="60">
        <v>29429188</v>
      </c>
      <c r="X29" s="60">
        <v>31242600</v>
      </c>
      <c r="Y29" s="60">
        <v>-1813412</v>
      </c>
      <c r="Z29" s="140">
        <v>-5.8</v>
      </c>
      <c r="AA29" s="155">
        <v>38571917</v>
      </c>
    </row>
    <row r="30" spans="1:27" ht="12.75">
      <c r="A30" s="138" t="s">
        <v>76</v>
      </c>
      <c r="B30" s="136"/>
      <c r="C30" s="157">
        <v>29355912</v>
      </c>
      <c r="D30" s="157"/>
      <c r="E30" s="158">
        <v>38846969</v>
      </c>
      <c r="F30" s="159">
        <v>38846969</v>
      </c>
      <c r="G30" s="159">
        <v>1884400</v>
      </c>
      <c r="H30" s="159">
        <v>3534525</v>
      </c>
      <c r="I30" s="159">
        <v>2608203</v>
      </c>
      <c r="J30" s="159">
        <v>8027128</v>
      </c>
      <c r="K30" s="159">
        <v>2022248</v>
      </c>
      <c r="L30" s="159">
        <v>2631730</v>
      </c>
      <c r="M30" s="159">
        <v>5974921</v>
      </c>
      <c r="N30" s="159">
        <v>10628899</v>
      </c>
      <c r="O30" s="159">
        <v>1996678</v>
      </c>
      <c r="P30" s="159">
        <v>4079703</v>
      </c>
      <c r="Q30" s="159">
        <v>3577304</v>
      </c>
      <c r="R30" s="159">
        <v>9653685</v>
      </c>
      <c r="S30" s="159"/>
      <c r="T30" s="159"/>
      <c r="U30" s="159"/>
      <c r="V30" s="159"/>
      <c r="W30" s="159">
        <v>28309712</v>
      </c>
      <c r="X30" s="159">
        <v>29331730</v>
      </c>
      <c r="Y30" s="159">
        <v>-1022018</v>
      </c>
      <c r="Z30" s="141">
        <v>-3.48</v>
      </c>
      <c r="AA30" s="157">
        <v>38846969</v>
      </c>
    </row>
    <row r="31" spans="1:27" ht="12.75">
      <c r="A31" s="138" t="s">
        <v>77</v>
      </c>
      <c r="B31" s="136"/>
      <c r="C31" s="155">
        <v>45919016</v>
      </c>
      <c r="D31" s="155"/>
      <c r="E31" s="156">
        <v>54426225</v>
      </c>
      <c r="F31" s="60">
        <v>54426225</v>
      </c>
      <c r="G31" s="60">
        <v>2337254</v>
      </c>
      <c r="H31" s="60">
        <v>2542451</v>
      </c>
      <c r="I31" s="60">
        <v>2884163</v>
      </c>
      <c r="J31" s="60">
        <v>7763868</v>
      </c>
      <c r="K31" s="60">
        <v>2443591</v>
      </c>
      <c r="L31" s="60">
        <v>2145683</v>
      </c>
      <c r="M31" s="60">
        <v>8669038</v>
      </c>
      <c r="N31" s="60">
        <v>13258312</v>
      </c>
      <c r="O31" s="60">
        <v>2478425</v>
      </c>
      <c r="P31" s="60">
        <v>3211054</v>
      </c>
      <c r="Q31" s="60">
        <v>3119294</v>
      </c>
      <c r="R31" s="60">
        <v>8808773</v>
      </c>
      <c r="S31" s="60"/>
      <c r="T31" s="60"/>
      <c r="U31" s="60"/>
      <c r="V31" s="60"/>
      <c r="W31" s="60">
        <v>29830953</v>
      </c>
      <c r="X31" s="60">
        <v>40819671</v>
      </c>
      <c r="Y31" s="60">
        <v>-10988718</v>
      </c>
      <c r="Z31" s="140">
        <v>-26.92</v>
      </c>
      <c r="AA31" s="155">
        <v>54426225</v>
      </c>
    </row>
    <row r="32" spans="1:27" ht="12.75">
      <c r="A32" s="135" t="s">
        <v>78</v>
      </c>
      <c r="B32" s="136"/>
      <c r="C32" s="153">
        <f aca="true" t="shared" si="6" ref="C32:Y32">SUM(C33:C37)</f>
        <v>50829743</v>
      </c>
      <c r="D32" s="153">
        <f>SUM(D33:D37)</f>
        <v>0</v>
      </c>
      <c r="E32" s="154">
        <f t="shared" si="6"/>
        <v>63013346</v>
      </c>
      <c r="F32" s="100">
        <f t="shared" si="6"/>
        <v>63013346</v>
      </c>
      <c r="G32" s="100">
        <f t="shared" si="6"/>
        <v>2679803</v>
      </c>
      <c r="H32" s="100">
        <f t="shared" si="6"/>
        <v>3133739</v>
      </c>
      <c r="I32" s="100">
        <f t="shared" si="6"/>
        <v>2912513</v>
      </c>
      <c r="J32" s="100">
        <f t="shared" si="6"/>
        <v>8726055</v>
      </c>
      <c r="K32" s="100">
        <f t="shared" si="6"/>
        <v>3154360</v>
      </c>
      <c r="L32" s="100">
        <f t="shared" si="6"/>
        <v>3110792</v>
      </c>
      <c r="M32" s="100">
        <f t="shared" si="6"/>
        <v>5882805</v>
      </c>
      <c r="N32" s="100">
        <f t="shared" si="6"/>
        <v>12147957</v>
      </c>
      <c r="O32" s="100">
        <f t="shared" si="6"/>
        <v>3095384</v>
      </c>
      <c r="P32" s="100">
        <f t="shared" si="6"/>
        <v>3047018</v>
      </c>
      <c r="Q32" s="100">
        <f t="shared" si="6"/>
        <v>4108966</v>
      </c>
      <c r="R32" s="100">
        <f t="shared" si="6"/>
        <v>10251368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31125380</v>
      </c>
      <c r="X32" s="100">
        <f t="shared" si="6"/>
        <v>47567763</v>
      </c>
      <c r="Y32" s="100">
        <f t="shared" si="6"/>
        <v>-16442383</v>
      </c>
      <c r="Z32" s="137">
        <f>+IF(X32&lt;&gt;0,+(Y32/X32)*100,0)</f>
        <v>-34.56623133612568</v>
      </c>
      <c r="AA32" s="153">
        <f>SUM(AA33:AA37)</f>
        <v>63013346</v>
      </c>
    </row>
    <row r="33" spans="1:27" ht="12.75">
      <c r="A33" s="138" t="s">
        <v>79</v>
      </c>
      <c r="B33" s="136"/>
      <c r="C33" s="155">
        <v>8999436</v>
      </c>
      <c r="D33" s="155"/>
      <c r="E33" s="156">
        <v>14224736</v>
      </c>
      <c r="F33" s="60">
        <v>14224736</v>
      </c>
      <c r="G33" s="60">
        <v>450136</v>
      </c>
      <c r="H33" s="60">
        <v>712558</v>
      </c>
      <c r="I33" s="60">
        <v>471239</v>
      </c>
      <c r="J33" s="60">
        <v>1633933</v>
      </c>
      <c r="K33" s="60">
        <v>584464</v>
      </c>
      <c r="L33" s="60">
        <v>584338</v>
      </c>
      <c r="M33" s="60">
        <v>812853</v>
      </c>
      <c r="N33" s="60">
        <v>1981655</v>
      </c>
      <c r="O33" s="60">
        <v>542288</v>
      </c>
      <c r="P33" s="60">
        <v>568993</v>
      </c>
      <c r="Q33" s="60">
        <v>650405</v>
      </c>
      <c r="R33" s="60">
        <v>1761686</v>
      </c>
      <c r="S33" s="60"/>
      <c r="T33" s="60"/>
      <c r="U33" s="60"/>
      <c r="V33" s="60"/>
      <c r="W33" s="60">
        <v>5377274</v>
      </c>
      <c r="X33" s="60">
        <v>10668555</v>
      </c>
      <c r="Y33" s="60">
        <v>-5291281</v>
      </c>
      <c r="Z33" s="140">
        <v>-49.6</v>
      </c>
      <c r="AA33" s="155">
        <v>14224736</v>
      </c>
    </row>
    <row r="34" spans="1:27" ht="12.75">
      <c r="A34" s="138" t="s">
        <v>80</v>
      </c>
      <c r="B34" s="136"/>
      <c r="C34" s="155">
        <v>11217706</v>
      </c>
      <c r="D34" s="155"/>
      <c r="E34" s="156">
        <v>11079945</v>
      </c>
      <c r="F34" s="60">
        <v>11079945</v>
      </c>
      <c r="G34" s="60">
        <v>621975</v>
      </c>
      <c r="H34" s="60">
        <v>709286</v>
      </c>
      <c r="I34" s="60">
        <v>694367</v>
      </c>
      <c r="J34" s="60">
        <v>2025628</v>
      </c>
      <c r="K34" s="60">
        <v>750818</v>
      </c>
      <c r="L34" s="60">
        <v>660394</v>
      </c>
      <c r="M34" s="60">
        <v>2059076</v>
      </c>
      <c r="N34" s="60">
        <v>3470288</v>
      </c>
      <c r="O34" s="60">
        <v>777622</v>
      </c>
      <c r="P34" s="60">
        <v>686857</v>
      </c>
      <c r="Q34" s="60">
        <v>1165052</v>
      </c>
      <c r="R34" s="60">
        <v>2629531</v>
      </c>
      <c r="S34" s="60"/>
      <c r="T34" s="60"/>
      <c r="U34" s="60"/>
      <c r="V34" s="60"/>
      <c r="W34" s="60">
        <v>8125447</v>
      </c>
      <c r="X34" s="60">
        <v>7814115</v>
      </c>
      <c r="Y34" s="60">
        <v>311332</v>
      </c>
      <c r="Z34" s="140">
        <v>3.98</v>
      </c>
      <c r="AA34" s="155">
        <v>11079945</v>
      </c>
    </row>
    <row r="35" spans="1:27" ht="12.75">
      <c r="A35" s="138" t="s">
        <v>81</v>
      </c>
      <c r="B35" s="136"/>
      <c r="C35" s="155">
        <v>18192684</v>
      </c>
      <c r="D35" s="155"/>
      <c r="E35" s="156">
        <v>22910793</v>
      </c>
      <c r="F35" s="60">
        <v>22910793</v>
      </c>
      <c r="G35" s="60">
        <v>1211097</v>
      </c>
      <c r="H35" s="60">
        <v>1344424</v>
      </c>
      <c r="I35" s="60">
        <v>1336805</v>
      </c>
      <c r="J35" s="60">
        <v>3892326</v>
      </c>
      <c r="K35" s="60">
        <v>1386551</v>
      </c>
      <c r="L35" s="60">
        <v>1232606</v>
      </c>
      <c r="M35" s="60">
        <v>1662881</v>
      </c>
      <c r="N35" s="60">
        <v>4282038</v>
      </c>
      <c r="O35" s="60">
        <v>1354558</v>
      </c>
      <c r="P35" s="60">
        <v>1335639</v>
      </c>
      <c r="Q35" s="60">
        <v>1542717</v>
      </c>
      <c r="R35" s="60">
        <v>4232914</v>
      </c>
      <c r="S35" s="60"/>
      <c r="T35" s="60"/>
      <c r="U35" s="60"/>
      <c r="V35" s="60"/>
      <c r="W35" s="60">
        <v>12407278</v>
      </c>
      <c r="X35" s="60">
        <v>17986689</v>
      </c>
      <c r="Y35" s="60">
        <v>-5579411</v>
      </c>
      <c r="Z35" s="140">
        <v>-31.02</v>
      </c>
      <c r="AA35" s="155">
        <v>22910793</v>
      </c>
    </row>
    <row r="36" spans="1:27" ht="12.75">
      <c r="A36" s="138" t="s">
        <v>82</v>
      </c>
      <c r="B36" s="136"/>
      <c r="C36" s="155">
        <v>12419917</v>
      </c>
      <c r="D36" s="155"/>
      <c r="E36" s="156">
        <v>14797872</v>
      </c>
      <c r="F36" s="60">
        <v>14797872</v>
      </c>
      <c r="G36" s="60">
        <v>396595</v>
      </c>
      <c r="H36" s="60">
        <v>367471</v>
      </c>
      <c r="I36" s="60">
        <v>410102</v>
      </c>
      <c r="J36" s="60">
        <v>1174168</v>
      </c>
      <c r="K36" s="60">
        <v>432527</v>
      </c>
      <c r="L36" s="60">
        <v>633454</v>
      </c>
      <c r="M36" s="60">
        <v>1086938</v>
      </c>
      <c r="N36" s="60">
        <v>2152919</v>
      </c>
      <c r="O36" s="60">
        <v>420916</v>
      </c>
      <c r="P36" s="60">
        <v>455529</v>
      </c>
      <c r="Q36" s="60">
        <v>667084</v>
      </c>
      <c r="R36" s="60">
        <v>1543529</v>
      </c>
      <c r="S36" s="60"/>
      <c r="T36" s="60"/>
      <c r="U36" s="60"/>
      <c r="V36" s="60"/>
      <c r="W36" s="60">
        <v>4870616</v>
      </c>
      <c r="X36" s="60">
        <v>11098404</v>
      </c>
      <c r="Y36" s="60">
        <v>-6227788</v>
      </c>
      <c r="Z36" s="140">
        <v>-56.11</v>
      </c>
      <c r="AA36" s="155">
        <v>14797872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>
        <v>261057</v>
      </c>
      <c r="N37" s="159">
        <v>261057</v>
      </c>
      <c r="O37" s="159"/>
      <c r="P37" s="159"/>
      <c r="Q37" s="159">
        <v>83708</v>
      </c>
      <c r="R37" s="159">
        <v>83708</v>
      </c>
      <c r="S37" s="159"/>
      <c r="T37" s="159"/>
      <c r="U37" s="159"/>
      <c r="V37" s="159"/>
      <c r="W37" s="159">
        <v>344765</v>
      </c>
      <c r="X37" s="159"/>
      <c r="Y37" s="159">
        <v>344765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221592928</v>
      </c>
      <c r="D38" s="153">
        <f>SUM(D39:D41)</f>
        <v>0</v>
      </c>
      <c r="E38" s="154">
        <f t="shared" si="7"/>
        <v>38575844</v>
      </c>
      <c r="F38" s="100">
        <f t="shared" si="7"/>
        <v>38575844</v>
      </c>
      <c r="G38" s="100">
        <f t="shared" si="7"/>
        <v>2120314</v>
      </c>
      <c r="H38" s="100">
        <f t="shared" si="7"/>
        <v>2539644</v>
      </c>
      <c r="I38" s="100">
        <f t="shared" si="7"/>
        <v>2551726</v>
      </c>
      <c r="J38" s="100">
        <f t="shared" si="7"/>
        <v>7211684</v>
      </c>
      <c r="K38" s="100">
        <f t="shared" si="7"/>
        <v>2152383</v>
      </c>
      <c r="L38" s="100">
        <f t="shared" si="7"/>
        <v>2135532</v>
      </c>
      <c r="M38" s="100">
        <f t="shared" si="7"/>
        <v>100383737</v>
      </c>
      <c r="N38" s="100">
        <f t="shared" si="7"/>
        <v>104671652</v>
      </c>
      <c r="O38" s="100">
        <f t="shared" si="7"/>
        <v>2015705</v>
      </c>
      <c r="P38" s="100">
        <f t="shared" si="7"/>
        <v>2108996</v>
      </c>
      <c r="Q38" s="100">
        <f t="shared" si="7"/>
        <v>33472948</v>
      </c>
      <c r="R38" s="100">
        <f t="shared" si="7"/>
        <v>37597649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149480985</v>
      </c>
      <c r="X38" s="100">
        <f t="shared" si="7"/>
        <v>26680578</v>
      </c>
      <c r="Y38" s="100">
        <f t="shared" si="7"/>
        <v>122800407</v>
      </c>
      <c r="Z38" s="137">
        <f>+IF(X38&lt;&gt;0,+(Y38/X38)*100,0)</f>
        <v>460.26141937404805</v>
      </c>
      <c r="AA38" s="153">
        <f>SUM(AA39:AA41)</f>
        <v>38575844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2.75">
      <c r="A40" s="138" t="s">
        <v>86</v>
      </c>
      <c r="B40" s="136"/>
      <c r="C40" s="155">
        <v>221592928</v>
      </c>
      <c r="D40" s="155"/>
      <c r="E40" s="156">
        <v>38575844</v>
      </c>
      <c r="F40" s="60">
        <v>38575844</v>
      </c>
      <c r="G40" s="60">
        <v>2120314</v>
      </c>
      <c r="H40" s="60">
        <v>2539644</v>
      </c>
      <c r="I40" s="60">
        <v>2551726</v>
      </c>
      <c r="J40" s="60">
        <v>7211684</v>
      </c>
      <c r="K40" s="60">
        <v>2152383</v>
      </c>
      <c r="L40" s="60">
        <v>2135532</v>
      </c>
      <c r="M40" s="60">
        <v>100383737</v>
      </c>
      <c r="N40" s="60">
        <v>104671652</v>
      </c>
      <c r="O40" s="60">
        <v>2015705</v>
      </c>
      <c r="P40" s="60">
        <v>2108996</v>
      </c>
      <c r="Q40" s="60">
        <v>33472948</v>
      </c>
      <c r="R40" s="60">
        <v>37597649</v>
      </c>
      <c r="S40" s="60"/>
      <c r="T40" s="60"/>
      <c r="U40" s="60"/>
      <c r="V40" s="60"/>
      <c r="W40" s="60">
        <v>149480985</v>
      </c>
      <c r="X40" s="60">
        <v>26680578</v>
      </c>
      <c r="Y40" s="60">
        <v>122800407</v>
      </c>
      <c r="Z40" s="140">
        <v>460.26</v>
      </c>
      <c r="AA40" s="155">
        <v>38575844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233700095</v>
      </c>
      <c r="D42" s="153">
        <f>SUM(D43:D46)</f>
        <v>0</v>
      </c>
      <c r="E42" s="154">
        <f t="shared" si="8"/>
        <v>207557739</v>
      </c>
      <c r="F42" s="100">
        <f t="shared" si="8"/>
        <v>207557739</v>
      </c>
      <c r="G42" s="100">
        <f t="shared" si="8"/>
        <v>9764726</v>
      </c>
      <c r="H42" s="100">
        <f t="shared" si="8"/>
        <v>15819845</v>
      </c>
      <c r="I42" s="100">
        <f t="shared" si="8"/>
        <v>13969732</v>
      </c>
      <c r="J42" s="100">
        <f t="shared" si="8"/>
        <v>39554303</v>
      </c>
      <c r="K42" s="100">
        <f t="shared" si="8"/>
        <v>9799944</v>
      </c>
      <c r="L42" s="100">
        <f t="shared" si="8"/>
        <v>10274044</v>
      </c>
      <c r="M42" s="100">
        <f t="shared" si="8"/>
        <v>44966494</v>
      </c>
      <c r="N42" s="100">
        <f t="shared" si="8"/>
        <v>65040482</v>
      </c>
      <c r="O42" s="100">
        <f t="shared" si="8"/>
        <v>9497122</v>
      </c>
      <c r="P42" s="100">
        <f t="shared" si="8"/>
        <v>10699249</v>
      </c>
      <c r="Q42" s="100">
        <f t="shared" si="8"/>
        <v>10117039</v>
      </c>
      <c r="R42" s="100">
        <f t="shared" si="8"/>
        <v>30313410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134908195</v>
      </c>
      <c r="X42" s="100">
        <f t="shared" si="8"/>
        <v>160125350</v>
      </c>
      <c r="Y42" s="100">
        <f t="shared" si="8"/>
        <v>-25217155</v>
      </c>
      <c r="Z42" s="137">
        <f>+IF(X42&lt;&gt;0,+(Y42/X42)*100,0)</f>
        <v>-15.74838400040968</v>
      </c>
      <c r="AA42" s="153">
        <f>SUM(AA43:AA46)</f>
        <v>207557739</v>
      </c>
    </row>
    <row r="43" spans="1:27" ht="12.75">
      <c r="A43" s="138" t="s">
        <v>89</v>
      </c>
      <c r="B43" s="136"/>
      <c r="C43" s="155">
        <v>55691274</v>
      </c>
      <c r="D43" s="155"/>
      <c r="E43" s="156">
        <v>94730988</v>
      </c>
      <c r="F43" s="60">
        <v>94730988</v>
      </c>
      <c r="G43" s="60">
        <v>3371264</v>
      </c>
      <c r="H43" s="60">
        <v>9286806</v>
      </c>
      <c r="I43" s="60">
        <v>7473355</v>
      </c>
      <c r="J43" s="60">
        <v>20131425</v>
      </c>
      <c r="K43" s="60">
        <v>4423772</v>
      </c>
      <c r="L43" s="60">
        <v>5055160</v>
      </c>
      <c r="M43" s="60">
        <v>8802346</v>
      </c>
      <c r="N43" s="60">
        <v>18281278</v>
      </c>
      <c r="O43" s="60">
        <v>4470552</v>
      </c>
      <c r="P43" s="60">
        <v>4651279</v>
      </c>
      <c r="Q43" s="60">
        <v>4659594</v>
      </c>
      <c r="R43" s="60">
        <v>13781425</v>
      </c>
      <c r="S43" s="60"/>
      <c r="T43" s="60"/>
      <c r="U43" s="60"/>
      <c r="V43" s="60"/>
      <c r="W43" s="60">
        <v>52194128</v>
      </c>
      <c r="X43" s="60">
        <v>72719467</v>
      </c>
      <c r="Y43" s="60">
        <v>-20525339</v>
      </c>
      <c r="Z43" s="140">
        <v>-28.23</v>
      </c>
      <c r="AA43" s="155">
        <v>94730988</v>
      </c>
    </row>
    <row r="44" spans="1:27" ht="12.75">
      <c r="A44" s="138" t="s">
        <v>90</v>
      </c>
      <c r="B44" s="136"/>
      <c r="C44" s="155">
        <v>97775112</v>
      </c>
      <c r="D44" s="155"/>
      <c r="E44" s="156">
        <v>43436208</v>
      </c>
      <c r="F44" s="60">
        <v>43436208</v>
      </c>
      <c r="G44" s="60">
        <v>1969871</v>
      </c>
      <c r="H44" s="60">
        <v>2082843</v>
      </c>
      <c r="I44" s="60">
        <v>3154888</v>
      </c>
      <c r="J44" s="60">
        <v>7207602</v>
      </c>
      <c r="K44" s="60">
        <v>2272507</v>
      </c>
      <c r="L44" s="60">
        <v>2087044</v>
      </c>
      <c r="M44" s="60">
        <v>17578718</v>
      </c>
      <c r="N44" s="60">
        <v>21938269</v>
      </c>
      <c r="O44" s="60">
        <v>1835323</v>
      </c>
      <c r="P44" s="60">
        <v>2526991</v>
      </c>
      <c r="Q44" s="60">
        <v>2024655</v>
      </c>
      <c r="R44" s="60">
        <v>6386969</v>
      </c>
      <c r="S44" s="60"/>
      <c r="T44" s="60"/>
      <c r="U44" s="60"/>
      <c r="V44" s="60"/>
      <c r="W44" s="60">
        <v>35532840</v>
      </c>
      <c r="X44" s="60">
        <v>35815702</v>
      </c>
      <c r="Y44" s="60">
        <v>-282862</v>
      </c>
      <c r="Z44" s="140">
        <v>-0.79</v>
      </c>
      <c r="AA44" s="155">
        <v>43436208</v>
      </c>
    </row>
    <row r="45" spans="1:27" ht="12.75">
      <c r="A45" s="138" t="s">
        <v>91</v>
      </c>
      <c r="B45" s="136"/>
      <c r="C45" s="157">
        <v>37796995</v>
      </c>
      <c r="D45" s="157"/>
      <c r="E45" s="158">
        <v>32666519</v>
      </c>
      <c r="F45" s="159">
        <v>32666519</v>
      </c>
      <c r="G45" s="159">
        <v>2739596</v>
      </c>
      <c r="H45" s="159">
        <v>2691278</v>
      </c>
      <c r="I45" s="159">
        <v>1492781</v>
      </c>
      <c r="J45" s="159">
        <v>6923655</v>
      </c>
      <c r="K45" s="159">
        <v>1333024</v>
      </c>
      <c r="L45" s="159">
        <v>1344783</v>
      </c>
      <c r="M45" s="159">
        <v>8403523</v>
      </c>
      <c r="N45" s="159">
        <v>11081330</v>
      </c>
      <c r="O45" s="159">
        <v>1596464</v>
      </c>
      <c r="P45" s="159">
        <v>1621226</v>
      </c>
      <c r="Q45" s="159">
        <v>1712966</v>
      </c>
      <c r="R45" s="159">
        <v>4930656</v>
      </c>
      <c r="S45" s="159"/>
      <c r="T45" s="159"/>
      <c r="U45" s="159"/>
      <c r="V45" s="159"/>
      <c r="W45" s="159">
        <v>22935641</v>
      </c>
      <c r="X45" s="159">
        <v>24748554</v>
      </c>
      <c r="Y45" s="159">
        <v>-1812913</v>
      </c>
      <c r="Z45" s="141">
        <v>-7.33</v>
      </c>
      <c r="AA45" s="157">
        <v>32666519</v>
      </c>
    </row>
    <row r="46" spans="1:27" ht="12.75">
      <c r="A46" s="138" t="s">
        <v>92</v>
      </c>
      <c r="B46" s="136"/>
      <c r="C46" s="155">
        <v>42436714</v>
      </c>
      <c r="D46" s="155"/>
      <c r="E46" s="156">
        <v>36724024</v>
      </c>
      <c r="F46" s="60">
        <v>36724024</v>
      </c>
      <c r="G46" s="60">
        <v>1683995</v>
      </c>
      <c r="H46" s="60">
        <v>1758918</v>
      </c>
      <c r="I46" s="60">
        <v>1848708</v>
      </c>
      <c r="J46" s="60">
        <v>5291621</v>
      </c>
      <c r="K46" s="60">
        <v>1770641</v>
      </c>
      <c r="L46" s="60">
        <v>1787057</v>
      </c>
      <c r="M46" s="60">
        <v>10181907</v>
      </c>
      <c r="N46" s="60">
        <v>13739605</v>
      </c>
      <c r="O46" s="60">
        <v>1594783</v>
      </c>
      <c r="P46" s="60">
        <v>1899753</v>
      </c>
      <c r="Q46" s="60">
        <v>1719824</v>
      </c>
      <c r="R46" s="60">
        <v>5214360</v>
      </c>
      <c r="S46" s="60"/>
      <c r="T46" s="60"/>
      <c r="U46" s="60"/>
      <c r="V46" s="60"/>
      <c r="W46" s="60">
        <v>24245586</v>
      </c>
      <c r="X46" s="60">
        <v>26841627</v>
      </c>
      <c r="Y46" s="60">
        <v>-2596041</v>
      </c>
      <c r="Z46" s="140">
        <v>-9.67</v>
      </c>
      <c r="AA46" s="155">
        <v>36724024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628240009</v>
      </c>
      <c r="D48" s="168">
        <f>+D28+D32+D38+D42+D47</f>
        <v>0</v>
      </c>
      <c r="E48" s="169">
        <f t="shared" si="9"/>
        <v>440992040</v>
      </c>
      <c r="F48" s="73">
        <f t="shared" si="9"/>
        <v>440992040</v>
      </c>
      <c r="G48" s="73">
        <f t="shared" si="9"/>
        <v>23246754</v>
      </c>
      <c r="H48" s="73">
        <f t="shared" si="9"/>
        <v>29856595</v>
      </c>
      <c r="I48" s="73">
        <f t="shared" si="9"/>
        <v>27907355</v>
      </c>
      <c r="J48" s="73">
        <f t="shared" si="9"/>
        <v>81010704</v>
      </c>
      <c r="K48" s="73">
        <f t="shared" si="9"/>
        <v>22349908</v>
      </c>
      <c r="L48" s="73">
        <f t="shared" si="9"/>
        <v>23670044</v>
      </c>
      <c r="M48" s="73">
        <f t="shared" si="9"/>
        <v>170644421</v>
      </c>
      <c r="N48" s="73">
        <f t="shared" si="9"/>
        <v>216664373</v>
      </c>
      <c r="O48" s="73">
        <f t="shared" si="9"/>
        <v>21875014</v>
      </c>
      <c r="P48" s="73">
        <f t="shared" si="9"/>
        <v>26075767</v>
      </c>
      <c r="Q48" s="73">
        <f t="shared" si="9"/>
        <v>57458555</v>
      </c>
      <c r="R48" s="73">
        <f t="shared" si="9"/>
        <v>105409336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403084413</v>
      </c>
      <c r="X48" s="73">
        <f t="shared" si="9"/>
        <v>335767692</v>
      </c>
      <c r="Y48" s="73">
        <f t="shared" si="9"/>
        <v>67316721</v>
      </c>
      <c r="Z48" s="170">
        <f>+IF(X48&lt;&gt;0,+(Y48/X48)*100,0)</f>
        <v>20.04859985159025</v>
      </c>
      <c r="AA48" s="168">
        <f>+AA28+AA32+AA38+AA42+AA47</f>
        <v>440992040</v>
      </c>
    </row>
    <row r="49" spans="1:27" ht="12.75">
      <c r="A49" s="148" t="s">
        <v>49</v>
      </c>
      <c r="B49" s="149"/>
      <c r="C49" s="171">
        <f aca="true" t="shared" si="10" ref="C49:Y49">+C25-C48</f>
        <v>-126711818</v>
      </c>
      <c r="D49" s="171">
        <f>+D25-D48</f>
        <v>0</v>
      </c>
      <c r="E49" s="172">
        <f t="shared" si="10"/>
        <v>89209040</v>
      </c>
      <c r="F49" s="173">
        <f t="shared" si="10"/>
        <v>89209040</v>
      </c>
      <c r="G49" s="173">
        <f t="shared" si="10"/>
        <v>93724371</v>
      </c>
      <c r="H49" s="173">
        <f t="shared" si="10"/>
        <v>-4581241</v>
      </c>
      <c r="I49" s="173">
        <f t="shared" si="10"/>
        <v>-6057947</v>
      </c>
      <c r="J49" s="173">
        <f t="shared" si="10"/>
        <v>83085183</v>
      </c>
      <c r="K49" s="173">
        <f t="shared" si="10"/>
        <v>22412136</v>
      </c>
      <c r="L49" s="173">
        <f t="shared" si="10"/>
        <v>-3070737</v>
      </c>
      <c r="M49" s="173">
        <f t="shared" si="10"/>
        <v>-98513201</v>
      </c>
      <c r="N49" s="173">
        <f t="shared" si="10"/>
        <v>-79171802</v>
      </c>
      <c r="O49" s="173">
        <f t="shared" si="10"/>
        <v>16352025</v>
      </c>
      <c r="P49" s="173">
        <f t="shared" si="10"/>
        <v>-4330394</v>
      </c>
      <c r="Q49" s="173">
        <f t="shared" si="10"/>
        <v>46603406</v>
      </c>
      <c r="R49" s="173">
        <f t="shared" si="10"/>
        <v>58625037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62538418</v>
      </c>
      <c r="X49" s="173">
        <f>IF(F25=F48,0,X25-X48)</f>
        <v>79323549</v>
      </c>
      <c r="Y49" s="173">
        <f t="shared" si="10"/>
        <v>-16785131</v>
      </c>
      <c r="Z49" s="174">
        <f>+IF(X49&lt;&gt;0,+(Y49/X49)*100,0)</f>
        <v>-21.16033789663143</v>
      </c>
      <c r="AA49" s="171">
        <f>+AA25-AA48</f>
        <v>89209040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41090394</v>
      </c>
      <c r="D5" s="155">
        <v>0</v>
      </c>
      <c r="E5" s="156">
        <v>44250000</v>
      </c>
      <c r="F5" s="60">
        <v>44250000</v>
      </c>
      <c r="G5" s="60">
        <v>3810168</v>
      </c>
      <c r="H5" s="60">
        <v>3862266</v>
      </c>
      <c r="I5" s="60">
        <v>4000913</v>
      </c>
      <c r="J5" s="60">
        <v>11673347</v>
      </c>
      <c r="K5" s="60">
        <v>4057050</v>
      </c>
      <c r="L5" s="60">
        <v>4115996</v>
      </c>
      <c r="M5" s="60">
        <v>3690483</v>
      </c>
      <c r="N5" s="60">
        <v>11863529</v>
      </c>
      <c r="O5" s="60">
        <v>4180023</v>
      </c>
      <c r="P5" s="60">
        <v>5300348</v>
      </c>
      <c r="Q5" s="60">
        <v>5379504</v>
      </c>
      <c r="R5" s="60">
        <v>14859875</v>
      </c>
      <c r="S5" s="60">
        <v>0</v>
      </c>
      <c r="T5" s="60">
        <v>0</v>
      </c>
      <c r="U5" s="60">
        <v>0</v>
      </c>
      <c r="V5" s="60">
        <v>0</v>
      </c>
      <c r="W5" s="60">
        <v>38396751</v>
      </c>
      <c r="X5" s="60">
        <v>34537500</v>
      </c>
      <c r="Y5" s="60">
        <v>3859251</v>
      </c>
      <c r="Z5" s="140">
        <v>11.17</v>
      </c>
      <c r="AA5" s="155">
        <v>44250000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63625991</v>
      </c>
      <c r="D7" s="155">
        <v>0</v>
      </c>
      <c r="E7" s="156">
        <v>87233850</v>
      </c>
      <c r="F7" s="60">
        <v>87233850</v>
      </c>
      <c r="G7" s="60">
        <v>8481998</v>
      </c>
      <c r="H7" s="60">
        <v>5952015</v>
      </c>
      <c r="I7" s="60">
        <v>5659047</v>
      </c>
      <c r="J7" s="60">
        <v>20093060</v>
      </c>
      <c r="K7" s="60">
        <v>4170627</v>
      </c>
      <c r="L7" s="60">
        <v>4799160</v>
      </c>
      <c r="M7" s="60">
        <v>4624593</v>
      </c>
      <c r="N7" s="60">
        <v>13594380</v>
      </c>
      <c r="O7" s="60">
        <v>5039400</v>
      </c>
      <c r="P7" s="60">
        <v>4222856</v>
      </c>
      <c r="Q7" s="60">
        <v>4831669</v>
      </c>
      <c r="R7" s="60">
        <v>14093925</v>
      </c>
      <c r="S7" s="60">
        <v>0</v>
      </c>
      <c r="T7" s="60">
        <v>0</v>
      </c>
      <c r="U7" s="60">
        <v>0</v>
      </c>
      <c r="V7" s="60">
        <v>0</v>
      </c>
      <c r="W7" s="60">
        <v>47781365</v>
      </c>
      <c r="X7" s="60">
        <v>67126122</v>
      </c>
      <c r="Y7" s="60">
        <v>-19344757</v>
      </c>
      <c r="Z7" s="140">
        <v>-28.82</v>
      </c>
      <c r="AA7" s="155">
        <v>87233850</v>
      </c>
    </row>
    <row r="8" spans="1:27" ht="12.75">
      <c r="A8" s="183" t="s">
        <v>104</v>
      </c>
      <c r="B8" s="182"/>
      <c r="C8" s="155">
        <v>40326296</v>
      </c>
      <c r="D8" s="155">
        <v>0</v>
      </c>
      <c r="E8" s="156">
        <v>60638340</v>
      </c>
      <c r="F8" s="60">
        <v>60638340</v>
      </c>
      <c r="G8" s="60">
        <v>4860195</v>
      </c>
      <c r="H8" s="60">
        <v>4784033</v>
      </c>
      <c r="I8" s="60">
        <v>3971403</v>
      </c>
      <c r="J8" s="60">
        <v>13615631</v>
      </c>
      <c r="K8" s="60">
        <v>4023646</v>
      </c>
      <c r="L8" s="60">
        <v>4047732</v>
      </c>
      <c r="M8" s="60">
        <v>3924821</v>
      </c>
      <c r="N8" s="60">
        <v>11996199</v>
      </c>
      <c r="O8" s="60">
        <v>3583167</v>
      </c>
      <c r="P8" s="60">
        <v>3802135</v>
      </c>
      <c r="Q8" s="60">
        <v>4459511</v>
      </c>
      <c r="R8" s="60">
        <v>11844813</v>
      </c>
      <c r="S8" s="60">
        <v>0</v>
      </c>
      <c r="T8" s="60">
        <v>0</v>
      </c>
      <c r="U8" s="60">
        <v>0</v>
      </c>
      <c r="V8" s="60">
        <v>0</v>
      </c>
      <c r="W8" s="60">
        <v>37456643</v>
      </c>
      <c r="X8" s="60">
        <v>46108125</v>
      </c>
      <c r="Y8" s="60">
        <v>-8651482</v>
      </c>
      <c r="Z8" s="140">
        <v>-18.76</v>
      </c>
      <c r="AA8" s="155">
        <v>60638340</v>
      </c>
    </row>
    <row r="9" spans="1:27" ht="12.75">
      <c r="A9" s="183" t="s">
        <v>105</v>
      </c>
      <c r="B9" s="182"/>
      <c r="C9" s="155">
        <v>21382193</v>
      </c>
      <c r="D9" s="155">
        <v>0</v>
      </c>
      <c r="E9" s="156">
        <v>21203380</v>
      </c>
      <c r="F9" s="60">
        <v>21203380</v>
      </c>
      <c r="G9" s="60">
        <v>2094115</v>
      </c>
      <c r="H9" s="60">
        <v>2105277</v>
      </c>
      <c r="I9" s="60">
        <v>2108843</v>
      </c>
      <c r="J9" s="60">
        <v>6308235</v>
      </c>
      <c r="K9" s="60">
        <v>2109645</v>
      </c>
      <c r="L9" s="60">
        <v>2124462</v>
      </c>
      <c r="M9" s="60">
        <v>2117374</v>
      </c>
      <c r="N9" s="60">
        <v>6351481</v>
      </c>
      <c r="O9" s="60">
        <v>2117262</v>
      </c>
      <c r="P9" s="60">
        <v>2117791</v>
      </c>
      <c r="Q9" s="60">
        <v>2115069</v>
      </c>
      <c r="R9" s="60">
        <v>6350122</v>
      </c>
      <c r="S9" s="60">
        <v>0</v>
      </c>
      <c r="T9" s="60">
        <v>0</v>
      </c>
      <c r="U9" s="60">
        <v>0</v>
      </c>
      <c r="V9" s="60">
        <v>0</v>
      </c>
      <c r="W9" s="60">
        <v>19009838</v>
      </c>
      <c r="X9" s="60">
        <v>16339122</v>
      </c>
      <c r="Y9" s="60">
        <v>2670716</v>
      </c>
      <c r="Z9" s="140">
        <v>16.35</v>
      </c>
      <c r="AA9" s="155">
        <v>21203380</v>
      </c>
    </row>
    <row r="10" spans="1:27" ht="12.75">
      <c r="A10" s="183" t="s">
        <v>106</v>
      </c>
      <c r="B10" s="182"/>
      <c r="C10" s="155">
        <v>21296069</v>
      </c>
      <c r="D10" s="155">
        <v>0</v>
      </c>
      <c r="E10" s="156">
        <v>27901800</v>
      </c>
      <c r="F10" s="54">
        <v>27901800</v>
      </c>
      <c r="G10" s="54">
        <v>2760999</v>
      </c>
      <c r="H10" s="54">
        <v>2776388</v>
      </c>
      <c r="I10" s="54">
        <v>2781271</v>
      </c>
      <c r="J10" s="54">
        <v>8318658</v>
      </c>
      <c r="K10" s="54">
        <v>2832614</v>
      </c>
      <c r="L10" s="54">
        <v>2863283</v>
      </c>
      <c r="M10" s="54">
        <v>2097632</v>
      </c>
      <c r="N10" s="54">
        <v>7793529</v>
      </c>
      <c r="O10" s="54">
        <v>2840583</v>
      </c>
      <c r="P10" s="54">
        <v>2841513</v>
      </c>
      <c r="Q10" s="54">
        <v>2839483</v>
      </c>
      <c r="R10" s="54">
        <v>8521579</v>
      </c>
      <c r="S10" s="54">
        <v>0</v>
      </c>
      <c r="T10" s="54">
        <v>0</v>
      </c>
      <c r="U10" s="54">
        <v>0</v>
      </c>
      <c r="V10" s="54">
        <v>0</v>
      </c>
      <c r="W10" s="54">
        <v>24633766</v>
      </c>
      <c r="X10" s="54">
        <v>21434022</v>
      </c>
      <c r="Y10" s="54">
        <v>3199744</v>
      </c>
      <c r="Z10" s="184">
        <v>14.93</v>
      </c>
      <c r="AA10" s="130">
        <v>27901800</v>
      </c>
    </row>
    <row r="11" spans="1:27" ht="12.75">
      <c r="A11" s="183" t="s">
        <v>107</v>
      </c>
      <c r="B11" s="185"/>
      <c r="C11" s="155">
        <v>186719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1563900</v>
      </c>
      <c r="D12" s="155">
        <v>0</v>
      </c>
      <c r="E12" s="156">
        <v>1560900</v>
      </c>
      <c r="F12" s="60">
        <v>1560900</v>
      </c>
      <c r="G12" s="60">
        <v>143347</v>
      </c>
      <c r="H12" s="60">
        <v>158326</v>
      </c>
      <c r="I12" s="60">
        <v>107039</v>
      </c>
      <c r="J12" s="60">
        <v>408712</v>
      </c>
      <c r="K12" s="60">
        <v>124060</v>
      </c>
      <c r="L12" s="60">
        <v>131728</v>
      </c>
      <c r="M12" s="60">
        <v>108192</v>
      </c>
      <c r="N12" s="60">
        <v>363980</v>
      </c>
      <c r="O12" s="60">
        <v>129703</v>
      </c>
      <c r="P12" s="60">
        <v>96314</v>
      </c>
      <c r="Q12" s="60">
        <v>150702</v>
      </c>
      <c r="R12" s="60">
        <v>376719</v>
      </c>
      <c r="S12" s="60">
        <v>0</v>
      </c>
      <c r="T12" s="60">
        <v>0</v>
      </c>
      <c r="U12" s="60">
        <v>0</v>
      </c>
      <c r="V12" s="60">
        <v>0</v>
      </c>
      <c r="W12" s="60">
        <v>1149411</v>
      </c>
      <c r="X12" s="60">
        <v>1170675</v>
      </c>
      <c r="Y12" s="60">
        <v>-21264</v>
      </c>
      <c r="Z12" s="140">
        <v>-1.82</v>
      </c>
      <c r="AA12" s="155">
        <v>1560900</v>
      </c>
    </row>
    <row r="13" spans="1:27" ht="12.75">
      <c r="A13" s="181" t="s">
        <v>109</v>
      </c>
      <c r="B13" s="185"/>
      <c r="C13" s="155">
        <v>1933630</v>
      </c>
      <c r="D13" s="155">
        <v>0</v>
      </c>
      <c r="E13" s="156">
        <v>2200000</v>
      </c>
      <c r="F13" s="60">
        <v>2200000</v>
      </c>
      <c r="G13" s="60">
        <v>144672</v>
      </c>
      <c r="H13" s="60">
        <v>158326</v>
      </c>
      <c r="I13" s="60">
        <v>144690</v>
      </c>
      <c r="J13" s="60">
        <v>447688</v>
      </c>
      <c r="K13" s="60">
        <v>78196</v>
      </c>
      <c r="L13" s="60">
        <v>1340512</v>
      </c>
      <c r="M13" s="60">
        <v>146672</v>
      </c>
      <c r="N13" s="60">
        <v>1565380</v>
      </c>
      <c r="O13" s="60">
        <v>70632</v>
      </c>
      <c r="P13" s="60">
        <v>95197</v>
      </c>
      <c r="Q13" s="60">
        <v>60157</v>
      </c>
      <c r="R13" s="60">
        <v>225986</v>
      </c>
      <c r="S13" s="60">
        <v>0</v>
      </c>
      <c r="T13" s="60">
        <v>0</v>
      </c>
      <c r="U13" s="60">
        <v>0</v>
      </c>
      <c r="V13" s="60">
        <v>0</v>
      </c>
      <c r="W13" s="60">
        <v>2239054</v>
      </c>
      <c r="X13" s="60">
        <v>1649997</v>
      </c>
      <c r="Y13" s="60">
        <v>589057</v>
      </c>
      <c r="Z13" s="140">
        <v>35.7</v>
      </c>
      <c r="AA13" s="155">
        <v>2200000</v>
      </c>
    </row>
    <row r="14" spans="1:27" ht="12.75">
      <c r="A14" s="181" t="s">
        <v>110</v>
      </c>
      <c r="B14" s="185"/>
      <c r="C14" s="155">
        <v>17200323</v>
      </c>
      <c r="D14" s="155">
        <v>0</v>
      </c>
      <c r="E14" s="156">
        <v>28568127</v>
      </c>
      <c r="F14" s="60">
        <v>28568127</v>
      </c>
      <c r="G14" s="60">
        <v>1850241</v>
      </c>
      <c r="H14" s="60">
        <v>1703664</v>
      </c>
      <c r="I14" s="60">
        <v>1330155</v>
      </c>
      <c r="J14" s="60">
        <v>4884060</v>
      </c>
      <c r="K14" s="60">
        <v>2049430</v>
      </c>
      <c r="L14" s="60">
        <v>0</v>
      </c>
      <c r="M14" s="60">
        <v>1535164</v>
      </c>
      <c r="N14" s="60">
        <v>3584594</v>
      </c>
      <c r="O14" s="60">
        <v>1407046</v>
      </c>
      <c r="P14" s="60">
        <v>1365045</v>
      </c>
      <c r="Q14" s="60">
        <v>1892590</v>
      </c>
      <c r="R14" s="60">
        <v>4664681</v>
      </c>
      <c r="S14" s="60">
        <v>0</v>
      </c>
      <c r="T14" s="60">
        <v>0</v>
      </c>
      <c r="U14" s="60">
        <v>0</v>
      </c>
      <c r="V14" s="60">
        <v>0</v>
      </c>
      <c r="W14" s="60">
        <v>13133335</v>
      </c>
      <c r="X14" s="60">
        <v>21426093</v>
      </c>
      <c r="Y14" s="60">
        <v>-8292758</v>
      </c>
      <c r="Z14" s="140">
        <v>-38.7</v>
      </c>
      <c r="AA14" s="155">
        <v>28568127</v>
      </c>
    </row>
    <row r="15" spans="1:27" ht="12.75">
      <c r="A15" s="181" t="s">
        <v>111</v>
      </c>
      <c r="B15" s="185"/>
      <c r="C15" s="155">
        <v>36226</v>
      </c>
      <c r="D15" s="155">
        <v>0</v>
      </c>
      <c r="E15" s="156">
        <v>40000</v>
      </c>
      <c r="F15" s="60">
        <v>40000</v>
      </c>
      <c r="G15" s="60">
        <v>0</v>
      </c>
      <c r="H15" s="60">
        <v>39848</v>
      </c>
      <c r="I15" s="60">
        <v>0</v>
      </c>
      <c r="J15" s="60">
        <v>39848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39848</v>
      </c>
      <c r="X15" s="60">
        <v>40000</v>
      </c>
      <c r="Y15" s="60">
        <v>-152</v>
      </c>
      <c r="Z15" s="140">
        <v>-0.38</v>
      </c>
      <c r="AA15" s="155">
        <v>40000</v>
      </c>
    </row>
    <row r="16" spans="1:27" ht="12.75">
      <c r="A16" s="181" t="s">
        <v>112</v>
      </c>
      <c r="B16" s="185"/>
      <c r="C16" s="155">
        <v>2163900</v>
      </c>
      <c r="D16" s="155">
        <v>0</v>
      </c>
      <c r="E16" s="156">
        <v>111100</v>
      </c>
      <c r="F16" s="60">
        <v>111100</v>
      </c>
      <c r="G16" s="60">
        <v>13900</v>
      </c>
      <c r="H16" s="60">
        <v>50300</v>
      </c>
      <c r="I16" s="60">
        <v>14150</v>
      </c>
      <c r="J16" s="60">
        <v>78350</v>
      </c>
      <c r="K16" s="60">
        <v>38650</v>
      </c>
      <c r="L16" s="60">
        <v>20400</v>
      </c>
      <c r="M16" s="60">
        <v>22900</v>
      </c>
      <c r="N16" s="60">
        <v>81950</v>
      </c>
      <c r="O16" s="60">
        <v>49416</v>
      </c>
      <c r="P16" s="60">
        <v>19200</v>
      </c>
      <c r="Q16" s="60">
        <v>10750</v>
      </c>
      <c r="R16" s="60">
        <v>79366</v>
      </c>
      <c r="S16" s="60">
        <v>0</v>
      </c>
      <c r="T16" s="60">
        <v>0</v>
      </c>
      <c r="U16" s="60">
        <v>0</v>
      </c>
      <c r="V16" s="60">
        <v>0</v>
      </c>
      <c r="W16" s="60">
        <v>239666</v>
      </c>
      <c r="X16" s="60">
        <v>83322</v>
      </c>
      <c r="Y16" s="60">
        <v>156344</v>
      </c>
      <c r="Z16" s="140">
        <v>187.64</v>
      </c>
      <c r="AA16" s="155">
        <v>111100</v>
      </c>
    </row>
    <row r="17" spans="1:27" ht="12.75">
      <c r="A17" s="181" t="s">
        <v>113</v>
      </c>
      <c r="B17" s="185"/>
      <c r="C17" s="155">
        <v>100173</v>
      </c>
      <c r="D17" s="155">
        <v>0</v>
      </c>
      <c r="E17" s="156">
        <v>44000</v>
      </c>
      <c r="F17" s="60">
        <v>44000</v>
      </c>
      <c r="G17" s="60">
        <v>0</v>
      </c>
      <c r="H17" s="60">
        <v>614</v>
      </c>
      <c r="I17" s="60">
        <v>0</v>
      </c>
      <c r="J17" s="60">
        <v>614</v>
      </c>
      <c r="K17" s="60">
        <v>0</v>
      </c>
      <c r="L17" s="60">
        <v>9298</v>
      </c>
      <c r="M17" s="60">
        <v>1711</v>
      </c>
      <c r="N17" s="60">
        <v>11009</v>
      </c>
      <c r="O17" s="60">
        <v>10570</v>
      </c>
      <c r="P17" s="60">
        <v>6579</v>
      </c>
      <c r="Q17" s="60">
        <v>1711</v>
      </c>
      <c r="R17" s="60">
        <v>18860</v>
      </c>
      <c r="S17" s="60">
        <v>0</v>
      </c>
      <c r="T17" s="60">
        <v>0</v>
      </c>
      <c r="U17" s="60">
        <v>0</v>
      </c>
      <c r="V17" s="60">
        <v>0</v>
      </c>
      <c r="W17" s="60">
        <v>30483</v>
      </c>
      <c r="X17" s="60">
        <v>33003</v>
      </c>
      <c r="Y17" s="60">
        <v>-2520</v>
      </c>
      <c r="Z17" s="140">
        <v>-7.64</v>
      </c>
      <c r="AA17" s="155">
        <v>44000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177652063</v>
      </c>
      <c r="D19" s="155">
        <v>0</v>
      </c>
      <c r="E19" s="156">
        <v>164562550</v>
      </c>
      <c r="F19" s="60">
        <v>164562550</v>
      </c>
      <c r="G19" s="60">
        <v>66156000</v>
      </c>
      <c r="H19" s="60">
        <v>3155000</v>
      </c>
      <c r="I19" s="60">
        <v>-15358000</v>
      </c>
      <c r="J19" s="60">
        <v>53953000</v>
      </c>
      <c r="K19" s="60">
        <v>15045717</v>
      </c>
      <c r="L19" s="60">
        <v>0</v>
      </c>
      <c r="M19" s="60">
        <v>53783000</v>
      </c>
      <c r="N19" s="60">
        <v>68828717</v>
      </c>
      <c r="O19" s="60">
        <v>100054</v>
      </c>
      <c r="P19" s="60">
        <v>573000</v>
      </c>
      <c r="Q19" s="60">
        <v>39694000</v>
      </c>
      <c r="R19" s="60">
        <v>40367054</v>
      </c>
      <c r="S19" s="60">
        <v>0</v>
      </c>
      <c r="T19" s="60">
        <v>0</v>
      </c>
      <c r="U19" s="60">
        <v>0</v>
      </c>
      <c r="V19" s="60">
        <v>0</v>
      </c>
      <c r="W19" s="60">
        <v>163148771</v>
      </c>
      <c r="X19" s="60">
        <v>164562550</v>
      </c>
      <c r="Y19" s="60">
        <v>-1413779</v>
      </c>
      <c r="Z19" s="140">
        <v>-0.86</v>
      </c>
      <c r="AA19" s="155">
        <v>164562550</v>
      </c>
    </row>
    <row r="20" spans="1:27" ht="12.75">
      <c r="A20" s="181" t="s">
        <v>35</v>
      </c>
      <c r="B20" s="185"/>
      <c r="C20" s="155">
        <v>22886417</v>
      </c>
      <c r="D20" s="155">
        <v>0</v>
      </c>
      <c r="E20" s="156">
        <v>12334583</v>
      </c>
      <c r="F20" s="54">
        <v>12334583</v>
      </c>
      <c r="G20" s="54">
        <v>72490</v>
      </c>
      <c r="H20" s="54">
        <v>529297</v>
      </c>
      <c r="I20" s="54">
        <v>178897</v>
      </c>
      <c r="J20" s="54">
        <v>780684</v>
      </c>
      <c r="K20" s="54">
        <v>87409</v>
      </c>
      <c r="L20" s="54">
        <v>146736</v>
      </c>
      <c r="M20" s="54">
        <v>78678</v>
      </c>
      <c r="N20" s="54">
        <v>312823</v>
      </c>
      <c r="O20" s="54">
        <v>539183</v>
      </c>
      <c r="P20" s="54">
        <v>388395</v>
      </c>
      <c r="Q20" s="54">
        <v>177815</v>
      </c>
      <c r="R20" s="54">
        <v>1105393</v>
      </c>
      <c r="S20" s="54">
        <v>0</v>
      </c>
      <c r="T20" s="54">
        <v>0</v>
      </c>
      <c r="U20" s="54">
        <v>0</v>
      </c>
      <c r="V20" s="54">
        <v>0</v>
      </c>
      <c r="W20" s="54">
        <v>2198900</v>
      </c>
      <c r="X20" s="54">
        <v>2126574</v>
      </c>
      <c r="Y20" s="54">
        <v>72326</v>
      </c>
      <c r="Z20" s="184">
        <v>3.4</v>
      </c>
      <c r="AA20" s="130">
        <v>12334583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411444294</v>
      </c>
      <c r="D22" s="188">
        <f>SUM(D5:D21)</f>
        <v>0</v>
      </c>
      <c r="E22" s="189">
        <f t="shared" si="0"/>
        <v>450648630</v>
      </c>
      <c r="F22" s="190">
        <f t="shared" si="0"/>
        <v>450648630</v>
      </c>
      <c r="G22" s="190">
        <f t="shared" si="0"/>
        <v>90388125</v>
      </c>
      <c r="H22" s="190">
        <f t="shared" si="0"/>
        <v>25275354</v>
      </c>
      <c r="I22" s="190">
        <f t="shared" si="0"/>
        <v>4938408</v>
      </c>
      <c r="J22" s="190">
        <f t="shared" si="0"/>
        <v>120601887</v>
      </c>
      <c r="K22" s="190">
        <f t="shared" si="0"/>
        <v>34617044</v>
      </c>
      <c r="L22" s="190">
        <f t="shared" si="0"/>
        <v>19599307</v>
      </c>
      <c r="M22" s="190">
        <f t="shared" si="0"/>
        <v>72131220</v>
      </c>
      <c r="N22" s="190">
        <f t="shared" si="0"/>
        <v>126347571</v>
      </c>
      <c r="O22" s="190">
        <f t="shared" si="0"/>
        <v>20067039</v>
      </c>
      <c r="P22" s="190">
        <f t="shared" si="0"/>
        <v>20828373</v>
      </c>
      <c r="Q22" s="190">
        <f t="shared" si="0"/>
        <v>61612961</v>
      </c>
      <c r="R22" s="190">
        <f t="shared" si="0"/>
        <v>102508373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349457831</v>
      </c>
      <c r="X22" s="190">
        <f t="shared" si="0"/>
        <v>376637105</v>
      </c>
      <c r="Y22" s="190">
        <f t="shared" si="0"/>
        <v>-27179274</v>
      </c>
      <c r="Z22" s="191">
        <f>+IF(X22&lt;&gt;0,+(Y22/X22)*100,0)</f>
        <v>-7.216302812225576</v>
      </c>
      <c r="AA22" s="188">
        <f>SUM(AA5:AA21)</f>
        <v>450648630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169775771</v>
      </c>
      <c r="D25" s="155">
        <v>0</v>
      </c>
      <c r="E25" s="156">
        <v>173038912</v>
      </c>
      <c r="F25" s="60">
        <v>173038912</v>
      </c>
      <c r="G25" s="60">
        <v>13661985</v>
      </c>
      <c r="H25" s="60">
        <v>15389446</v>
      </c>
      <c r="I25" s="60">
        <v>14568506</v>
      </c>
      <c r="J25" s="60">
        <v>43619937</v>
      </c>
      <c r="K25" s="60">
        <v>13834828</v>
      </c>
      <c r="L25" s="60">
        <v>13855594</v>
      </c>
      <c r="M25" s="60">
        <v>14681394</v>
      </c>
      <c r="N25" s="60">
        <v>42371816</v>
      </c>
      <c r="O25" s="60">
        <v>14018981</v>
      </c>
      <c r="P25" s="60">
        <v>14382402</v>
      </c>
      <c r="Q25" s="60">
        <v>14107135</v>
      </c>
      <c r="R25" s="60">
        <v>42508518</v>
      </c>
      <c r="S25" s="60">
        <v>0</v>
      </c>
      <c r="T25" s="60">
        <v>0</v>
      </c>
      <c r="U25" s="60">
        <v>0</v>
      </c>
      <c r="V25" s="60">
        <v>0</v>
      </c>
      <c r="W25" s="60">
        <v>128500271</v>
      </c>
      <c r="X25" s="60">
        <v>129779181</v>
      </c>
      <c r="Y25" s="60">
        <v>-1278910</v>
      </c>
      <c r="Z25" s="140">
        <v>-0.99</v>
      </c>
      <c r="AA25" s="155">
        <v>173038912</v>
      </c>
    </row>
    <row r="26" spans="1:27" ht="12.75">
      <c r="A26" s="183" t="s">
        <v>38</v>
      </c>
      <c r="B26" s="182"/>
      <c r="C26" s="155">
        <v>10354786</v>
      </c>
      <c r="D26" s="155">
        <v>0</v>
      </c>
      <c r="E26" s="156">
        <v>10713727</v>
      </c>
      <c r="F26" s="60">
        <v>10713727</v>
      </c>
      <c r="G26" s="60">
        <v>864167</v>
      </c>
      <c r="H26" s="60">
        <v>778822</v>
      </c>
      <c r="I26" s="60">
        <v>850123</v>
      </c>
      <c r="J26" s="60">
        <v>2493112</v>
      </c>
      <c r="K26" s="60">
        <v>799675</v>
      </c>
      <c r="L26" s="60">
        <v>786472</v>
      </c>
      <c r="M26" s="60">
        <v>960515</v>
      </c>
      <c r="N26" s="60">
        <v>2546662</v>
      </c>
      <c r="O26" s="60">
        <v>912911</v>
      </c>
      <c r="P26" s="60">
        <v>966608</v>
      </c>
      <c r="Q26" s="60">
        <v>1012261</v>
      </c>
      <c r="R26" s="60">
        <v>2891780</v>
      </c>
      <c r="S26" s="60">
        <v>0</v>
      </c>
      <c r="T26" s="60">
        <v>0</v>
      </c>
      <c r="U26" s="60">
        <v>0</v>
      </c>
      <c r="V26" s="60">
        <v>0</v>
      </c>
      <c r="W26" s="60">
        <v>7931554</v>
      </c>
      <c r="X26" s="60">
        <v>5945121</v>
      </c>
      <c r="Y26" s="60">
        <v>1986433</v>
      </c>
      <c r="Z26" s="140">
        <v>33.41</v>
      </c>
      <c r="AA26" s="155">
        <v>10713727</v>
      </c>
    </row>
    <row r="27" spans="1:27" ht="12.75">
      <c r="A27" s="183" t="s">
        <v>118</v>
      </c>
      <c r="B27" s="182"/>
      <c r="C27" s="155">
        <v>84545849</v>
      </c>
      <c r="D27" s="155">
        <v>0</v>
      </c>
      <c r="E27" s="156">
        <v>28000000</v>
      </c>
      <c r="F27" s="60">
        <v>28000000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29756182</v>
      </c>
      <c r="N27" s="60">
        <v>29756182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29756182</v>
      </c>
      <c r="X27" s="60">
        <v>20997000</v>
      </c>
      <c r="Y27" s="60">
        <v>8759182</v>
      </c>
      <c r="Z27" s="140">
        <v>41.72</v>
      </c>
      <c r="AA27" s="155">
        <v>28000000</v>
      </c>
    </row>
    <row r="28" spans="1:27" ht="12.75">
      <c r="A28" s="183" t="s">
        <v>39</v>
      </c>
      <c r="B28" s="182"/>
      <c r="C28" s="155">
        <v>215927790</v>
      </c>
      <c r="D28" s="155">
        <v>0</v>
      </c>
      <c r="E28" s="156">
        <v>33572567</v>
      </c>
      <c r="F28" s="60">
        <v>33572567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109906182</v>
      </c>
      <c r="N28" s="60">
        <v>109906182</v>
      </c>
      <c r="O28" s="60">
        <v>0</v>
      </c>
      <c r="P28" s="60">
        <v>0</v>
      </c>
      <c r="Q28" s="60">
        <v>33632874</v>
      </c>
      <c r="R28" s="60">
        <v>33632874</v>
      </c>
      <c r="S28" s="60">
        <v>0</v>
      </c>
      <c r="T28" s="60">
        <v>0</v>
      </c>
      <c r="U28" s="60">
        <v>0</v>
      </c>
      <c r="V28" s="60">
        <v>0</v>
      </c>
      <c r="W28" s="60">
        <v>143539056</v>
      </c>
      <c r="X28" s="60">
        <v>13696659</v>
      </c>
      <c r="Y28" s="60">
        <v>129842397</v>
      </c>
      <c r="Z28" s="140">
        <v>947.99</v>
      </c>
      <c r="AA28" s="155">
        <v>33572567</v>
      </c>
    </row>
    <row r="29" spans="1:27" ht="12.75">
      <c r="A29" s="183" t="s">
        <v>40</v>
      </c>
      <c r="B29" s="182"/>
      <c r="C29" s="155">
        <v>947282</v>
      </c>
      <c r="D29" s="155">
        <v>0</v>
      </c>
      <c r="E29" s="156">
        <v>1744728</v>
      </c>
      <c r="F29" s="60">
        <v>1744728</v>
      </c>
      <c r="G29" s="60">
        <v>89</v>
      </c>
      <c r="H29" s="60">
        <v>15</v>
      </c>
      <c r="I29" s="60">
        <v>226</v>
      </c>
      <c r="J29" s="60">
        <v>330</v>
      </c>
      <c r="K29" s="60">
        <v>16972</v>
      </c>
      <c r="L29" s="60">
        <v>146295</v>
      </c>
      <c r="M29" s="60">
        <v>862576</v>
      </c>
      <c r="N29" s="60">
        <v>1025843</v>
      </c>
      <c r="O29" s="60">
        <v>52217</v>
      </c>
      <c r="P29" s="60">
        <v>81469</v>
      </c>
      <c r="Q29" s="60">
        <v>522761</v>
      </c>
      <c r="R29" s="60">
        <v>656447</v>
      </c>
      <c r="S29" s="60">
        <v>0</v>
      </c>
      <c r="T29" s="60">
        <v>0</v>
      </c>
      <c r="U29" s="60">
        <v>0</v>
      </c>
      <c r="V29" s="60">
        <v>0</v>
      </c>
      <c r="W29" s="60">
        <v>1682620</v>
      </c>
      <c r="X29" s="60">
        <v>67653</v>
      </c>
      <c r="Y29" s="60">
        <v>1614967</v>
      </c>
      <c r="Z29" s="140">
        <v>2387.13</v>
      </c>
      <c r="AA29" s="155">
        <v>1744728</v>
      </c>
    </row>
    <row r="30" spans="1:27" ht="12.75">
      <c r="A30" s="183" t="s">
        <v>119</v>
      </c>
      <c r="B30" s="182"/>
      <c r="C30" s="155">
        <v>53292708</v>
      </c>
      <c r="D30" s="155">
        <v>0</v>
      </c>
      <c r="E30" s="156">
        <v>74000000</v>
      </c>
      <c r="F30" s="60">
        <v>74000000</v>
      </c>
      <c r="G30" s="60">
        <v>2783691</v>
      </c>
      <c r="H30" s="60">
        <v>8589100</v>
      </c>
      <c r="I30" s="60">
        <v>7198319</v>
      </c>
      <c r="J30" s="60">
        <v>18571110</v>
      </c>
      <c r="K30" s="60">
        <v>4069918</v>
      </c>
      <c r="L30" s="60">
        <v>4220144</v>
      </c>
      <c r="M30" s="60">
        <v>4216994</v>
      </c>
      <c r="N30" s="60">
        <v>12507056</v>
      </c>
      <c r="O30" s="60">
        <v>4112545</v>
      </c>
      <c r="P30" s="60">
        <v>4270627</v>
      </c>
      <c r="Q30" s="60">
        <v>4021654</v>
      </c>
      <c r="R30" s="60">
        <v>12404826</v>
      </c>
      <c r="S30" s="60">
        <v>0</v>
      </c>
      <c r="T30" s="60">
        <v>0</v>
      </c>
      <c r="U30" s="60">
        <v>0</v>
      </c>
      <c r="V30" s="60">
        <v>0</v>
      </c>
      <c r="W30" s="60">
        <v>43482992</v>
      </c>
      <c r="X30" s="60">
        <v>55500003</v>
      </c>
      <c r="Y30" s="60">
        <v>-12017011</v>
      </c>
      <c r="Z30" s="140">
        <v>-21.65</v>
      </c>
      <c r="AA30" s="155">
        <v>74000000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17223877</v>
      </c>
      <c r="D32" s="155">
        <v>0</v>
      </c>
      <c r="E32" s="156">
        <v>33681691</v>
      </c>
      <c r="F32" s="60">
        <v>33681691</v>
      </c>
      <c r="G32" s="60">
        <v>254998</v>
      </c>
      <c r="H32" s="60">
        <v>628599</v>
      </c>
      <c r="I32" s="60">
        <v>1318723</v>
      </c>
      <c r="J32" s="60">
        <v>2202320</v>
      </c>
      <c r="K32" s="60">
        <v>937131</v>
      </c>
      <c r="L32" s="60">
        <v>1556129</v>
      </c>
      <c r="M32" s="60">
        <v>3409736</v>
      </c>
      <c r="N32" s="60">
        <v>5902996</v>
      </c>
      <c r="O32" s="60">
        <v>552088</v>
      </c>
      <c r="P32" s="60">
        <v>1464937</v>
      </c>
      <c r="Q32" s="60">
        <v>1505656</v>
      </c>
      <c r="R32" s="60">
        <v>3522681</v>
      </c>
      <c r="S32" s="60">
        <v>0</v>
      </c>
      <c r="T32" s="60">
        <v>0</v>
      </c>
      <c r="U32" s="60">
        <v>0</v>
      </c>
      <c r="V32" s="60">
        <v>0</v>
      </c>
      <c r="W32" s="60">
        <v>11627997</v>
      </c>
      <c r="X32" s="60">
        <v>26847369</v>
      </c>
      <c r="Y32" s="60">
        <v>-15219372</v>
      </c>
      <c r="Z32" s="140">
        <v>-56.69</v>
      </c>
      <c r="AA32" s="155">
        <v>33681691</v>
      </c>
    </row>
    <row r="33" spans="1:27" ht="12.75">
      <c r="A33" s="183" t="s">
        <v>42</v>
      </c>
      <c r="B33" s="182"/>
      <c r="C33" s="155">
        <v>2501241</v>
      </c>
      <c r="D33" s="155">
        <v>0</v>
      </c>
      <c r="E33" s="156">
        <v>2762950</v>
      </c>
      <c r="F33" s="60">
        <v>2762950</v>
      </c>
      <c r="G33" s="60">
        <v>39259</v>
      </c>
      <c r="H33" s="60">
        <v>41694</v>
      </c>
      <c r="I33" s="60">
        <v>299282</v>
      </c>
      <c r="J33" s="60">
        <v>380235</v>
      </c>
      <c r="K33" s="60">
        <v>3500</v>
      </c>
      <c r="L33" s="60">
        <v>6250</v>
      </c>
      <c r="M33" s="60">
        <v>9250</v>
      </c>
      <c r="N33" s="60">
        <v>19000</v>
      </c>
      <c r="O33" s="60">
        <v>1500</v>
      </c>
      <c r="P33" s="60">
        <v>1621069</v>
      </c>
      <c r="Q33" s="60">
        <v>1124719</v>
      </c>
      <c r="R33" s="60">
        <v>2747288</v>
      </c>
      <c r="S33" s="60">
        <v>0</v>
      </c>
      <c r="T33" s="60">
        <v>0</v>
      </c>
      <c r="U33" s="60">
        <v>0</v>
      </c>
      <c r="V33" s="60">
        <v>0</v>
      </c>
      <c r="W33" s="60">
        <v>3146523</v>
      </c>
      <c r="X33" s="60">
        <v>2070000</v>
      </c>
      <c r="Y33" s="60">
        <v>1076523</v>
      </c>
      <c r="Z33" s="140">
        <v>52.01</v>
      </c>
      <c r="AA33" s="155">
        <v>2762950</v>
      </c>
    </row>
    <row r="34" spans="1:27" ht="12.75">
      <c r="A34" s="183" t="s">
        <v>43</v>
      </c>
      <c r="B34" s="182"/>
      <c r="C34" s="155">
        <v>70297065</v>
      </c>
      <c r="D34" s="155">
        <v>0</v>
      </c>
      <c r="E34" s="156">
        <v>83477465</v>
      </c>
      <c r="F34" s="60">
        <v>83477465</v>
      </c>
      <c r="G34" s="60">
        <v>5642565</v>
      </c>
      <c r="H34" s="60">
        <v>4428919</v>
      </c>
      <c r="I34" s="60">
        <v>3672176</v>
      </c>
      <c r="J34" s="60">
        <v>13743660</v>
      </c>
      <c r="K34" s="60">
        <v>2687884</v>
      </c>
      <c r="L34" s="60">
        <v>3099160</v>
      </c>
      <c r="M34" s="60">
        <v>6841592</v>
      </c>
      <c r="N34" s="60">
        <v>12628636</v>
      </c>
      <c r="O34" s="60">
        <v>2224772</v>
      </c>
      <c r="P34" s="60">
        <v>3288655</v>
      </c>
      <c r="Q34" s="60">
        <v>1531495</v>
      </c>
      <c r="R34" s="60">
        <v>7044922</v>
      </c>
      <c r="S34" s="60">
        <v>0</v>
      </c>
      <c r="T34" s="60">
        <v>0</v>
      </c>
      <c r="U34" s="60">
        <v>0</v>
      </c>
      <c r="V34" s="60">
        <v>0</v>
      </c>
      <c r="W34" s="60">
        <v>33417218</v>
      </c>
      <c r="X34" s="60">
        <v>62730000</v>
      </c>
      <c r="Y34" s="60">
        <v>-29312782</v>
      </c>
      <c r="Z34" s="140">
        <v>-46.73</v>
      </c>
      <c r="AA34" s="155">
        <v>83477465</v>
      </c>
    </row>
    <row r="35" spans="1:27" ht="12.75">
      <c r="A35" s="181" t="s">
        <v>122</v>
      </c>
      <c r="B35" s="185"/>
      <c r="C35" s="155">
        <v>3373640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628240009</v>
      </c>
      <c r="D36" s="188">
        <f>SUM(D25:D35)</f>
        <v>0</v>
      </c>
      <c r="E36" s="189">
        <f t="shared" si="1"/>
        <v>440992040</v>
      </c>
      <c r="F36" s="190">
        <f t="shared" si="1"/>
        <v>440992040</v>
      </c>
      <c r="G36" s="190">
        <f t="shared" si="1"/>
        <v>23246754</v>
      </c>
      <c r="H36" s="190">
        <f t="shared" si="1"/>
        <v>29856595</v>
      </c>
      <c r="I36" s="190">
        <f t="shared" si="1"/>
        <v>27907355</v>
      </c>
      <c r="J36" s="190">
        <f t="shared" si="1"/>
        <v>81010704</v>
      </c>
      <c r="K36" s="190">
        <f t="shared" si="1"/>
        <v>22349908</v>
      </c>
      <c r="L36" s="190">
        <f t="shared" si="1"/>
        <v>23670044</v>
      </c>
      <c r="M36" s="190">
        <f t="shared" si="1"/>
        <v>170644421</v>
      </c>
      <c r="N36" s="190">
        <f t="shared" si="1"/>
        <v>216664373</v>
      </c>
      <c r="O36" s="190">
        <f t="shared" si="1"/>
        <v>21875014</v>
      </c>
      <c r="P36" s="190">
        <f t="shared" si="1"/>
        <v>26075767</v>
      </c>
      <c r="Q36" s="190">
        <f t="shared" si="1"/>
        <v>57458555</v>
      </c>
      <c r="R36" s="190">
        <f t="shared" si="1"/>
        <v>105409336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403084413</v>
      </c>
      <c r="X36" s="190">
        <f t="shared" si="1"/>
        <v>317632986</v>
      </c>
      <c r="Y36" s="190">
        <f t="shared" si="1"/>
        <v>85451427</v>
      </c>
      <c r="Z36" s="191">
        <f>+IF(X36&lt;&gt;0,+(Y36/X36)*100,0)</f>
        <v>26.902567040061765</v>
      </c>
      <c r="AA36" s="188">
        <f>SUM(AA25:AA35)</f>
        <v>440992040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-216795715</v>
      </c>
      <c r="D38" s="199">
        <f>+D22-D36</f>
        <v>0</v>
      </c>
      <c r="E38" s="200">
        <f t="shared" si="2"/>
        <v>9656590</v>
      </c>
      <c r="F38" s="106">
        <f t="shared" si="2"/>
        <v>9656590</v>
      </c>
      <c r="G38" s="106">
        <f t="shared" si="2"/>
        <v>67141371</v>
      </c>
      <c r="H38" s="106">
        <f t="shared" si="2"/>
        <v>-4581241</v>
      </c>
      <c r="I38" s="106">
        <f t="shared" si="2"/>
        <v>-22968947</v>
      </c>
      <c r="J38" s="106">
        <f t="shared" si="2"/>
        <v>39591183</v>
      </c>
      <c r="K38" s="106">
        <f t="shared" si="2"/>
        <v>12267136</v>
      </c>
      <c r="L38" s="106">
        <f t="shared" si="2"/>
        <v>-4070737</v>
      </c>
      <c r="M38" s="106">
        <f t="shared" si="2"/>
        <v>-98513201</v>
      </c>
      <c r="N38" s="106">
        <f t="shared" si="2"/>
        <v>-90316802</v>
      </c>
      <c r="O38" s="106">
        <f t="shared" si="2"/>
        <v>-1807975</v>
      </c>
      <c r="P38" s="106">
        <f t="shared" si="2"/>
        <v>-5247394</v>
      </c>
      <c r="Q38" s="106">
        <f t="shared" si="2"/>
        <v>4154406</v>
      </c>
      <c r="R38" s="106">
        <f t="shared" si="2"/>
        <v>-2900963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-53626582</v>
      </c>
      <c r="X38" s="106">
        <f>IF(F22=F36,0,X22-X36)</f>
        <v>59004119</v>
      </c>
      <c r="Y38" s="106">
        <f t="shared" si="2"/>
        <v>-112630701</v>
      </c>
      <c r="Z38" s="201">
        <f>+IF(X38&lt;&gt;0,+(Y38/X38)*100,0)</f>
        <v>-190.8861667776109</v>
      </c>
      <c r="AA38" s="199">
        <f>+AA22-AA36</f>
        <v>9656590</v>
      </c>
    </row>
    <row r="39" spans="1:27" ht="12.75">
      <c r="A39" s="181" t="s">
        <v>46</v>
      </c>
      <c r="B39" s="185"/>
      <c r="C39" s="155">
        <v>90083897</v>
      </c>
      <c r="D39" s="155">
        <v>0</v>
      </c>
      <c r="E39" s="156">
        <v>79552450</v>
      </c>
      <c r="F39" s="60">
        <v>79552450</v>
      </c>
      <c r="G39" s="60">
        <v>26583000</v>
      </c>
      <c r="H39" s="60">
        <v>0</v>
      </c>
      <c r="I39" s="60">
        <v>16911000</v>
      </c>
      <c r="J39" s="60">
        <v>43494000</v>
      </c>
      <c r="K39" s="60">
        <v>10145000</v>
      </c>
      <c r="L39" s="60">
        <v>1000000</v>
      </c>
      <c r="M39" s="60">
        <v>0</v>
      </c>
      <c r="N39" s="60">
        <v>11145000</v>
      </c>
      <c r="O39" s="60">
        <v>18160000</v>
      </c>
      <c r="P39" s="60">
        <v>917000</v>
      </c>
      <c r="Q39" s="60">
        <v>42449000</v>
      </c>
      <c r="R39" s="60">
        <v>61526000</v>
      </c>
      <c r="S39" s="60">
        <v>0</v>
      </c>
      <c r="T39" s="60">
        <v>0</v>
      </c>
      <c r="U39" s="60">
        <v>0</v>
      </c>
      <c r="V39" s="60">
        <v>0</v>
      </c>
      <c r="W39" s="60">
        <v>116165000</v>
      </c>
      <c r="X39" s="60">
        <v>73552451</v>
      </c>
      <c r="Y39" s="60">
        <v>42612549</v>
      </c>
      <c r="Z39" s="140">
        <v>57.93</v>
      </c>
      <c r="AA39" s="155">
        <v>79552450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-126711818</v>
      </c>
      <c r="D42" s="206">
        <f>SUM(D38:D41)</f>
        <v>0</v>
      </c>
      <c r="E42" s="207">
        <f t="shared" si="3"/>
        <v>89209040</v>
      </c>
      <c r="F42" s="88">
        <f t="shared" si="3"/>
        <v>89209040</v>
      </c>
      <c r="G42" s="88">
        <f t="shared" si="3"/>
        <v>93724371</v>
      </c>
      <c r="H42" s="88">
        <f t="shared" si="3"/>
        <v>-4581241</v>
      </c>
      <c r="I42" s="88">
        <f t="shared" si="3"/>
        <v>-6057947</v>
      </c>
      <c r="J42" s="88">
        <f t="shared" si="3"/>
        <v>83085183</v>
      </c>
      <c r="K42" s="88">
        <f t="shared" si="3"/>
        <v>22412136</v>
      </c>
      <c r="L42" s="88">
        <f t="shared" si="3"/>
        <v>-3070737</v>
      </c>
      <c r="M42" s="88">
        <f t="shared" si="3"/>
        <v>-98513201</v>
      </c>
      <c r="N42" s="88">
        <f t="shared" si="3"/>
        <v>-79171802</v>
      </c>
      <c r="O42" s="88">
        <f t="shared" si="3"/>
        <v>16352025</v>
      </c>
      <c r="P42" s="88">
        <f t="shared" si="3"/>
        <v>-4330394</v>
      </c>
      <c r="Q42" s="88">
        <f t="shared" si="3"/>
        <v>46603406</v>
      </c>
      <c r="R42" s="88">
        <f t="shared" si="3"/>
        <v>58625037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62538418</v>
      </c>
      <c r="X42" s="88">
        <f t="shared" si="3"/>
        <v>132556570</v>
      </c>
      <c r="Y42" s="88">
        <f t="shared" si="3"/>
        <v>-70018152</v>
      </c>
      <c r="Z42" s="208">
        <f>+IF(X42&lt;&gt;0,+(Y42/X42)*100,0)</f>
        <v>-52.82133658105366</v>
      </c>
      <c r="AA42" s="206">
        <f>SUM(AA38:AA41)</f>
        <v>89209040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-126711818</v>
      </c>
      <c r="D44" s="210">
        <f>+D42-D43</f>
        <v>0</v>
      </c>
      <c r="E44" s="211">
        <f t="shared" si="4"/>
        <v>89209040</v>
      </c>
      <c r="F44" s="77">
        <f t="shared" si="4"/>
        <v>89209040</v>
      </c>
      <c r="G44" s="77">
        <f t="shared" si="4"/>
        <v>93724371</v>
      </c>
      <c r="H44" s="77">
        <f t="shared" si="4"/>
        <v>-4581241</v>
      </c>
      <c r="I44" s="77">
        <f t="shared" si="4"/>
        <v>-6057947</v>
      </c>
      <c r="J44" s="77">
        <f t="shared" si="4"/>
        <v>83085183</v>
      </c>
      <c r="K44" s="77">
        <f t="shared" si="4"/>
        <v>22412136</v>
      </c>
      <c r="L44" s="77">
        <f t="shared" si="4"/>
        <v>-3070737</v>
      </c>
      <c r="M44" s="77">
        <f t="shared" si="4"/>
        <v>-98513201</v>
      </c>
      <c r="N44" s="77">
        <f t="shared" si="4"/>
        <v>-79171802</v>
      </c>
      <c r="O44" s="77">
        <f t="shared" si="4"/>
        <v>16352025</v>
      </c>
      <c r="P44" s="77">
        <f t="shared" si="4"/>
        <v>-4330394</v>
      </c>
      <c r="Q44" s="77">
        <f t="shared" si="4"/>
        <v>46603406</v>
      </c>
      <c r="R44" s="77">
        <f t="shared" si="4"/>
        <v>58625037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62538418</v>
      </c>
      <c r="X44" s="77">
        <f t="shared" si="4"/>
        <v>132556570</v>
      </c>
      <c r="Y44" s="77">
        <f t="shared" si="4"/>
        <v>-70018152</v>
      </c>
      <c r="Z44" s="212">
        <f>+IF(X44&lt;&gt;0,+(Y44/X44)*100,0)</f>
        <v>-52.82133658105366</v>
      </c>
      <c r="AA44" s="210">
        <f>+AA42-AA43</f>
        <v>89209040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-126711818</v>
      </c>
      <c r="D46" s="206">
        <f>SUM(D44:D45)</f>
        <v>0</v>
      </c>
      <c r="E46" s="207">
        <f t="shared" si="5"/>
        <v>89209040</v>
      </c>
      <c r="F46" s="88">
        <f t="shared" si="5"/>
        <v>89209040</v>
      </c>
      <c r="G46" s="88">
        <f t="shared" si="5"/>
        <v>93724371</v>
      </c>
      <c r="H46" s="88">
        <f t="shared" si="5"/>
        <v>-4581241</v>
      </c>
      <c r="I46" s="88">
        <f t="shared" si="5"/>
        <v>-6057947</v>
      </c>
      <c r="J46" s="88">
        <f t="shared" si="5"/>
        <v>83085183</v>
      </c>
      <c r="K46" s="88">
        <f t="shared" si="5"/>
        <v>22412136</v>
      </c>
      <c r="L46" s="88">
        <f t="shared" si="5"/>
        <v>-3070737</v>
      </c>
      <c r="M46" s="88">
        <f t="shared" si="5"/>
        <v>-98513201</v>
      </c>
      <c r="N46" s="88">
        <f t="shared" si="5"/>
        <v>-79171802</v>
      </c>
      <c r="O46" s="88">
        <f t="shared" si="5"/>
        <v>16352025</v>
      </c>
      <c r="P46" s="88">
        <f t="shared" si="5"/>
        <v>-4330394</v>
      </c>
      <c r="Q46" s="88">
        <f t="shared" si="5"/>
        <v>46603406</v>
      </c>
      <c r="R46" s="88">
        <f t="shared" si="5"/>
        <v>58625037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62538418</v>
      </c>
      <c r="X46" s="88">
        <f t="shared" si="5"/>
        <v>132556570</v>
      </c>
      <c r="Y46" s="88">
        <f t="shared" si="5"/>
        <v>-70018152</v>
      </c>
      <c r="Z46" s="208">
        <f>+IF(X46&lt;&gt;0,+(Y46/X46)*100,0)</f>
        <v>-52.82133658105366</v>
      </c>
      <c r="AA46" s="206">
        <f>SUM(AA44:AA45)</f>
        <v>89209040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-126711818</v>
      </c>
      <c r="D48" s="217">
        <f>SUM(D46:D47)</f>
        <v>0</v>
      </c>
      <c r="E48" s="218">
        <f t="shared" si="6"/>
        <v>89209040</v>
      </c>
      <c r="F48" s="219">
        <f t="shared" si="6"/>
        <v>89209040</v>
      </c>
      <c r="G48" s="219">
        <f t="shared" si="6"/>
        <v>93724371</v>
      </c>
      <c r="H48" s="220">
        <f t="shared" si="6"/>
        <v>-4581241</v>
      </c>
      <c r="I48" s="220">
        <f t="shared" si="6"/>
        <v>-6057947</v>
      </c>
      <c r="J48" s="220">
        <f t="shared" si="6"/>
        <v>83085183</v>
      </c>
      <c r="K48" s="220">
        <f t="shared" si="6"/>
        <v>22412136</v>
      </c>
      <c r="L48" s="220">
        <f t="shared" si="6"/>
        <v>-3070737</v>
      </c>
      <c r="M48" s="219">
        <f t="shared" si="6"/>
        <v>-98513201</v>
      </c>
      <c r="N48" s="219">
        <f t="shared" si="6"/>
        <v>-79171802</v>
      </c>
      <c r="O48" s="220">
        <f t="shared" si="6"/>
        <v>16352025</v>
      </c>
      <c r="P48" s="220">
        <f t="shared" si="6"/>
        <v>-4330394</v>
      </c>
      <c r="Q48" s="220">
        <f t="shared" si="6"/>
        <v>46603406</v>
      </c>
      <c r="R48" s="220">
        <f t="shared" si="6"/>
        <v>58625037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62538418</v>
      </c>
      <c r="X48" s="220">
        <f t="shared" si="6"/>
        <v>132556570</v>
      </c>
      <c r="Y48" s="220">
        <f t="shared" si="6"/>
        <v>-70018152</v>
      </c>
      <c r="Z48" s="221">
        <f>+IF(X48&lt;&gt;0,+(Y48/X48)*100,0)</f>
        <v>-52.82133658105366</v>
      </c>
      <c r="AA48" s="222">
        <f>SUM(AA46:AA47)</f>
        <v>89209040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80043651</v>
      </c>
      <c r="D5" s="153">
        <f>SUM(D6:D8)</f>
        <v>0</v>
      </c>
      <c r="E5" s="154">
        <f t="shared" si="0"/>
        <v>9500000</v>
      </c>
      <c r="F5" s="100">
        <f t="shared" si="0"/>
        <v>11150000</v>
      </c>
      <c r="G5" s="100">
        <f t="shared" si="0"/>
        <v>12134</v>
      </c>
      <c r="H5" s="100">
        <f t="shared" si="0"/>
        <v>0</v>
      </c>
      <c r="I5" s="100">
        <f t="shared" si="0"/>
        <v>13594</v>
      </c>
      <c r="J5" s="100">
        <f t="shared" si="0"/>
        <v>25728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25728</v>
      </c>
      <c r="X5" s="100">
        <f t="shared" si="0"/>
        <v>9500000</v>
      </c>
      <c r="Y5" s="100">
        <f t="shared" si="0"/>
        <v>-9474272</v>
      </c>
      <c r="Z5" s="137">
        <f>+IF(X5&lt;&gt;0,+(Y5/X5)*100,0)</f>
        <v>-99.72917894736842</v>
      </c>
      <c r="AA5" s="153">
        <f>SUM(AA6:AA8)</f>
        <v>11150000</v>
      </c>
    </row>
    <row r="6" spans="1:27" ht="12.75">
      <c r="A6" s="138" t="s">
        <v>75</v>
      </c>
      <c r="B6" s="136"/>
      <c r="C6" s="155">
        <v>80043651</v>
      </c>
      <c r="D6" s="155"/>
      <c r="E6" s="156"/>
      <c r="F6" s="60">
        <v>1500000</v>
      </c>
      <c r="G6" s="60">
        <v>12134</v>
      </c>
      <c r="H6" s="60"/>
      <c r="I6" s="60">
        <v>13594</v>
      </c>
      <c r="J6" s="60">
        <v>25728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25728</v>
      </c>
      <c r="X6" s="60"/>
      <c r="Y6" s="60">
        <v>25728</v>
      </c>
      <c r="Z6" s="140"/>
      <c r="AA6" s="62">
        <v>1500000</v>
      </c>
    </row>
    <row r="7" spans="1:27" ht="12.75">
      <c r="A7" s="138" t="s">
        <v>76</v>
      </c>
      <c r="B7" s="136"/>
      <c r="C7" s="157"/>
      <c r="D7" s="157"/>
      <c r="E7" s="158"/>
      <c r="F7" s="159">
        <v>9595000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9595000</v>
      </c>
    </row>
    <row r="8" spans="1:27" ht="12.75">
      <c r="A8" s="138" t="s">
        <v>77</v>
      </c>
      <c r="B8" s="136"/>
      <c r="C8" s="155"/>
      <c r="D8" s="155"/>
      <c r="E8" s="156">
        <v>9500000</v>
      </c>
      <c r="F8" s="60">
        <v>55000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9500000</v>
      </c>
      <c r="Y8" s="60">
        <v>-9500000</v>
      </c>
      <c r="Z8" s="140">
        <v>-100</v>
      </c>
      <c r="AA8" s="62">
        <v>55000</v>
      </c>
    </row>
    <row r="9" spans="1:27" ht="12.75">
      <c r="A9" s="135" t="s">
        <v>78</v>
      </c>
      <c r="B9" s="136"/>
      <c r="C9" s="153">
        <f aca="true" t="shared" si="1" ref="C9:Y9">SUM(C10:C14)</f>
        <v>8391621</v>
      </c>
      <c r="D9" s="153">
        <f>SUM(D10:D14)</f>
        <v>0</v>
      </c>
      <c r="E9" s="154">
        <f t="shared" si="1"/>
        <v>7049060</v>
      </c>
      <c r="F9" s="100">
        <f t="shared" si="1"/>
        <v>5629060</v>
      </c>
      <c r="G9" s="100">
        <f t="shared" si="1"/>
        <v>1635591</v>
      </c>
      <c r="H9" s="100">
        <f t="shared" si="1"/>
        <v>0</v>
      </c>
      <c r="I9" s="100">
        <f t="shared" si="1"/>
        <v>718200</v>
      </c>
      <c r="J9" s="100">
        <f t="shared" si="1"/>
        <v>2353791</v>
      </c>
      <c r="K9" s="100">
        <f t="shared" si="1"/>
        <v>839705</v>
      </c>
      <c r="L9" s="100">
        <f t="shared" si="1"/>
        <v>5559761</v>
      </c>
      <c r="M9" s="100">
        <f t="shared" si="1"/>
        <v>0</v>
      </c>
      <c r="N9" s="100">
        <f t="shared" si="1"/>
        <v>6399466</v>
      </c>
      <c r="O9" s="100">
        <f t="shared" si="1"/>
        <v>0</v>
      </c>
      <c r="P9" s="100">
        <f t="shared" si="1"/>
        <v>0</v>
      </c>
      <c r="Q9" s="100">
        <f t="shared" si="1"/>
        <v>434203</v>
      </c>
      <c r="R9" s="100">
        <f t="shared" si="1"/>
        <v>434203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9187460</v>
      </c>
      <c r="X9" s="100">
        <f t="shared" si="1"/>
        <v>7049060</v>
      </c>
      <c r="Y9" s="100">
        <f t="shared" si="1"/>
        <v>2138400</v>
      </c>
      <c r="Z9" s="137">
        <f>+IF(X9&lt;&gt;0,+(Y9/X9)*100,0)</f>
        <v>30.33595968824212</v>
      </c>
      <c r="AA9" s="102">
        <f>SUM(AA10:AA14)</f>
        <v>5629060</v>
      </c>
    </row>
    <row r="10" spans="1:27" ht="12.75">
      <c r="A10" s="138" t="s">
        <v>79</v>
      </c>
      <c r="B10" s="136"/>
      <c r="C10" s="155">
        <v>8391621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>
        <v>7049060</v>
      </c>
      <c r="F11" s="60">
        <v>5629060</v>
      </c>
      <c r="G11" s="60">
        <v>1635591</v>
      </c>
      <c r="H11" s="60"/>
      <c r="I11" s="60">
        <v>718200</v>
      </c>
      <c r="J11" s="60">
        <v>2353791</v>
      </c>
      <c r="K11" s="60">
        <v>839705</v>
      </c>
      <c r="L11" s="60">
        <v>5559761</v>
      </c>
      <c r="M11" s="60"/>
      <c r="N11" s="60">
        <v>6399466</v>
      </c>
      <c r="O11" s="60"/>
      <c r="P11" s="60"/>
      <c r="Q11" s="60">
        <v>434203</v>
      </c>
      <c r="R11" s="60">
        <v>434203</v>
      </c>
      <c r="S11" s="60"/>
      <c r="T11" s="60"/>
      <c r="U11" s="60"/>
      <c r="V11" s="60"/>
      <c r="W11" s="60">
        <v>9187460</v>
      </c>
      <c r="X11" s="60">
        <v>7049060</v>
      </c>
      <c r="Y11" s="60">
        <v>2138400</v>
      </c>
      <c r="Z11" s="140">
        <v>30.34</v>
      </c>
      <c r="AA11" s="62">
        <v>5629060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7423923</v>
      </c>
      <c r="F15" s="100">
        <f t="shared" si="2"/>
        <v>7423923</v>
      </c>
      <c r="G15" s="100">
        <f t="shared" si="2"/>
        <v>343687</v>
      </c>
      <c r="H15" s="100">
        <f t="shared" si="2"/>
        <v>842641</v>
      </c>
      <c r="I15" s="100">
        <f t="shared" si="2"/>
        <v>99562</v>
      </c>
      <c r="J15" s="100">
        <f t="shared" si="2"/>
        <v>1285890</v>
      </c>
      <c r="K15" s="100">
        <f t="shared" si="2"/>
        <v>305174</v>
      </c>
      <c r="L15" s="100">
        <f t="shared" si="2"/>
        <v>1942872</v>
      </c>
      <c r="M15" s="100">
        <f t="shared" si="2"/>
        <v>6253236</v>
      </c>
      <c r="N15" s="100">
        <f t="shared" si="2"/>
        <v>8501282</v>
      </c>
      <c r="O15" s="100">
        <f t="shared" si="2"/>
        <v>0</v>
      </c>
      <c r="P15" s="100">
        <f t="shared" si="2"/>
        <v>2427044</v>
      </c>
      <c r="Q15" s="100">
        <f t="shared" si="2"/>
        <v>1051353</v>
      </c>
      <c r="R15" s="100">
        <f t="shared" si="2"/>
        <v>3478397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13265569</v>
      </c>
      <c r="X15" s="100">
        <f t="shared" si="2"/>
        <v>3452910</v>
      </c>
      <c r="Y15" s="100">
        <f t="shared" si="2"/>
        <v>9812659</v>
      </c>
      <c r="Z15" s="137">
        <f>+IF(X15&lt;&gt;0,+(Y15/X15)*100,0)</f>
        <v>284.18519451708846</v>
      </c>
      <c r="AA15" s="102">
        <f>SUM(AA16:AA18)</f>
        <v>7423923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7423923</v>
      </c>
      <c r="F17" s="60">
        <v>7423923</v>
      </c>
      <c r="G17" s="60">
        <v>343687</v>
      </c>
      <c r="H17" s="60">
        <v>842641</v>
      </c>
      <c r="I17" s="60">
        <v>99562</v>
      </c>
      <c r="J17" s="60">
        <v>1285890</v>
      </c>
      <c r="K17" s="60">
        <v>305174</v>
      </c>
      <c r="L17" s="60">
        <v>1942872</v>
      </c>
      <c r="M17" s="60">
        <v>6253236</v>
      </c>
      <c r="N17" s="60">
        <v>8501282</v>
      </c>
      <c r="O17" s="60"/>
      <c r="P17" s="60">
        <v>2427044</v>
      </c>
      <c r="Q17" s="60">
        <v>1051353</v>
      </c>
      <c r="R17" s="60">
        <v>3478397</v>
      </c>
      <c r="S17" s="60"/>
      <c r="T17" s="60"/>
      <c r="U17" s="60"/>
      <c r="V17" s="60"/>
      <c r="W17" s="60">
        <v>13265569</v>
      </c>
      <c r="X17" s="60">
        <v>3452910</v>
      </c>
      <c r="Y17" s="60">
        <v>9812659</v>
      </c>
      <c r="Z17" s="140">
        <v>284.19</v>
      </c>
      <c r="AA17" s="62">
        <v>7423923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5903583</v>
      </c>
      <c r="D19" s="153">
        <f>SUM(D20:D23)</f>
        <v>0</v>
      </c>
      <c r="E19" s="154">
        <f t="shared" si="3"/>
        <v>65079467</v>
      </c>
      <c r="F19" s="100">
        <f t="shared" si="3"/>
        <v>64779589</v>
      </c>
      <c r="G19" s="100">
        <f t="shared" si="3"/>
        <v>4590272</v>
      </c>
      <c r="H19" s="100">
        <f t="shared" si="3"/>
        <v>2707748</v>
      </c>
      <c r="I19" s="100">
        <f t="shared" si="3"/>
        <v>13347592</v>
      </c>
      <c r="J19" s="100">
        <f t="shared" si="3"/>
        <v>20645612</v>
      </c>
      <c r="K19" s="100">
        <f t="shared" si="3"/>
        <v>4193709</v>
      </c>
      <c r="L19" s="100">
        <f t="shared" si="3"/>
        <v>6021320</v>
      </c>
      <c r="M19" s="100">
        <f t="shared" si="3"/>
        <v>2571181</v>
      </c>
      <c r="N19" s="100">
        <f t="shared" si="3"/>
        <v>12786210</v>
      </c>
      <c r="O19" s="100">
        <f t="shared" si="3"/>
        <v>628859</v>
      </c>
      <c r="P19" s="100">
        <f t="shared" si="3"/>
        <v>0</v>
      </c>
      <c r="Q19" s="100">
        <f t="shared" si="3"/>
        <v>8954829</v>
      </c>
      <c r="R19" s="100">
        <f t="shared" si="3"/>
        <v>9583688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43015510</v>
      </c>
      <c r="X19" s="100">
        <f t="shared" si="3"/>
        <v>45079458</v>
      </c>
      <c r="Y19" s="100">
        <f t="shared" si="3"/>
        <v>-2063948</v>
      </c>
      <c r="Z19" s="137">
        <f>+IF(X19&lt;&gt;0,+(Y19/X19)*100,0)</f>
        <v>-4.578466759737884</v>
      </c>
      <c r="AA19" s="102">
        <f>SUM(AA20:AA23)</f>
        <v>64779589</v>
      </c>
    </row>
    <row r="20" spans="1:27" ht="12.75">
      <c r="A20" s="138" t="s">
        <v>89</v>
      </c>
      <c r="B20" s="136"/>
      <c r="C20" s="155"/>
      <c r="D20" s="155"/>
      <c r="E20" s="156">
        <v>6000000</v>
      </c>
      <c r="F20" s="60">
        <v>5200000</v>
      </c>
      <c r="G20" s="60">
        <v>1551318</v>
      </c>
      <c r="H20" s="60">
        <v>2707748</v>
      </c>
      <c r="I20" s="60"/>
      <c r="J20" s="60">
        <v>4259066</v>
      </c>
      <c r="K20" s="60"/>
      <c r="L20" s="60">
        <v>1287381</v>
      </c>
      <c r="M20" s="60"/>
      <c r="N20" s="60">
        <v>1287381</v>
      </c>
      <c r="O20" s="60"/>
      <c r="P20" s="60"/>
      <c r="Q20" s="60"/>
      <c r="R20" s="60"/>
      <c r="S20" s="60"/>
      <c r="T20" s="60"/>
      <c r="U20" s="60"/>
      <c r="V20" s="60"/>
      <c r="W20" s="60">
        <v>5546447</v>
      </c>
      <c r="X20" s="60">
        <v>1750000</v>
      </c>
      <c r="Y20" s="60">
        <v>3796447</v>
      </c>
      <c r="Z20" s="140">
        <v>216.94</v>
      </c>
      <c r="AA20" s="62">
        <v>5200000</v>
      </c>
    </row>
    <row r="21" spans="1:27" ht="12.75">
      <c r="A21" s="138" t="s">
        <v>90</v>
      </c>
      <c r="B21" s="136"/>
      <c r="C21" s="155">
        <v>4018112</v>
      </c>
      <c r="D21" s="155"/>
      <c r="E21" s="156">
        <v>30716000</v>
      </c>
      <c r="F21" s="60">
        <v>32716000</v>
      </c>
      <c r="G21" s="60">
        <v>2680513</v>
      </c>
      <c r="H21" s="60"/>
      <c r="I21" s="60">
        <v>13124507</v>
      </c>
      <c r="J21" s="60">
        <v>15805020</v>
      </c>
      <c r="K21" s="60">
        <v>4193709</v>
      </c>
      <c r="L21" s="60">
        <v>4733939</v>
      </c>
      <c r="M21" s="60">
        <v>2571181</v>
      </c>
      <c r="N21" s="60">
        <v>11498829</v>
      </c>
      <c r="O21" s="60">
        <v>540930</v>
      </c>
      <c r="P21" s="60"/>
      <c r="Q21" s="60">
        <v>7942217</v>
      </c>
      <c r="R21" s="60">
        <v>8483147</v>
      </c>
      <c r="S21" s="60"/>
      <c r="T21" s="60"/>
      <c r="U21" s="60"/>
      <c r="V21" s="60"/>
      <c r="W21" s="60">
        <v>35786996</v>
      </c>
      <c r="X21" s="60">
        <v>23037003</v>
      </c>
      <c r="Y21" s="60">
        <v>12749993</v>
      </c>
      <c r="Z21" s="140">
        <v>55.35</v>
      </c>
      <c r="AA21" s="62">
        <v>32716000</v>
      </c>
    </row>
    <row r="22" spans="1:27" ht="12.75">
      <c r="A22" s="138" t="s">
        <v>91</v>
      </c>
      <c r="B22" s="136"/>
      <c r="C22" s="157">
        <v>1730471</v>
      </c>
      <c r="D22" s="157"/>
      <c r="E22" s="158">
        <v>13733890</v>
      </c>
      <c r="F22" s="159">
        <v>13734012</v>
      </c>
      <c r="G22" s="159"/>
      <c r="H22" s="159"/>
      <c r="I22" s="159">
        <v>223085</v>
      </c>
      <c r="J22" s="159">
        <v>223085</v>
      </c>
      <c r="K22" s="159"/>
      <c r="L22" s="159"/>
      <c r="M22" s="159"/>
      <c r="N22" s="159"/>
      <c r="O22" s="159">
        <v>87929</v>
      </c>
      <c r="P22" s="159"/>
      <c r="Q22" s="159">
        <v>1012612</v>
      </c>
      <c r="R22" s="159">
        <v>1100541</v>
      </c>
      <c r="S22" s="159"/>
      <c r="T22" s="159"/>
      <c r="U22" s="159"/>
      <c r="V22" s="159"/>
      <c r="W22" s="159">
        <v>1323626</v>
      </c>
      <c r="X22" s="159">
        <v>8362878</v>
      </c>
      <c r="Y22" s="159">
        <v>-7039252</v>
      </c>
      <c r="Z22" s="141">
        <v>-84.17</v>
      </c>
      <c r="AA22" s="225">
        <v>13734012</v>
      </c>
    </row>
    <row r="23" spans="1:27" ht="12.75">
      <c r="A23" s="138" t="s">
        <v>92</v>
      </c>
      <c r="B23" s="136"/>
      <c r="C23" s="155">
        <v>155000</v>
      </c>
      <c r="D23" s="155"/>
      <c r="E23" s="156">
        <v>14629577</v>
      </c>
      <c r="F23" s="60">
        <v>13129577</v>
      </c>
      <c r="G23" s="60">
        <v>358441</v>
      </c>
      <c r="H23" s="60"/>
      <c r="I23" s="60"/>
      <c r="J23" s="60">
        <v>358441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358441</v>
      </c>
      <c r="X23" s="60">
        <v>11929577</v>
      </c>
      <c r="Y23" s="60">
        <v>-11571136</v>
      </c>
      <c r="Z23" s="140">
        <v>-97</v>
      </c>
      <c r="AA23" s="62">
        <v>13129577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94338855</v>
      </c>
      <c r="D25" s="217">
        <f>+D5+D9+D15+D19+D24</f>
        <v>0</v>
      </c>
      <c r="E25" s="230">
        <f t="shared" si="4"/>
        <v>89052450</v>
      </c>
      <c r="F25" s="219">
        <f t="shared" si="4"/>
        <v>88982572</v>
      </c>
      <c r="G25" s="219">
        <f t="shared" si="4"/>
        <v>6581684</v>
      </c>
      <c r="H25" s="219">
        <f t="shared" si="4"/>
        <v>3550389</v>
      </c>
      <c r="I25" s="219">
        <f t="shared" si="4"/>
        <v>14178948</v>
      </c>
      <c r="J25" s="219">
        <f t="shared" si="4"/>
        <v>24311021</v>
      </c>
      <c r="K25" s="219">
        <f t="shared" si="4"/>
        <v>5338588</v>
      </c>
      <c r="L25" s="219">
        <f t="shared" si="4"/>
        <v>13523953</v>
      </c>
      <c r="M25" s="219">
        <f t="shared" si="4"/>
        <v>8824417</v>
      </c>
      <c r="N25" s="219">
        <f t="shared" si="4"/>
        <v>27686958</v>
      </c>
      <c r="O25" s="219">
        <f t="shared" si="4"/>
        <v>628859</v>
      </c>
      <c r="P25" s="219">
        <f t="shared" si="4"/>
        <v>2427044</v>
      </c>
      <c r="Q25" s="219">
        <f t="shared" si="4"/>
        <v>10440385</v>
      </c>
      <c r="R25" s="219">
        <f t="shared" si="4"/>
        <v>13496288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65494267</v>
      </c>
      <c r="X25" s="219">
        <f t="shared" si="4"/>
        <v>65081428</v>
      </c>
      <c r="Y25" s="219">
        <f t="shared" si="4"/>
        <v>412839</v>
      </c>
      <c r="Z25" s="231">
        <f>+IF(X25&lt;&gt;0,+(Y25/X25)*100,0)</f>
        <v>0.6343422581323815</v>
      </c>
      <c r="AA25" s="232">
        <f>+AA5+AA9+AA15+AA19+AA24</f>
        <v>88982572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81601056</v>
      </c>
      <c r="D28" s="155"/>
      <c r="E28" s="156">
        <v>79552450</v>
      </c>
      <c r="F28" s="60">
        <v>79552000</v>
      </c>
      <c r="G28" s="60">
        <v>6569550</v>
      </c>
      <c r="H28" s="60">
        <v>3550389</v>
      </c>
      <c r="I28" s="60">
        <v>14165354</v>
      </c>
      <c r="J28" s="60">
        <v>24285293</v>
      </c>
      <c r="K28" s="60">
        <v>5338588</v>
      </c>
      <c r="L28" s="60">
        <v>13523953</v>
      </c>
      <c r="M28" s="60">
        <v>8824417</v>
      </c>
      <c r="N28" s="60">
        <v>27686958</v>
      </c>
      <c r="O28" s="60">
        <v>628859</v>
      </c>
      <c r="P28" s="60">
        <v>2427044</v>
      </c>
      <c r="Q28" s="60">
        <v>10440385</v>
      </c>
      <c r="R28" s="60">
        <v>13496288</v>
      </c>
      <c r="S28" s="60"/>
      <c r="T28" s="60"/>
      <c r="U28" s="60"/>
      <c r="V28" s="60"/>
      <c r="W28" s="60">
        <v>65468539</v>
      </c>
      <c r="X28" s="60">
        <v>46402427</v>
      </c>
      <c r="Y28" s="60">
        <v>19066112</v>
      </c>
      <c r="Z28" s="140">
        <v>41.09</v>
      </c>
      <c r="AA28" s="155">
        <v>79552000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81601056</v>
      </c>
      <c r="D32" s="210">
        <f>SUM(D28:D31)</f>
        <v>0</v>
      </c>
      <c r="E32" s="211">
        <f t="shared" si="5"/>
        <v>79552450</v>
      </c>
      <c r="F32" s="77">
        <f t="shared" si="5"/>
        <v>79552000</v>
      </c>
      <c r="G32" s="77">
        <f t="shared" si="5"/>
        <v>6569550</v>
      </c>
      <c r="H32" s="77">
        <f t="shared" si="5"/>
        <v>3550389</v>
      </c>
      <c r="I32" s="77">
        <f t="shared" si="5"/>
        <v>14165354</v>
      </c>
      <c r="J32" s="77">
        <f t="shared" si="5"/>
        <v>24285293</v>
      </c>
      <c r="K32" s="77">
        <f t="shared" si="5"/>
        <v>5338588</v>
      </c>
      <c r="L32" s="77">
        <f t="shared" si="5"/>
        <v>13523953</v>
      </c>
      <c r="M32" s="77">
        <f t="shared" si="5"/>
        <v>8824417</v>
      </c>
      <c r="N32" s="77">
        <f t="shared" si="5"/>
        <v>27686958</v>
      </c>
      <c r="O32" s="77">
        <f t="shared" si="5"/>
        <v>628859</v>
      </c>
      <c r="P32" s="77">
        <f t="shared" si="5"/>
        <v>2427044</v>
      </c>
      <c r="Q32" s="77">
        <f t="shared" si="5"/>
        <v>10440385</v>
      </c>
      <c r="R32" s="77">
        <f t="shared" si="5"/>
        <v>13496288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65468539</v>
      </c>
      <c r="X32" s="77">
        <f t="shared" si="5"/>
        <v>46402427</v>
      </c>
      <c r="Y32" s="77">
        <f t="shared" si="5"/>
        <v>19066112</v>
      </c>
      <c r="Z32" s="212">
        <f>+IF(X32&lt;&gt;0,+(Y32/X32)*100,0)</f>
        <v>41.088609438467515</v>
      </c>
      <c r="AA32" s="79">
        <f>SUM(AA28:AA31)</f>
        <v>79552000</v>
      </c>
    </row>
    <row r="33" spans="1:27" ht="12.75">
      <c r="A33" s="237" t="s">
        <v>51</v>
      </c>
      <c r="B33" s="136" t="s">
        <v>137</v>
      </c>
      <c r="C33" s="155">
        <v>12582799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9500000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9500000</v>
      </c>
      <c r="Y34" s="60">
        <v>-9500000</v>
      </c>
      <c r="Z34" s="140">
        <v>-100</v>
      </c>
      <c r="AA34" s="62"/>
    </row>
    <row r="35" spans="1:27" ht="12.75">
      <c r="A35" s="237" t="s">
        <v>53</v>
      </c>
      <c r="B35" s="136"/>
      <c r="C35" s="155">
        <v>155000</v>
      </c>
      <c r="D35" s="155"/>
      <c r="E35" s="156"/>
      <c r="F35" s="60">
        <v>9430572</v>
      </c>
      <c r="G35" s="60">
        <v>12134</v>
      </c>
      <c r="H35" s="60"/>
      <c r="I35" s="60">
        <v>13594</v>
      </c>
      <c r="J35" s="60">
        <v>25728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25728</v>
      </c>
      <c r="X35" s="60"/>
      <c r="Y35" s="60">
        <v>25728</v>
      </c>
      <c r="Z35" s="140"/>
      <c r="AA35" s="62">
        <v>9430572</v>
      </c>
    </row>
    <row r="36" spans="1:27" ht="12.75">
      <c r="A36" s="238" t="s">
        <v>139</v>
      </c>
      <c r="B36" s="149"/>
      <c r="C36" s="222">
        <f aca="true" t="shared" si="6" ref="C36:Y36">SUM(C32:C35)</f>
        <v>94338855</v>
      </c>
      <c r="D36" s="222">
        <f>SUM(D32:D35)</f>
        <v>0</v>
      </c>
      <c r="E36" s="218">
        <f t="shared" si="6"/>
        <v>89052450</v>
      </c>
      <c r="F36" s="220">
        <f t="shared" si="6"/>
        <v>88982572</v>
      </c>
      <c r="G36" s="220">
        <f t="shared" si="6"/>
        <v>6581684</v>
      </c>
      <c r="H36" s="220">
        <f t="shared" si="6"/>
        <v>3550389</v>
      </c>
      <c r="I36" s="220">
        <f t="shared" si="6"/>
        <v>14178948</v>
      </c>
      <c r="J36" s="220">
        <f t="shared" si="6"/>
        <v>24311021</v>
      </c>
      <c r="K36" s="220">
        <f t="shared" si="6"/>
        <v>5338588</v>
      </c>
      <c r="L36" s="220">
        <f t="shared" si="6"/>
        <v>13523953</v>
      </c>
      <c r="M36" s="220">
        <f t="shared" si="6"/>
        <v>8824417</v>
      </c>
      <c r="N36" s="220">
        <f t="shared" si="6"/>
        <v>27686958</v>
      </c>
      <c r="O36" s="220">
        <f t="shared" si="6"/>
        <v>628859</v>
      </c>
      <c r="P36" s="220">
        <f t="shared" si="6"/>
        <v>2427044</v>
      </c>
      <c r="Q36" s="220">
        <f t="shared" si="6"/>
        <v>10440385</v>
      </c>
      <c r="R36" s="220">
        <f t="shared" si="6"/>
        <v>13496288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65494267</v>
      </c>
      <c r="X36" s="220">
        <f t="shared" si="6"/>
        <v>55902427</v>
      </c>
      <c r="Y36" s="220">
        <f t="shared" si="6"/>
        <v>9591840</v>
      </c>
      <c r="Z36" s="221">
        <f>+IF(X36&lt;&gt;0,+(Y36/X36)*100,0)</f>
        <v>17.158181701127216</v>
      </c>
      <c r="AA36" s="239">
        <f>SUM(AA32:AA35)</f>
        <v>88982572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3655924</v>
      </c>
      <c r="D6" s="155"/>
      <c r="E6" s="59">
        <v>4035000</v>
      </c>
      <c r="F6" s="60">
        <v>-14510000</v>
      </c>
      <c r="G6" s="60">
        <v>53549920</v>
      </c>
      <c r="H6" s="60">
        <v>26580368</v>
      </c>
      <c r="I6" s="60">
        <v>22732834</v>
      </c>
      <c r="J6" s="60">
        <v>22732834</v>
      </c>
      <c r="K6" s="60">
        <v>22653440</v>
      </c>
      <c r="L6" s="60">
        <v>10087071</v>
      </c>
      <c r="M6" s="60">
        <v>26537944</v>
      </c>
      <c r="N6" s="60">
        <v>26537944</v>
      </c>
      <c r="O6" s="60">
        <v>17670671</v>
      </c>
      <c r="P6" s="60">
        <v>11331308</v>
      </c>
      <c r="Q6" s="60">
        <v>63246562</v>
      </c>
      <c r="R6" s="60">
        <v>63246562</v>
      </c>
      <c r="S6" s="60"/>
      <c r="T6" s="60"/>
      <c r="U6" s="60"/>
      <c r="V6" s="60"/>
      <c r="W6" s="60">
        <v>63246562</v>
      </c>
      <c r="X6" s="60">
        <v>-10882500</v>
      </c>
      <c r="Y6" s="60">
        <v>74129062</v>
      </c>
      <c r="Z6" s="140">
        <v>-681.18</v>
      </c>
      <c r="AA6" s="62">
        <v>-14510000</v>
      </c>
    </row>
    <row r="7" spans="1:27" ht="12.75">
      <c r="A7" s="249" t="s">
        <v>144</v>
      </c>
      <c r="B7" s="182"/>
      <c r="C7" s="155"/>
      <c r="D7" s="155"/>
      <c r="E7" s="59">
        <v>3107000</v>
      </c>
      <c r="F7" s="60">
        <v>1607000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1205250</v>
      </c>
      <c r="Y7" s="60">
        <v>-1205250</v>
      </c>
      <c r="Z7" s="140">
        <v>-100</v>
      </c>
      <c r="AA7" s="62">
        <v>1607000</v>
      </c>
    </row>
    <row r="8" spans="1:27" ht="12.75">
      <c r="A8" s="249" t="s">
        <v>145</v>
      </c>
      <c r="B8" s="182"/>
      <c r="C8" s="155">
        <v>103900676</v>
      </c>
      <c r="D8" s="155"/>
      <c r="E8" s="59">
        <v>292000000</v>
      </c>
      <c r="F8" s="60">
        <v>264377000</v>
      </c>
      <c r="G8" s="60">
        <v>169429448</v>
      </c>
      <c r="H8" s="60">
        <v>80660857</v>
      </c>
      <c r="I8" s="60">
        <v>181518980</v>
      </c>
      <c r="J8" s="60">
        <v>181518980</v>
      </c>
      <c r="K8" s="60">
        <v>183153677</v>
      </c>
      <c r="L8" s="60">
        <v>185118883</v>
      </c>
      <c r="M8" s="60">
        <v>189970699</v>
      </c>
      <c r="N8" s="60">
        <v>189970699</v>
      </c>
      <c r="O8" s="60">
        <v>192942994</v>
      </c>
      <c r="P8" s="60">
        <v>194409413</v>
      </c>
      <c r="Q8" s="60">
        <v>198828683</v>
      </c>
      <c r="R8" s="60">
        <v>198828683</v>
      </c>
      <c r="S8" s="60"/>
      <c r="T8" s="60"/>
      <c r="U8" s="60"/>
      <c r="V8" s="60"/>
      <c r="W8" s="60">
        <v>198828683</v>
      </c>
      <c r="X8" s="60">
        <v>198282750</v>
      </c>
      <c r="Y8" s="60">
        <v>545933</v>
      </c>
      <c r="Z8" s="140">
        <v>0.28</v>
      </c>
      <c r="AA8" s="62">
        <v>264377000</v>
      </c>
    </row>
    <row r="9" spans="1:27" ht="12.75">
      <c r="A9" s="249" t="s">
        <v>146</v>
      </c>
      <c r="B9" s="182"/>
      <c r="C9" s="155">
        <v>47166865</v>
      </c>
      <c r="D9" s="155"/>
      <c r="E9" s="59">
        <v>70600000</v>
      </c>
      <c r="F9" s="60">
        <v>73498000</v>
      </c>
      <c r="G9" s="60">
        <v>123231971</v>
      </c>
      <c r="H9" s="60">
        <v>223856921</v>
      </c>
      <c r="I9" s="60">
        <v>132974335</v>
      </c>
      <c r="J9" s="60">
        <v>132974335</v>
      </c>
      <c r="K9" s="60">
        <v>133103899</v>
      </c>
      <c r="L9" s="60">
        <v>133923241</v>
      </c>
      <c r="M9" s="60">
        <v>136662931</v>
      </c>
      <c r="N9" s="60">
        <v>136662931</v>
      </c>
      <c r="O9" s="60">
        <v>141108509</v>
      </c>
      <c r="P9" s="60">
        <v>144477092</v>
      </c>
      <c r="Q9" s="60">
        <v>147551939</v>
      </c>
      <c r="R9" s="60">
        <v>147551939</v>
      </c>
      <c r="S9" s="60"/>
      <c r="T9" s="60"/>
      <c r="U9" s="60"/>
      <c r="V9" s="60"/>
      <c r="W9" s="60">
        <v>147551939</v>
      </c>
      <c r="X9" s="60">
        <v>55123500</v>
      </c>
      <c r="Y9" s="60">
        <v>92428439</v>
      </c>
      <c r="Z9" s="140">
        <v>167.68</v>
      </c>
      <c r="AA9" s="62">
        <v>73498000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1886760</v>
      </c>
      <c r="D11" s="155"/>
      <c r="E11" s="59">
        <v>4100000</v>
      </c>
      <c r="F11" s="60">
        <v>4751000</v>
      </c>
      <c r="G11" s="60">
        <v>4121972</v>
      </c>
      <c r="H11" s="60">
        <v>1857487</v>
      </c>
      <c r="I11" s="60">
        <v>1770592</v>
      </c>
      <c r="J11" s="60">
        <v>1770592</v>
      </c>
      <c r="K11" s="60">
        <v>1791225</v>
      </c>
      <c r="L11" s="60">
        <v>1921892</v>
      </c>
      <c r="M11" s="60">
        <v>1957557</v>
      </c>
      <c r="N11" s="60">
        <v>1957557</v>
      </c>
      <c r="O11" s="60">
        <v>1957557</v>
      </c>
      <c r="P11" s="60">
        <v>2017039</v>
      </c>
      <c r="Q11" s="60">
        <v>967230</v>
      </c>
      <c r="R11" s="60">
        <v>967230</v>
      </c>
      <c r="S11" s="60"/>
      <c r="T11" s="60"/>
      <c r="U11" s="60"/>
      <c r="V11" s="60"/>
      <c r="W11" s="60">
        <v>967230</v>
      </c>
      <c r="X11" s="60">
        <v>3563250</v>
      </c>
      <c r="Y11" s="60">
        <v>-2596020</v>
      </c>
      <c r="Z11" s="140">
        <v>-72.86</v>
      </c>
      <c r="AA11" s="62">
        <v>4751000</v>
      </c>
    </row>
    <row r="12" spans="1:27" ht="12.75">
      <c r="A12" s="250" t="s">
        <v>56</v>
      </c>
      <c r="B12" s="251"/>
      <c r="C12" s="168">
        <f aca="true" t="shared" si="0" ref="C12:Y12">SUM(C6:C11)</f>
        <v>156610225</v>
      </c>
      <c r="D12" s="168">
        <f>SUM(D6:D11)</f>
        <v>0</v>
      </c>
      <c r="E12" s="72">
        <f t="shared" si="0"/>
        <v>373842000</v>
      </c>
      <c r="F12" s="73">
        <f t="shared" si="0"/>
        <v>329723000</v>
      </c>
      <c r="G12" s="73">
        <f t="shared" si="0"/>
        <v>350333311</v>
      </c>
      <c r="H12" s="73">
        <f t="shared" si="0"/>
        <v>332955633</v>
      </c>
      <c r="I12" s="73">
        <f t="shared" si="0"/>
        <v>338996741</v>
      </c>
      <c r="J12" s="73">
        <f t="shared" si="0"/>
        <v>338996741</v>
      </c>
      <c r="K12" s="73">
        <f t="shared" si="0"/>
        <v>340702241</v>
      </c>
      <c r="L12" s="73">
        <f t="shared" si="0"/>
        <v>331051087</v>
      </c>
      <c r="M12" s="73">
        <f t="shared" si="0"/>
        <v>355129131</v>
      </c>
      <c r="N12" s="73">
        <f t="shared" si="0"/>
        <v>355129131</v>
      </c>
      <c r="O12" s="73">
        <f t="shared" si="0"/>
        <v>353679731</v>
      </c>
      <c r="P12" s="73">
        <f t="shared" si="0"/>
        <v>352234852</v>
      </c>
      <c r="Q12" s="73">
        <f t="shared" si="0"/>
        <v>410594414</v>
      </c>
      <c r="R12" s="73">
        <f t="shared" si="0"/>
        <v>410594414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410594414</v>
      </c>
      <c r="X12" s="73">
        <f t="shared" si="0"/>
        <v>247292250</v>
      </c>
      <c r="Y12" s="73">
        <f t="shared" si="0"/>
        <v>163302164</v>
      </c>
      <c r="Z12" s="170">
        <f>+IF(X12&lt;&gt;0,+(Y12/X12)*100,0)</f>
        <v>66.03610262755909</v>
      </c>
      <c r="AA12" s="74">
        <f>SUM(AA6:AA11)</f>
        <v>329723000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>
        <v>1973032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3100004</v>
      </c>
      <c r="D16" s="155"/>
      <c r="E16" s="59">
        <v>2000000</v>
      </c>
      <c r="F16" s="60">
        <v>2520000</v>
      </c>
      <c r="G16" s="159">
        <v>1060825</v>
      </c>
      <c r="H16" s="159">
        <v>3100004</v>
      </c>
      <c r="I16" s="159">
        <v>3100004</v>
      </c>
      <c r="J16" s="60">
        <v>3100004</v>
      </c>
      <c r="K16" s="159">
        <v>3100004</v>
      </c>
      <c r="L16" s="159">
        <v>3100004</v>
      </c>
      <c r="M16" s="60">
        <v>3100004</v>
      </c>
      <c r="N16" s="159">
        <v>3100004</v>
      </c>
      <c r="O16" s="159">
        <v>3100004</v>
      </c>
      <c r="P16" s="159">
        <v>3100004</v>
      </c>
      <c r="Q16" s="60">
        <v>3100004</v>
      </c>
      <c r="R16" s="159">
        <v>3100004</v>
      </c>
      <c r="S16" s="159"/>
      <c r="T16" s="60"/>
      <c r="U16" s="159"/>
      <c r="V16" s="159"/>
      <c r="W16" s="159">
        <v>3100004</v>
      </c>
      <c r="X16" s="60">
        <v>1890000</v>
      </c>
      <c r="Y16" s="159">
        <v>1210004</v>
      </c>
      <c r="Z16" s="141">
        <v>64.02</v>
      </c>
      <c r="AA16" s="225">
        <v>2520000</v>
      </c>
    </row>
    <row r="17" spans="1:27" ht="12.75">
      <c r="A17" s="249" t="s">
        <v>152</v>
      </c>
      <c r="B17" s="182"/>
      <c r="C17" s="155">
        <v>74574176</v>
      </c>
      <c r="D17" s="155"/>
      <c r="E17" s="59">
        <v>83281000</v>
      </c>
      <c r="F17" s="60">
        <v>83281000</v>
      </c>
      <c r="G17" s="60">
        <v>65751538</v>
      </c>
      <c r="H17" s="60">
        <v>59574870</v>
      </c>
      <c r="I17" s="60">
        <v>87016484</v>
      </c>
      <c r="J17" s="60">
        <v>87016484</v>
      </c>
      <c r="K17" s="60">
        <v>87016484</v>
      </c>
      <c r="L17" s="60">
        <v>87016484</v>
      </c>
      <c r="M17" s="60">
        <v>74574176</v>
      </c>
      <c r="N17" s="60">
        <v>74574176</v>
      </c>
      <c r="O17" s="60">
        <v>74574176</v>
      </c>
      <c r="P17" s="60">
        <v>74574176</v>
      </c>
      <c r="Q17" s="60">
        <v>74574176</v>
      </c>
      <c r="R17" s="60">
        <v>74574176</v>
      </c>
      <c r="S17" s="60"/>
      <c r="T17" s="60"/>
      <c r="U17" s="60"/>
      <c r="V17" s="60"/>
      <c r="W17" s="60">
        <v>74574176</v>
      </c>
      <c r="X17" s="60">
        <v>62460750</v>
      </c>
      <c r="Y17" s="60">
        <v>12113426</v>
      </c>
      <c r="Z17" s="140">
        <v>19.39</v>
      </c>
      <c r="AA17" s="62">
        <v>83281000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3210956018</v>
      </c>
      <c r="D19" s="155"/>
      <c r="E19" s="59">
        <v>3263384382</v>
      </c>
      <c r="F19" s="60">
        <v>3352367381</v>
      </c>
      <c r="G19" s="60">
        <v>3178963130</v>
      </c>
      <c r="H19" s="60">
        <v>3375566476</v>
      </c>
      <c r="I19" s="60">
        <v>3281071304</v>
      </c>
      <c r="J19" s="60">
        <v>3281071304</v>
      </c>
      <c r="K19" s="60">
        <v>3044291447</v>
      </c>
      <c r="L19" s="60">
        <v>3455520695</v>
      </c>
      <c r="M19" s="60">
        <v>3464575434</v>
      </c>
      <c r="N19" s="60">
        <v>3464575434</v>
      </c>
      <c r="O19" s="60">
        <v>3464575434</v>
      </c>
      <c r="P19" s="60">
        <v>3448179292</v>
      </c>
      <c r="Q19" s="60">
        <v>3542268713</v>
      </c>
      <c r="R19" s="60">
        <v>3542268713</v>
      </c>
      <c r="S19" s="60"/>
      <c r="T19" s="60"/>
      <c r="U19" s="60"/>
      <c r="V19" s="60"/>
      <c r="W19" s="60">
        <v>3542268713</v>
      </c>
      <c r="X19" s="60">
        <v>2514275536</v>
      </c>
      <c r="Y19" s="60">
        <v>1027993177</v>
      </c>
      <c r="Z19" s="140">
        <v>40.89</v>
      </c>
      <c r="AA19" s="62">
        <v>3352367381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3146712</v>
      </c>
      <c r="D22" s="155"/>
      <c r="E22" s="59">
        <v>3394000</v>
      </c>
      <c r="F22" s="60">
        <v>3072999</v>
      </c>
      <c r="G22" s="60">
        <v>5647169</v>
      </c>
      <c r="H22" s="60">
        <v>10787791</v>
      </c>
      <c r="I22" s="60">
        <v>10832885</v>
      </c>
      <c r="J22" s="60">
        <v>10832885</v>
      </c>
      <c r="K22" s="60">
        <v>10877979</v>
      </c>
      <c r="L22" s="60">
        <v>10923073</v>
      </c>
      <c r="M22" s="60">
        <v>3146712</v>
      </c>
      <c r="N22" s="60">
        <v>3146712</v>
      </c>
      <c r="O22" s="60">
        <v>3146712</v>
      </c>
      <c r="P22" s="60">
        <v>10526618</v>
      </c>
      <c r="Q22" s="60">
        <v>10401208</v>
      </c>
      <c r="R22" s="60">
        <v>10401208</v>
      </c>
      <c r="S22" s="60"/>
      <c r="T22" s="60"/>
      <c r="U22" s="60"/>
      <c r="V22" s="60"/>
      <c r="W22" s="60">
        <v>10401208</v>
      </c>
      <c r="X22" s="60">
        <v>2304749</v>
      </c>
      <c r="Y22" s="60">
        <v>8096459</v>
      </c>
      <c r="Z22" s="140">
        <v>351.29</v>
      </c>
      <c r="AA22" s="62">
        <v>3072999</v>
      </c>
    </row>
    <row r="23" spans="1:27" ht="12.75">
      <c r="A23" s="249" t="s">
        <v>158</v>
      </c>
      <c r="B23" s="182"/>
      <c r="C23" s="155">
        <v>15385903</v>
      </c>
      <c r="D23" s="155"/>
      <c r="E23" s="59">
        <v>14507000</v>
      </c>
      <c r="F23" s="60">
        <v>14507000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10880250</v>
      </c>
      <c r="Y23" s="159">
        <v>-10880250</v>
      </c>
      <c r="Z23" s="141">
        <v>-100</v>
      </c>
      <c r="AA23" s="225">
        <v>14507000</v>
      </c>
    </row>
    <row r="24" spans="1:27" ht="12.75">
      <c r="A24" s="250" t="s">
        <v>57</v>
      </c>
      <c r="B24" s="253"/>
      <c r="C24" s="168">
        <f aca="true" t="shared" si="1" ref="C24:Y24">SUM(C15:C23)</f>
        <v>3307162813</v>
      </c>
      <c r="D24" s="168">
        <f>SUM(D15:D23)</f>
        <v>0</v>
      </c>
      <c r="E24" s="76">
        <f t="shared" si="1"/>
        <v>3366566382</v>
      </c>
      <c r="F24" s="77">
        <f t="shared" si="1"/>
        <v>3455748380</v>
      </c>
      <c r="G24" s="77">
        <f t="shared" si="1"/>
        <v>3253395694</v>
      </c>
      <c r="H24" s="77">
        <f t="shared" si="1"/>
        <v>3449029141</v>
      </c>
      <c r="I24" s="77">
        <f t="shared" si="1"/>
        <v>3382020677</v>
      </c>
      <c r="J24" s="77">
        <f t="shared" si="1"/>
        <v>3382020677</v>
      </c>
      <c r="K24" s="77">
        <f t="shared" si="1"/>
        <v>3145285914</v>
      </c>
      <c r="L24" s="77">
        <f t="shared" si="1"/>
        <v>3556560256</v>
      </c>
      <c r="M24" s="77">
        <f t="shared" si="1"/>
        <v>3545396326</v>
      </c>
      <c r="N24" s="77">
        <f t="shared" si="1"/>
        <v>3545396326</v>
      </c>
      <c r="O24" s="77">
        <f t="shared" si="1"/>
        <v>3545396326</v>
      </c>
      <c r="P24" s="77">
        <f t="shared" si="1"/>
        <v>3536380090</v>
      </c>
      <c r="Q24" s="77">
        <f t="shared" si="1"/>
        <v>3630344101</v>
      </c>
      <c r="R24" s="77">
        <f t="shared" si="1"/>
        <v>3630344101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3630344101</v>
      </c>
      <c r="X24" s="77">
        <f t="shared" si="1"/>
        <v>2591811285</v>
      </c>
      <c r="Y24" s="77">
        <f t="shared" si="1"/>
        <v>1038532816</v>
      </c>
      <c r="Z24" s="212">
        <f>+IF(X24&lt;&gt;0,+(Y24/X24)*100,0)</f>
        <v>40.06976981736538</v>
      </c>
      <c r="AA24" s="79">
        <f>SUM(AA15:AA23)</f>
        <v>3455748380</v>
      </c>
    </row>
    <row r="25" spans="1:27" ht="12.75">
      <c r="A25" s="250" t="s">
        <v>159</v>
      </c>
      <c r="B25" s="251"/>
      <c r="C25" s="168">
        <f aca="true" t="shared" si="2" ref="C25:Y25">+C12+C24</f>
        <v>3463773038</v>
      </c>
      <c r="D25" s="168">
        <f>+D12+D24</f>
        <v>0</v>
      </c>
      <c r="E25" s="72">
        <f t="shared" si="2"/>
        <v>3740408382</v>
      </c>
      <c r="F25" s="73">
        <f t="shared" si="2"/>
        <v>3785471380</v>
      </c>
      <c r="G25" s="73">
        <f t="shared" si="2"/>
        <v>3603729005</v>
      </c>
      <c r="H25" s="73">
        <f t="shared" si="2"/>
        <v>3781984774</v>
      </c>
      <c r="I25" s="73">
        <f t="shared" si="2"/>
        <v>3721017418</v>
      </c>
      <c r="J25" s="73">
        <f t="shared" si="2"/>
        <v>3721017418</v>
      </c>
      <c r="K25" s="73">
        <f t="shared" si="2"/>
        <v>3485988155</v>
      </c>
      <c r="L25" s="73">
        <f t="shared" si="2"/>
        <v>3887611343</v>
      </c>
      <c r="M25" s="73">
        <f t="shared" si="2"/>
        <v>3900525457</v>
      </c>
      <c r="N25" s="73">
        <f t="shared" si="2"/>
        <v>3900525457</v>
      </c>
      <c r="O25" s="73">
        <f t="shared" si="2"/>
        <v>3899076057</v>
      </c>
      <c r="P25" s="73">
        <f t="shared" si="2"/>
        <v>3888614942</v>
      </c>
      <c r="Q25" s="73">
        <f t="shared" si="2"/>
        <v>4040938515</v>
      </c>
      <c r="R25" s="73">
        <f t="shared" si="2"/>
        <v>4040938515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4040938515</v>
      </c>
      <c r="X25" s="73">
        <f t="shared" si="2"/>
        <v>2839103535</v>
      </c>
      <c r="Y25" s="73">
        <f t="shared" si="2"/>
        <v>1201834980</v>
      </c>
      <c r="Z25" s="170">
        <f>+IF(X25&lt;&gt;0,+(Y25/X25)*100,0)</f>
        <v>42.33149531829243</v>
      </c>
      <c r="AA25" s="74">
        <f>+AA12+AA24</f>
        <v>3785471380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617692</v>
      </c>
      <c r="D30" s="155"/>
      <c r="E30" s="59">
        <v>2871243</v>
      </c>
      <c r="F30" s="60">
        <v>2871243</v>
      </c>
      <c r="G30" s="60">
        <v>617692</v>
      </c>
      <c r="H30" s="60">
        <v>617692</v>
      </c>
      <c r="I30" s="60">
        <v>617692</v>
      </c>
      <c r="J30" s="60">
        <v>617692</v>
      </c>
      <c r="K30" s="60">
        <v>617692</v>
      </c>
      <c r="L30" s="60">
        <v>617692</v>
      </c>
      <c r="M30" s="60">
        <v>321553</v>
      </c>
      <c r="N30" s="60">
        <v>321553</v>
      </c>
      <c r="O30" s="60">
        <v>321553</v>
      </c>
      <c r="P30" s="60">
        <v>321553</v>
      </c>
      <c r="Q30" s="60">
        <v>617692</v>
      </c>
      <c r="R30" s="60">
        <v>617692</v>
      </c>
      <c r="S30" s="60"/>
      <c r="T30" s="60"/>
      <c r="U30" s="60"/>
      <c r="V30" s="60"/>
      <c r="W30" s="60">
        <v>617692</v>
      </c>
      <c r="X30" s="60">
        <v>2153432</v>
      </c>
      <c r="Y30" s="60">
        <v>-1535740</v>
      </c>
      <c r="Z30" s="140">
        <v>-71.32</v>
      </c>
      <c r="AA30" s="62">
        <v>2871243</v>
      </c>
    </row>
    <row r="31" spans="1:27" ht="12.75">
      <c r="A31" s="249" t="s">
        <v>163</v>
      </c>
      <c r="B31" s="182"/>
      <c r="C31" s="155">
        <v>2521447</v>
      </c>
      <c r="D31" s="155"/>
      <c r="E31" s="59">
        <v>3000000</v>
      </c>
      <c r="F31" s="60">
        <v>3000000</v>
      </c>
      <c r="G31" s="60">
        <v>2482115</v>
      </c>
      <c r="H31" s="60">
        <v>2500217</v>
      </c>
      <c r="I31" s="60">
        <v>2508731</v>
      </c>
      <c r="J31" s="60">
        <v>2508731</v>
      </c>
      <c r="K31" s="60">
        <v>2502506</v>
      </c>
      <c r="L31" s="60">
        <v>2508427</v>
      </c>
      <c r="M31" s="60">
        <v>2513767</v>
      </c>
      <c r="N31" s="60">
        <v>2513767</v>
      </c>
      <c r="O31" s="60">
        <v>2513767</v>
      </c>
      <c r="P31" s="60">
        <v>2511134</v>
      </c>
      <c r="Q31" s="60">
        <v>29318</v>
      </c>
      <c r="R31" s="60">
        <v>29318</v>
      </c>
      <c r="S31" s="60"/>
      <c r="T31" s="60"/>
      <c r="U31" s="60"/>
      <c r="V31" s="60"/>
      <c r="W31" s="60">
        <v>29318</v>
      </c>
      <c r="X31" s="60">
        <v>2250000</v>
      </c>
      <c r="Y31" s="60">
        <v>-2220682</v>
      </c>
      <c r="Z31" s="140">
        <v>-98.7</v>
      </c>
      <c r="AA31" s="62">
        <v>3000000</v>
      </c>
    </row>
    <row r="32" spans="1:27" ht="12.75">
      <c r="A32" s="249" t="s">
        <v>164</v>
      </c>
      <c r="B32" s="182"/>
      <c r="C32" s="155">
        <v>73631126</v>
      </c>
      <c r="D32" s="155"/>
      <c r="E32" s="59">
        <v>31077103</v>
      </c>
      <c r="F32" s="60">
        <v>31077103</v>
      </c>
      <c r="G32" s="60">
        <v>27834712</v>
      </c>
      <c r="H32" s="60">
        <v>22840169</v>
      </c>
      <c r="I32" s="60">
        <v>17281196</v>
      </c>
      <c r="J32" s="60">
        <v>17281196</v>
      </c>
      <c r="K32" s="60">
        <v>26881410</v>
      </c>
      <c r="L32" s="60">
        <v>24368670</v>
      </c>
      <c r="M32" s="60">
        <v>45281161</v>
      </c>
      <c r="N32" s="60">
        <v>45281161</v>
      </c>
      <c r="O32" s="60">
        <v>20685767</v>
      </c>
      <c r="P32" s="60">
        <v>28480804</v>
      </c>
      <c r="Q32" s="60">
        <v>53619781</v>
      </c>
      <c r="R32" s="60">
        <v>53619781</v>
      </c>
      <c r="S32" s="60"/>
      <c r="T32" s="60"/>
      <c r="U32" s="60"/>
      <c r="V32" s="60"/>
      <c r="W32" s="60">
        <v>53619781</v>
      </c>
      <c r="X32" s="60">
        <v>23307827</v>
      </c>
      <c r="Y32" s="60">
        <v>30311954</v>
      </c>
      <c r="Z32" s="140">
        <v>130.05</v>
      </c>
      <c r="AA32" s="62">
        <v>31077103</v>
      </c>
    </row>
    <row r="33" spans="1:27" ht="12.75">
      <c r="A33" s="249" t="s">
        <v>165</v>
      </c>
      <c r="B33" s="182"/>
      <c r="C33" s="155">
        <v>1278000</v>
      </c>
      <c r="D33" s="155"/>
      <c r="E33" s="59">
        <v>3806958</v>
      </c>
      <c r="F33" s="60">
        <v>3806958</v>
      </c>
      <c r="G33" s="60">
        <v>1207000</v>
      </c>
      <c r="H33" s="60">
        <v>1278000</v>
      </c>
      <c r="I33" s="60">
        <v>1278000</v>
      </c>
      <c r="J33" s="60">
        <v>1278000</v>
      </c>
      <c r="K33" s="60">
        <v>1278000</v>
      </c>
      <c r="L33" s="60">
        <v>1278000</v>
      </c>
      <c r="M33" s="60">
        <v>1278000</v>
      </c>
      <c r="N33" s="60">
        <v>1278000</v>
      </c>
      <c r="O33" s="60">
        <v>1278000</v>
      </c>
      <c r="P33" s="60">
        <v>1278000</v>
      </c>
      <c r="Q33" s="60">
        <v>1278000</v>
      </c>
      <c r="R33" s="60">
        <v>1278000</v>
      </c>
      <c r="S33" s="60"/>
      <c r="T33" s="60"/>
      <c r="U33" s="60"/>
      <c r="V33" s="60"/>
      <c r="W33" s="60">
        <v>1278000</v>
      </c>
      <c r="X33" s="60">
        <v>2855219</v>
      </c>
      <c r="Y33" s="60">
        <v>-1577219</v>
      </c>
      <c r="Z33" s="140">
        <v>-55.24</v>
      </c>
      <c r="AA33" s="62">
        <v>3806958</v>
      </c>
    </row>
    <row r="34" spans="1:27" ht="12.75">
      <c r="A34" s="250" t="s">
        <v>58</v>
      </c>
      <c r="B34" s="251"/>
      <c r="C34" s="168">
        <f aca="true" t="shared" si="3" ref="C34:Y34">SUM(C29:C33)</f>
        <v>78048265</v>
      </c>
      <c r="D34" s="168">
        <f>SUM(D29:D33)</f>
        <v>0</v>
      </c>
      <c r="E34" s="72">
        <f t="shared" si="3"/>
        <v>40755304</v>
      </c>
      <c r="F34" s="73">
        <f t="shared" si="3"/>
        <v>40755304</v>
      </c>
      <c r="G34" s="73">
        <f t="shared" si="3"/>
        <v>32141519</v>
      </c>
      <c r="H34" s="73">
        <f t="shared" si="3"/>
        <v>27236078</v>
      </c>
      <c r="I34" s="73">
        <f t="shared" si="3"/>
        <v>21685619</v>
      </c>
      <c r="J34" s="73">
        <f t="shared" si="3"/>
        <v>21685619</v>
      </c>
      <c r="K34" s="73">
        <f t="shared" si="3"/>
        <v>31279608</v>
      </c>
      <c r="L34" s="73">
        <f t="shared" si="3"/>
        <v>28772789</v>
      </c>
      <c r="M34" s="73">
        <f t="shared" si="3"/>
        <v>49394481</v>
      </c>
      <c r="N34" s="73">
        <f t="shared" si="3"/>
        <v>49394481</v>
      </c>
      <c r="O34" s="73">
        <f t="shared" si="3"/>
        <v>24799087</v>
      </c>
      <c r="P34" s="73">
        <f t="shared" si="3"/>
        <v>32591491</v>
      </c>
      <c r="Q34" s="73">
        <f t="shared" si="3"/>
        <v>55544791</v>
      </c>
      <c r="R34" s="73">
        <f t="shared" si="3"/>
        <v>55544791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55544791</v>
      </c>
      <c r="X34" s="73">
        <f t="shared" si="3"/>
        <v>30566478</v>
      </c>
      <c r="Y34" s="73">
        <f t="shared" si="3"/>
        <v>24978313</v>
      </c>
      <c r="Z34" s="170">
        <f>+IF(X34&lt;&gt;0,+(Y34/X34)*100,0)</f>
        <v>81.71799511870488</v>
      </c>
      <c r="AA34" s="74">
        <f>SUM(AA29:AA33)</f>
        <v>40755304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5666599</v>
      </c>
      <c r="D37" s="155"/>
      <c r="E37" s="59">
        <v>11633052</v>
      </c>
      <c r="F37" s="60">
        <v>11633052</v>
      </c>
      <c r="G37" s="60">
        <v>5666599</v>
      </c>
      <c r="H37" s="60">
        <v>5666599</v>
      </c>
      <c r="I37" s="60">
        <v>5666599</v>
      </c>
      <c r="J37" s="60">
        <v>5666599</v>
      </c>
      <c r="K37" s="60">
        <v>5666599</v>
      </c>
      <c r="L37" s="60">
        <v>5666599</v>
      </c>
      <c r="M37" s="60">
        <v>5666599</v>
      </c>
      <c r="N37" s="60">
        <v>5666599</v>
      </c>
      <c r="O37" s="60">
        <v>5666599</v>
      </c>
      <c r="P37" s="60">
        <v>5666599</v>
      </c>
      <c r="Q37" s="60">
        <v>5666599</v>
      </c>
      <c r="R37" s="60">
        <v>5666599</v>
      </c>
      <c r="S37" s="60"/>
      <c r="T37" s="60"/>
      <c r="U37" s="60"/>
      <c r="V37" s="60"/>
      <c r="W37" s="60">
        <v>5666599</v>
      </c>
      <c r="X37" s="60">
        <v>8724789</v>
      </c>
      <c r="Y37" s="60">
        <v>-3058190</v>
      </c>
      <c r="Z37" s="140">
        <v>-35.05</v>
      </c>
      <c r="AA37" s="62">
        <v>11633052</v>
      </c>
    </row>
    <row r="38" spans="1:27" ht="12.75">
      <c r="A38" s="249" t="s">
        <v>165</v>
      </c>
      <c r="B38" s="182"/>
      <c r="C38" s="155">
        <v>66344941</v>
      </c>
      <c r="D38" s="155"/>
      <c r="E38" s="59">
        <v>70953924</v>
      </c>
      <c r="F38" s="60">
        <v>70953924</v>
      </c>
      <c r="G38" s="60">
        <v>60974941</v>
      </c>
      <c r="H38" s="60">
        <v>66344941</v>
      </c>
      <c r="I38" s="60">
        <v>66344941</v>
      </c>
      <c r="J38" s="60">
        <v>66344941</v>
      </c>
      <c r="K38" s="60">
        <v>66344941</v>
      </c>
      <c r="L38" s="60">
        <v>66344941</v>
      </c>
      <c r="M38" s="60">
        <v>66344941</v>
      </c>
      <c r="N38" s="60">
        <v>66344941</v>
      </c>
      <c r="O38" s="60">
        <v>66344941</v>
      </c>
      <c r="P38" s="60">
        <v>66344941</v>
      </c>
      <c r="Q38" s="60">
        <v>66344941</v>
      </c>
      <c r="R38" s="60">
        <v>66344941</v>
      </c>
      <c r="S38" s="60"/>
      <c r="T38" s="60"/>
      <c r="U38" s="60"/>
      <c r="V38" s="60"/>
      <c r="W38" s="60">
        <v>66344941</v>
      </c>
      <c r="X38" s="60">
        <v>53215443</v>
      </c>
      <c r="Y38" s="60">
        <v>13129498</v>
      </c>
      <c r="Z38" s="140">
        <v>24.67</v>
      </c>
      <c r="AA38" s="62">
        <v>70953924</v>
      </c>
    </row>
    <row r="39" spans="1:27" ht="12.75">
      <c r="A39" s="250" t="s">
        <v>59</v>
      </c>
      <c r="B39" s="253"/>
      <c r="C39" s="168">
        <f aca="true" t="shared" si="4" ref="C39:Y39">SUM(C37:C38)</f>
        <v>72011540</v>
      </c>
      <c r="D39" s="168">
        <f>SUM(D37:D38)</f>
        <v>0</v>
      </c>
      <c r="E39" s="76">
        <f t="shared" si="4"/>
        <v>82586976</v>
      </c>
      <c r="F39" s="77">
        <f t="shared" si="4"/>
        <v>82586976</v>
      </c>
      <c r="G39" s="77">
        <f t="shared" si="4"/>
        <v>66641540</v>
      </c>
      <c r="H39" s="77">
        <f t="shared" si="4"/>
        <v>72011540</v>
      </c>
      <c r="I39" s="77">
        <f t="shared" si="4"/>
        <v>72011540</v>
      </c>
      <c r="J39" s="77">
        <f t="shared" si="4"/>
        <v>72011540</v>
      </c>
      <c r="K39" s="77">
        <f t="shared" si="4"/>
        <v>72011540</v>
      </c>
      <c r="L39" s="77">
        <f t="shared" si="4"/>
        <v>72011540</v>
      </c>
      <c r="M39" s="77">
        <f t="shared" si="4"/>
        <v>72011540</v>
      </c>
      <c r="N39" s="77">
        <f t="shared" si="4"/>
        <v>72011540</v>
      </c>
      <c r="O39" s="77">
        <f t="shared" si="4"/>
        <v>72011540</v>
      </c>
      <c r="P39" s="77">
        <f t="shared" si="4"/>
        <v>72011540</v>
      </c>
      <c r="Q39" s="77">
        <f t="shared" si="4"/>
        <v>72011540</v>
      </c>
      <c r="R39" s="77">
        <f t="shared" si="4"/>
        <v>72011540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72011540</v>
      </c>
      <c r="X39" s="77">
        <f t="shared" si="4"/>
        <v>61940232</v>
      </c>
      <c r="Y39" s="77">
        <f t="shared" si="4"/>
        <v>10071308</v>
      </c>
      <c r="Z39" s="212">
        <f>+IF(X39&lt;&gt;0,+(Y39/X39)*100,0)</f>
        <v>16.259719530918126</v>
      </c>
      <c r="AA39" s="79">
        <f>SUM(AA37:AA38)</f>
        <v>82586976</v>
      </c>
    </row>
    <row r="40" spans="1:27" ht="12.75">
      <c r="A40" s="250" t="s">
        <v>167</v>
      </c>
      <c r="B40" s="251"/>
      <c r="C40" s="168">
        <f aca="true" t="shared" si="5" ref="C40:Y40">+C34+C39</f>
        <v>150059805</v>
      </c>
      <c r="D40" s="168">
        <f>+D34+D39</f>
        <v>0</v>
      </c>
      <c r="E40" s="72">
        <f t="shared" si="5"/>
        <v>123342280</v>
      </c>
      <c r="F40" s="73">
        <f t="shared" si="5"/>
        <v>123342280</v>
      </c>
      <c r="G40" s="73">
        <f t="shared" si="5"/>
        <v>98783059</v>
      </c>
      <c r="H40" s="73">
        <f t="shared" si="5"/>
        <v>99247618</v>
      </c>
      <c r="I40" s="73">
        <f t="shared" si="5"/>
        <v>93697159</v>
      </c>
      <c r="J40" s="73">
        <f t="shared" si="5"/>
        <v>93697159</v>
      </c>
      <c r="K40" s="73">
        <f t="shared" si="5"/>
        <v>103291148</v>
      </c>
      <c r="L40" s="73">
        <f t="shared" si="5"/>
        <v>100784329</v>
      </c>
      <c r="M40" s="73">
        <f t="shared" si="5"/>
        <v>121406021</v>
      </c>
      <c r="N40" s="73">
        <f t="shared" si="5"/>
        <v>121406021</v>
      </c>
      <c r="O40" s="73">
        <f t="shared" si="5"/>
        <v>96810627</v>
      </c>
      <c r="P40" s="73">
        <f t="shared" si="5"/>
        <v>104603031</v>
      </c>
      <c r="Q40" s="73">
        <f t="shared" si="5"/>
        <v>127556331</v>
      </c>
      <c r="R40" s="73">
        <f t="shared" si="5"/>
        <v>127556331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127556331</v>
      </c>
      <c r="X40" s="73">
        <f t="shared" si="5"/>
        <v>92506710</v>
      </c>
      <c r="Y40" s="73">
        <f t="shared" si="5"/>
        <v>35049621</v>
      </c>
      <c r="Z40" s="170">
        <f>+IF(X40&lt;&gt;0,+(Y40/X40)*100,0)</f>
        <v>37.88873369293968</v>
      </c>
      <c r="AA40" s="74">
        <f>+AA34+AA39</f>
        <v>123342280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3313713233</v>
      </c>
      <c r="D42" s="257">
        <f>+D25-D40</f>
        <v>0</v>
      </c>
      <c r="E42" s="258">
        <f t="shared" si="6"/>
        <v>3617066102</v>
      </c>
      <c r="F42" s="259">
        <f t="shared" si="6"/>
        <v>3662129100</v>
      </c>
      <c r="G42" s="259">
        <f t="shared" si="6"/>
        <v>3504945946</v>
      </c>
      <c r="H42" s="259">
        <f t="shared" si="6"/>
        <v>3682737156</v>
      </c>
      <c r="I42" s="259">
        <f t="shared" si="6"/>
        <v>3627320259</v>
      </c>
      <c r="J42" s="259">
        <f t="shared" si="6"/>
        <v>3627320259</v>
      </c>
      <c r="K42" s="259">
        <f t="shared" si="6"/>
        <v>3382697007</v>
      </c>
      <c r="L42" s="259">
        <f t="shared" si="6"/>
        <v>3786827014</v>
      </c>
      <c r="M42" s="259">
        <f t="shared" si="6"/>
        <v>3779119436</v>
      </c>
      <c r="N42" s="259">
        <f t="shared" si="6"/>
        <v>3779119436</v>
      </c>
      <c r="O42" s="259">
        <f t="shared" si="6"/>
        <v>3802265430</v>
      </c>
      <c r="P42" s="259">
        <f t="shared" si="6"/>
        <v>3784011911</v>
      </c>
      <c r="Q42" s="259">
        <f t="shared" si="6"/>
        <v>3913382184</v>
      </c>
      <c r="R42" s="259">
        <f t="shared" si="6"/>
        <v>3913382184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3913382184</v>
      </c>
      <c r="X42" s="259">
        <f t="shared" si="6"/>
        <v>2746596825</v>
      </c>
      <c r="Y42" s="259">
        <f t="shared" si="6"/>
        <v>1166785359</v>
      </c>
      <c r="Z42" s="260">
        <f>+IF(X42&lt;&gt;0,+(Y42/X42)*100,0)</f>
        <v>42.48112967945341</v>
      </c>
      <c r="AA42" s="261">
        <f>+AA25-AA40</f>
        <v>3662129100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3313713233</v>
      </c>
      <c r="D45" s="155"/>
      <c r="E45" s="59">
        <v>3617066101</v>
      </c>
      <c r="F45" s="60">
        <v>3662129100</v>
      </c>
      <c r="G45" s="60">
        <v>3504945946</v>
      </c>
      <c r="H45" s="60">
        <v>3682737156</v>
      </c>
      <c r="I45" s="60">
        <v>3627320259</v>
      </c>
      <c r="J45" s="60">
        <v>3627320259</v>
      </c>
      <c r="K45" s="60">
        <v>3382697007</v>
      </c>
      <c r="L45" s="60">
        <v>3786827014</v>
      </c>
      <c r="M45" s="60">
        <v>3779119436</v>
      </c>
      <c r="N45" s="60">
        <v>3779119436</v>
      </c>
      <c r="O45" s="60">
        <v>3802265430</v>
      </c>
      <c r="P45" s="60">
        <v>3784011911</v>
      </c>
      <c r="Q45" s="60">
        <v>3913382184</v>
      </c>
      <c r="R45" s="60">
        <v>3913382184</v>
      </c>
      <c r="S45" s="60"/>
      <c r="T45" s="60"/>
      <c r="U45" s="60"/>
      <c r="V45" s="60"/>
      <c r="W45" s="60">
        <v>3913382184</v>
      </c>
      <c r="X45" s="60">
        <v>2746596825</v>
      </c>
      <c r="Y45" s="60">
        <v>1166785359</v>
      </c>
      <c r="Z45" s="139">
        <v>42.48</v>
      </c>
      <c r="AA45" s="62">
        <v>3662129100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3313713233</v>
      </c>
      <c r="D48" s="217">
        <f>SUM(D45:D47)</f>
        <v>0</v>
      </c>
      <c r="E48" s="264">
        <f t="shared" si="7"/>
        <v>3617066101</v>
      </c>
      <c r="F48" s="219">
        <f t="shared" si="7"/>
        <v>3662129100</v>
      </c>
      <c r="G48" s="219">
        <f t="shared" si="7"/>
        <v>3504945946</v>
      </c>
      <c r="H48" s="219">
        <f t="shared" si="7"/>
        <v>3682737156</v>
      </c>
      <c r="I48" s="219">
        <f t="shared" si="7"/>
        <v>3627320259</v>
      </c>
      <c r="J48" s="219">
        <f t="shared" si="7"/>
        <v>3627320259</v>
      </c>
      <c r="K48" s="219">
        <f t="shared" si="7"/>
        <v>3382697007</v>
      </c>
      <c r="L48" s="219">
        <f t="shared" si="7"/>
        <v>3786827014</v>
      </c>
      <c r="M48" s="219">
        <f t="shared" si="7"/>
        <v>3779119436</v>
      </c>
      <c r="N48" s="219">
        <f t="shared" si="7"/>
        <v>3779119436</v>
      </c>
      <c r="O48" s="219">
        <f t="shared" si="7"/>
        <v>3802265430</v>
      </c>
      <c r="P48" s="219">
        <f t="shared" si="7"/>
        <v>3784011911</v>
      </c>
      <c r="Q48" s="219">
        <f t="shared" si="7"/>
        <v>3913382184</v>
      </c>
      <c r="R48" s="219">
        <f t="shared" si="7"/>
        <v>3913382184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3913382184</v>
      </c>
      <c r="X48" s="219">
        <f t="shared" si="7"/>
        <v>2746596825</v>
      </c>
      <c r="Y48" s="219">
        <f t="shared" si="7"/>
        <v>1166785359</v>
      </c>
      <c r="Z48" s="265">
        <f>+IF(X48&lt;&gt;0,+(Y48/X48)*100,0)</f>
        <v>42.48112967945341</v>
      </c>
      <c r="AA48" s="232">
        <f>SUM(AA45:AA47)</f>
        <v>3662129100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32517236</v>
      </c>
      <c r="D6" s="155"/>
      <c r="E6" s="59">
        <v>33187500</v>
      </c>
      <c r="F6" s="60">
        <v>17797782</v>
      </c>
      <c r="G6" s="60">
        <v>95131</v>
      </c>
      <c r="H6" s="60">
        <v>993782</v>
      </c>
      <c r="I6" s="60">
        <v>992157</v>
      </c>
      <c r="J6" s="60">
        <v>2081070</v>
      </c>
      <c r="K6" s="60">
        <v>2225331</v>
      </c>
      <c r="L6" s="60">
        <v>3290844</v>
      </c>
      <c r="M6" s="60">
        <v>2331955</v>
      </c>
      <c r="N6" s="60">
        <v>7848130</v>
      </c>
      <c r="O6" s="60">
        <v>1082134</v>
      </c>
      <c r="P6" s="60">
        <v>1118115</v>
      </c>
      <c r="Q6" s="60">
        <v>2602569</v>
      </c>
      <c r="R6" s="60">
        <v>4802818</v>
      </c>
      <c r="S6" s="60"/>
      <c r="T6" s="60"/>
      <c r="U6" s="60"/>
      <c r="V6" s="60"/>
      <c r="W6" s="60">
        <v>14732018</v>
      </c>
      <c r="X6" s="60">
        <v>13606932</v>
      </c>
      <c r="Y6" s="60">
        <v>1125086</v>
      </c>
      <c r="Z6" s="140">
        <v>8.27</v>
      </c>
      <c r="AA6" s="62">
        <v>17797782</v>
      </c>
    </row>
    <row r="7" spans="1:27" ht="12.75">
      <c r="A7" s="249" t="s">
        <v>32</v>
      </c>
      <c r="B7" s="182"/>
      <c r="C7" s="155">
        <v>110619573</v>
      </c>
      <c r="D7" s="155"/>
      <c r="E7" s="59">
        <v>147733035</v>
      </c>
      <c r="F7" s="60">
        <v>125657026</v>
      </c>
      <c r="G7" s="60">
        <v>6108438</v>
      </c>
      <c r="H7" s="60">
        <v>7854416</v>
      </c>
      <c r="I7" s="60">
        <v>8185479</v>
      </c>
      <c r="J7" s="60">
        <v>22148333</v>
      </c>
      <c r="K7" s="60">
        <v>9332990</v>
      </c>
      <c r="L7" s="60">
        <v>8730540</v>
      </c>
      <c r="M7" s="60">
        <v>6033104</v>
      </c>
      <c r="N7" s="60">
        <v>24096634</v>
      </c>
      <c r="O7" s="60">
        <v>6581609</v>
      </c>
      <c r="P7" s="60">
        <v>7549357</v>
      </c>
      <c r="Q7" s="60">
        <v>8190370</v>
      </c>
      <c r="R7" s="60">
        <v>22321336</v>
      </c>
      <c r="S7" s="60"/>
      <c r="T7" s="60"/>
      <c r="U7" s="60"/>
      <c r="V7" s="60"/>
      <c r="W7" s="60">
        <v>68566303</v>
      </c>
      <c r="X7" s="60">
        <v>65146987</v>
      </c>
      <c r="Y7" s="60">
        <v>3419316</v>
      </c>
      <c r="Z7" s="140">
        <v>5.25</v>
      </c>
      <c r="AA7" s="62">
        <v>125657026</v>
      </c>
    </row>
    <row r="8" spans="1:27" ht="12.75">
      <c r="A8" s="249" t="s">
        <v>178</v>
      </c>
      <c r="B8" s="182"/>
      <c r="C8" s="155">
        <v>26714390</v>
      </c>
      <c r="D8" s="155"/>
      <c r="E8" s="59">
        <v>4551432</v>
      </c>
      <c r="F8" s="60">
        <v>23404938</v>
      </c>
      <c r="G8" s="60">
        <v>229737</v>
      </c>
      <c r="H8" s="60">
        <v>401467</v>
      </c>
      <c r="I8" s="60">
        <v>23793143</v>
      </c>
      <c r="J8" s="60">
        <v>24424347</v>
      </c>
      <c r="K8" s="60">
        <v>5625469</v>
      </c>
      <c r="L8" s="60">
        <v>6338830</v>
      </c>
      <c r="M8" s="60">
        <v>131091</v>
      </c>
      <c r="N8" s="60">
        <v>12095390</v>
      </c>
      <c r="O8" s="60">
        <v>4091218</v>
      </c>
      <c r="P8" s="60">
        <v>10721068</v>
      </c>
      <c r="Q8" s="60">
        <v>340978</v>
      </c>
      <c r="R8" s="60">
        <v>15153264</v>
      </c>
      <c r="S8" s="60"/>
      <c r="T8" s="60"/>
      <c r="U8" s="60"/>
      <c r="V8" s="60"/>
      <c r="W8" s="60">
        <v>51673001</v>
      </c>
      <c r="X8" s="60">
        <v>37248609</v>
      </c>
      <c r="Y8" s="60">
        <v>14424392</v>
      </c>
      <c r="Z8" s="140">
        <v>38.72</v>
      </c>
      <c r="AA8" s="62">
        <v>23404938</v>
      </c>
    </row>
    <row r="9" spans="1:27" ht="12.75">
      <c r="A9" s="249" t="s">
        <v>179</v>
      </c>
      <c r="B9" s="182"/>
      <c r="C9" s="155">
        <v>177652063</v>
      </c>
      <c r="D9" s="155"/>
      <c r="E9" s="59">
        <v>164562550</v>
      </c>
      <c r="F9" s="60">
        <v>179562550</v>
      </c>
      <c r="G9" s="60">
        <v>66156000</v>
      </c>
      <c r="H9" s="60">
        <v>3155000</v>
      </c>
      <c r="I9" s="60">
        <v>500000</v>
      </c>
      <c r="J9" s="60">
        <v>69811000</v>
      </c>
      <c r="K9" s="60">
        <v>930000</v>
      </c>
      <c r="L9" s="60">
        <v>1858000</v>
      </c>
      <c r="M9" s="60">
        <v>52925000</v>
      </c>
      <c r="N9" s="60">
        <v>55713000</v>
      </c>
      <c r="O9" s="60">
        <v>1600000</v>
      </c>
      <c r="P9" s="60">
        <v>573000</v>
      </c>
      <c r="Q9" s="60">
        <v>39694000</v>
      </c>
      <c r="R9" s="60">
        <v>41867000</v>
      </c>
      <c r="S9" s="60"/>
      <c r="T9" s="60"/>
      <c r="U9" s="60"/>
      <c r="V9" s="60"/>
      <c r="W9" s="60">
        <v>167391000</v>
      </c>
      <c r="X9" s="60">
        <v>179562054</v>
      </c>
      <c r="Y9" s="60">
        <v>-12171054</v>
      </c>
      <c r="Z9" s="140">
        <v>-6.78</v>
      </c>
      <c r="AA9" s="62">
        <v>179562550</v>
      </c>
    </row>
    <row r="10" spans="1:27" ht="12.75">
      <c r="A10" s="249" t="s">
        <v>180</v>
      </c>
      <c r="B10" s="182"/>
      <c r="C10" s="155">
        <v>90083897</v>
      </c>
      <c r="D10" s="155"/>
      <c r="E10" s="59">
        <v>79552451</v>
      </c>
      <c r="F10" s="60">
        <v>81807450</v>
      </c>
      <c r="G10" s="60">
        <v>26583000</v>
      </c>
      <c r="H10" s="60"/>
      <c r="I10" s="60"/>
      <c r="J10" s="60">
        <v>26583000</v>
      </c>
      <c r="K10" s="60">
        <v>9215000</v>
      </c>
      <c r="L10" s="60"/>
      <c r="M10" s="60">
        <v>16560000</v>
      </c>
      <c r="N10" s="60">
        <v>25775000</v>
      </c>
      <c r="O10" s="60"/>
      <c r="P10" s="60">
        <v>917000</v>
      </c>
      <c r="Q10" s="60">
        <v>42449000</v>
      </c>
      <c r="R10" s="60">
        <v>43366000</v>
      </c>
      <c r="S10" s="60"/>
      <c r="T10" s="60"/>
      <c r="U10" s="60"/>
      <c r="V10" s="60"/>
      <c r="W10" s="60">
        <v>95724000</v>
      </c>
      <c r="X10" s="60">
        <v>70581000</v>
      </c>
      <c r="Y10" s="60">
        <v>25143000</v>
      </c>
      <c r="Z10" s="140">
        <v>35.62</v>
      </c>
      <c r="AA10" s="62">
        <v>81807450</v>
      </c>
    </row>
    <row r="11" spans="1:27" ht="12.75">
      <c r="A11" s="249" t="s">
        <v>181</v>
      </c>
      <c r="B11" s="182"/>
      <c r="C11" s="155">
        <v>19133953</v>
      </c>
      <c r="D11" s="155"/>
      <c r="E11" s="59">
        <v>15341340</v>
      </c>
      <c r="F11" s="60">
        <v>4112839</v>
      </c>
      <c r="G11" s="60">
        <v>239935</v>
      </c>
      <c r="H11" s="60">
        <v>564774</v>
      </c>
      <c r="I11" s="60">
        <v>673683</v>
      </c>
      <c r="J11" s="60">
        <v>1478392</v>
      </c>
      <c r="K11" s="60">
        <v>308749</v>
      </c>
      <c r="L11" s="60">
        <v>282170</v>
      </c>
      <c r="M11" s="60">
        <v>335237</v>
      </c>
      <c r="N11" s="60">
        <v>926156</v>
      </c>
      <c r="O11" s="60">
        <v>281857</v>
      </c>
      <c r="P11" s="60">
        <v>1460242</v>
      </c>
      <c r="Q11" s="60">
        <v>308297</v>
      </c>
      <c r="R11" s="60">
        <v>2050396</v>
      </c>
      <c r="S11" s="60"/>
      <c r="T11" s="60"/>
      <c r="U11" s="60"/>
      <c r="V11" s="60"/>
      <c r="W11" s="60">
        <v>4454944</v>
      </c>
      <c r="X11" s="60">
        <v>3882226</v>
      </c>
      <c r="Y11" s="60">
        <v>572718</v>
      </c>
      <c r="Z11" s="140">
        <v>14.75</v>
      </c>
      <c r="AA11" s="62">
        <v>4112839</v>
      </c>
    </row>
    <row r="12" spans="1:27" ht="12.75">
      <c r="A12" s="249" t="s">
        <v>182</v>
      </c>
      <c r="B12" s="182"/>
      <c r="C12" s="155">
        <v>36226</v>
      </c>
      <c r="D12" s="155"/>
      <c r="E12" s="59">
        <v>39996</v>
      </c>
      <c r="F12" s="60">
        <v>40000</v>
      </c>
      <c r="G12" s="60"/>
      <c r="H12" s="60">
        <v>39848</v>
      </c>
      <c r="I12" s="60"/>
      <c r="J12" s="60">
        <v>39848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39848</v>
      </c>
      <c r="X12" s="60">
        <v>39848</v>
      </c>
      <c r="Y12" s="60"/>
      <c r="Z12" s="140"/>
      <c r="AA12" s="62">
        <v>40000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-355625920</v>
      </c>
      <c r="D14" s="155"/>
      <c r="E14" s="59">
        <v>-353174708</v>
      </c>
      <c r="F14" s="60">
        <v>-342006900</v>
      </c>
      <c r="G14" s="60">
        <v>-42862811</v>
      </c>
      <c r="H14" s="60">
        <v>-38983253</v>
      </c>
      <c r="I14" s="60">
        <v>-27521654</v>
      </c>
      <c r="J14" s="60">
        <v>-109367718</v>
      </c>
      <c r="K14" s="60">
        <v>-22351648</v>
      </c>
      <c r="L14" s="60">
        <v>-24396176</v>
      </c>
      <c r="M14" s="60">
        <v>-51169488</v>
      </c>
      <c r="N14" s="60">
        <v>-97917312</v>
      </c>
      <c r="O14" s="60">
        <v>-21821298</v>
      </c>
      <c r="P14" s="60">
        <v>-24373229</v>
      </c>
      <c r="Q14" s="60">
        <v>-28101434</v>
      </c>
      <c r="R14" s="60">
        <v>-74295961</v>
      </c>
      <c r="S14" s="60"/>
      <c r="T14" s="60"/>
      <c r="U14" s="60"/>
      <c r="V14" s="60"/>
      <c r="W14" s="60">
        <v>-281580991</v>
      </c>
      <c r="X14" s="60">
        <v>-265428428</v>
      </c>
      <c r="Y14" s="60">
        <v>-16152563</v>
      </c>
      <c r="Z14" s="140">
        <v>6.09</v>
      </c>
      <c r="AA14" s="62">
        <v>-342006900</v>
      </c>
    </row>
    <row r="15" spans="1:27" ht="12.75">
      <c r="A15" s="249" t="s">
        <v>40</v>
      </c>
      <c r="B15" s="182"/>
      <c r="C15" s="155">
        <v>-947282</v>
      </c>
      <c r="D15" s="155"/>
      <c r="E15" s="59">
        <v>-1744728</v>
      </c>
      <c r="F15" s="60">
        <v>-2057000</v>
      </c>
      <c r="G15" s="60">
        <v>-89</v>
      </c>
      <c r="H15" s="60">
        <v>-15</v>
      </c>
      <c r="I15" s="60">
        <v>-226</v>
      </c>
      <c r="J15" s="60">
        <v>-330</v>
      </c>
      <c r="K15" s="60">
        <v>-16972</v>
      </c>
      <c r="L15" s="60">
        <v>-146295</v>
      </c>
      <c r="M15" s="60">
        <v>-862577</v>
      </c>
      <c r="N15" s="60">
        <v>-1025844</v>
      </c>
      <c r="O15" s="60">
        <v>-52217</v>
      </c>
      <c r="P15" s="60">
        <v>-81469</v>
      </c>
      <c r="Q15" s="60">
        <v>-522761</v>
      </c>
      <c r="R15" s="60">
        <v>-656447</v>
      </c>
      <c r="S15" s="60"/>
      <c r="T15" s="60"/>
      <c r="U15" s="60"/>
      <c r="V15" s="60"/>
      <c r="W15" s="60">
        <v>-1682621</v>
      </c>
      <c r="X15" s="60">
        <v>-1078391</v>
      </c>
      <c r="Y15" s="60">
        <v>-604230</v>
      </c>
      <c r="Z15" s="140">
        <v>56.03</v>
      </c>
      <c r="AA15" s="62">
        <v>-2057000</v>
      </c>
    </row>
    <row r="16" spans="1:27" ht="12.75">
      <c r="A16" s="249" t="s">
        <v>42</v>
      </c>
      <c r="B16" s="182"/>
      <c r="C16" s="155"/>
      <c r="D16" s="155"/>
      <c r="E16" s="59">
        <v>-2762952</v>
      </c>
      <c r="F16" s="60">
        <v>-7445858</v>
      </c>
      <c r="G16" s="60">
        <v>-39259</v>
      </c>
      <c r="H16" s="60">
        <v>-41694</v>
      </c>
      <c r="I16" s="60">
        <v>-299282</v>
      </c>
      <c r="J16" s="60">
        <v>-380235</v>
      </c>
      <c r="K16" s="60">
        <v>-3500</v>
      </c>
      <c r="L16" s="60">
        <v>-6250</v>
      </c>
      <c r="M16" s="60">
        <v>-9250</v>
      </c>
      <c r="N16" s="60">
        <v>-19000</v>
      </c>
      <c r="O16" s="60">
        <v>-1500</v>
      </c>
      <c r="P16" s="60">
        <v>-1621069</v>
      </c>
      <c r="Q16" s="60">
        <v>-1124718</v>
      </c>
      <c r="R16" s="60">
        <v>-2747287</v>
      </c>
      <c r="S16" s="60"/>
      <c r="T16" s="60"/>
      <c r="U16" s="60"/>
      <c r="V16" s="60"/>
      <c r="W16" s="60">
        <v>-3146522</v>
      </c>
      <c r="X16" s="60">
        <v>-2404861</v>
      </c>
      <c r="Y16" s="60">
        <v>-741661</v>
      </c>
      <c r="Z16" s="140">
        <v>30.84</v>
      </c>
      <c r="AA16" s="62">
        <v>-7445858</v>
      </c>
    </row>
    <row r="17" spans="1:27" ht="12.75">
      <c r="A17" s="250" t="s">
        <v>185</v>
      </c>
      <c r="B17" s="251"/>
      <c r="C17" s="168">
        <f aca="true" t="shared" si="0" ref="C17:Y17">SUM(C6:C16)</f>
        <v>100184136</v>
      </c>
      <c r="D17" s="168">
        <f t="shared" si="0"/>
        <v>0</v>
      </c>
      <c r="E17" s="72">
        <f t="shared" si="0"/>
        <v>87285916</v>
      </c>
      <c r="F17" s="73">
        <f t="shared" si="0"/>
        <v>80872827</v>
      </c>
      <c r="G17" s="73">
        <f t="shared" si="0"/>
        <v>56510082</v>
      </c>
      <c r="H17" s="73">
        <f t="shared" si="0"/>
        <v>-26015675</v>
      </c>
      <c r="I17" s="73">
        <f t="shared" si="0"/>
        <v>6323300</v>
      </c>
      <c r="J17" s="73">
        <f t="shared" si="0"/>
        <v>36817707</v>
      </c>
      <c r="K17" s="73">
        <f t="shared" si="0"/>
        <v>5265419</v>
      </c>
      <c r="L17" s="73">
        <f t="shared" si="0"/>
        <v>-4048337</v>
      </c>
      <c r="M17" s="73">
        <f t="shared" si="0"/>
        <v>26275072</v>
      </c>
      <c r="N17" s="73">
        <f t="shared" si="0"/>
        <v>27492154</v>
      </c>
      <c r="O17" s="73">
        <f t="shared" si="0"/>
        <v>-8238197</v>
      </c>
      <c r="P17" s="73">
        <f t="shared" si="0"/>
        <v>-3736985</v>
      </c>
      <c r="Q17" s="73">
        <f t="shared" si="0"/>
        <v>63836301</v>
      </c>
      <c r="R17" s="73">
        <f t="shared" si="0"/>
        <v>51861119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116170980</v>
      </c>
      <c r="X17" s="73">
        <f t="shared" si="0"/>
        <v>101155976</v>
      </c>
      <c r="Y17" s="73">
        <f t="shared" si="0"/>
        <v>15015004</v>
      </c>
      <c r="Z17" s="170">
        <f>+IF(X17&lt;&gt;0,+(Y17/X17)*100,0)</f>
        <v>14.843417654336111</v>
      </c>
      <c r="AA17" s="74">
        <f>SUM(AA6:AA16)</f>
        <v>80872827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5169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-99608089</v>
      </c>
      <c r="D26" s="155"/>
      <c r="E26" s="59">
        <v>-89052454</v>
      </c>
      <c r="F26" s="60">
        <v>-88982450</v>
      </c>
      <c r="G26" s="60">
        <v>-6581684</v>
      </c>
      <c r="H26" s="60">
        <v>-953877</v>
      </c>
      <c r="I26" s="60">
        <v>-10178948</v>
      </c>
      <c r="J26" s="60">
        <v>-17714509</v>
      </c>
      <c r="K26" s="60">
        <v>-5338588</v>
      </c>
      <c r="L26" s="60">
        <v>-8523953</v>
      </c>
      <c r="M26" s="60">
        <v>-9824417</v>
      </c>
      <c r="N26" s="60">
        <v>-23686958</v>
      </c>
      <c r="O26" s="60">
        <v>-628859</v>
      </c>
      <c r="P26" s="60">
        <v>-2597245</v>
      </c>
      <c r="Q26" s="60">
        <v>-11902041</v>
      </c>
      <c r="R26" s="60">
        <v>-15128145</v>
      </c>
      <c r="S26" s="60"/>
      <c r="T26" s="60"/>
      <c r="U26" s="60"/>
      <c r="V26" s="60"/>
      <c r="W26" s="60">
        <v>-56529612</v>
      </c>
      <c r="X26" s="60">
        <v>-57143225</v>
      </c>
      <c r="Y26" s="60">
        <v>613613</v>
      </c>
      <c r="Z26" s="140">
        <v>-1.07</v>
      </c>
      <c r="AA26" s="62">
        <v>-88982450</v>
      </c>
    </row>
    <row r="27" spans="1:27" ht="12.75">
      <c r="A27" s="250" t="s">
        <v>192</v>
      </c>
      <c r="B27" s="251"/>
      <c r="C27" s="168">
        <f aca="true" t="shared" si="1" ref="C27:Y27">SUM(C21:C26)</f>
        <v>-99602920</v>
      </c>
      <c r="D27" s="168">
        <f>SUM(D21:D26)</f>
        <v>0</v>
      </c>
      <c r="E27" s="72">
        <f t="shared" si="1"/>
        <v>-89052454</v>
      </c>
      <c r="F27" s="73">
        <f t="shared" si="1"/>
        <v>-88982450</v>
      </c>
      <c r="G27" s="73">
        <f t="shared" si="1"/>
        <v>-6581684</v>
      </c>
      <c r="H27" s="73">
        <f t="shared" si="1"/>
        <v>-953877</v>
      </c>
      <c r="I27" s="73">
        <f t="shared" si="1"/>
        <v>-10178948</v>
      </c>
      <c r="J27" s="73">
        <f t="shared" si="1"/>
        <v>-17714509</v>
      </c>
      <c r="K27" s="73">
        <f t="shared" si="1"/>
        <v>-5338588</v>
      </c>
      <c r="L27" s="73">
        <f t="shared" si="1"/>
        <v>-8523953</v>
      </c>
      <c r="M27" s="73">
        <f t="shared" si="1"/>
        <v>-9824417</v>
      </c>
      <c r="N27" s="73">
        <f t="shared" si="1"/>
        <v>-23686958</v>
      </c>
      <c r="O27" s="73">
        <f t="shared" si="1"/>
        <v>-628859</v>
      </c>
      <c r="P27" s="73">
        <f t="shared" si="1"/>
        <v>-2597245</v>
      </c>
      <c r="Q27" s="73">
        <f t="shared" si="1"/>
        <v>-11902041</v>
      </c>
      <c r="R27" s="73">
        <f t="shared" si="1"/>
        <v>-15128145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-56529612</v>
      </c>
      <c r="X27" s="73">
        <f t="shared" si="1"/>
        <v>-57143225</v>
      </c>
      <c r="Y27" s="73">
        <f t="shared" si="1"/>
        <v>613613</v>
      </c>
      <c r="Z27" s="170">
        <f>+IF(X27&lt;&gt;0,+(Y27/X27)*100,0)</f>
        <v>-1.0738158373105473</v>
      </c>
      <c r="AA27" s="74">
        <f>SUM(AA21:AA26)</f>
        <v>-88982450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>
        <v>-32000</v>
      </c>
      <c r="G33" s="60">
        <v>-39332</v>
      </c>
      <c r="H33" s="159"/>
      <c r="I33" s="159">
        <v>8114</v>
      </c>
      <c r="J33" s="159">
        <v>-31218</v>
      </c>
      <c r="K33" s="60">
        <v>-6225</v>
      </c>
      <c r="L33" s="60">
        <v>5921</v>
      </c>
      <c r="M33" s="60"/>
      <c r="N33" s="60">
        <v>-304</v>
      </c>
      <c r="O33" s="159"/>
      <c r="P33" s="159">
        <v>-5133</v>
      </c>
      <c r="Q33" s="159">
        <v>-19005</v>
      </c>
      <c r="R33" s="60">
        <v>-24138</v>
      </c>
      <c r="S33" s="60"/>
      <c r="T33" s="60"/>
      <c r="U33" s="60"/>
      <c r="V33" s="159"/>
      <c r="W33" s="159">
        <v>-55660</v>
      </c>
      <c r="X33" s="159">
        <v>-31522</v>
      </c>
      <c r="Y33" s="60">
        <v>-24138</v>
      </c>
      <c r="Z33" s="140">
        <v>76.58</v>
      </c>
      <c r="AA33" s="62">
        <v>-32000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-627400</v>
      </c>
      <c r="D35" s="155"/>
      <c r="E35" s="59">
        <v>-2871244</v>
      </c>
      <c r="F35" s="60">
        <v>-2871000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-2871000</v>
      </c>
    </row>
    <row r="36" spans="1:27" ht="12.75">
      <c r="A36" s="250" t="s">
        <v>198</v>
      </c>
      <c r="B36" s="251"/>
      <c r="C36" s="168">
        <f aca="true" t="shared" si="2" ref="C36:Y36">SUM(C31:C35)</f>
        <v>-627400</v>
      </c>
      <c r="D36" s="168">
        <f>SUM(D31:D35)</f>
        <v>0</v>
      </c>
      <c r="E36" s="72">
        <f t="shared" si="2"/>
        <v>-2871244</v>
      </c>
      <c r="F36" s="73">
        <f t="shared" si="2"/>
        <v>-2903000</v>
      </c>
      <c r="G36" s="73">
        <f t="shared" si="2"/>
        <v>-39332</v>
      </c>
      <c r="H36" s="73">
        <f t="shared" si="2"/>
        <v>0</v>
      </c>
      <c r="I36" s="73">
        <f t="shared" si="2"/>
        <v>8114</v>
      </c>
      <c r="J36" s="73">
        <f t="shared" si="2"/>
        <v>-31218</v>
      </c>
      <c r="K36" s="73">
        <f t="shared" si="2"/>
        <v>-6225</v>
      </c>
      <c r="L36" s="73">
        <f t="shared" si="2"/>
        <v>5921</v>
      </c>
      <c r="M36" s="73">
        <f t="shared" si="2"/>
        <v>0</v>
      </c>
      <c r="N36" s="73">
        <f t="shared" si="2"/>
        <v>-304</v>
      </c>
      <c r="O36" s="73">
        <f t="shared" si="2"/>
        <v>0</v>
      </c>
      <c r="P36" s="73">
        <f t="shared" si="2"/>
        <v>-5133</v>
      </c>
      <c r="Q36" s="73">
        <f t="shared" si="2"/>
        <v>-19005</v>
      </c>
      <c r="R36" s="73">
        <f t="shared" si="2"/>
        <v>-24138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-55660</v>
      </c>
      <c r="X36" s="73">
        <f t="shared" si="2"/>
        <v>-31522</v>
      </c>
      <c r="Y36" s="73">
        <f t="shared" si="2"/>
        <v>-24138</v>
      </c>
      <c r="Z36" s="170">
        <f>+IF(X36&lt;&gt;0,+(Y36/X36)*100,0)</f>
        <v>76.57509041304486</v>
      </c>
      <c r="AA36" s="74">
        <f>SUM(AA31:AA35)</f>
        <v>-2903000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-46184</v>
      </c>
      <c r="D38" s="153">
        <f>+D17+D27+D36</f>
        <v>0</v>
      </c>
      <c r="E38" s="99">
        <f t="shared" si="3"/>
        <v>-4637782</v>
      </c>
      <c r="F38" s="100">
        <f t="shared" si="3"/>
        <v>-11012623</v>
      </c>
      <c r="G38" s="100">
        <f t="shared" si="3"/>
        <v>49889066</v>
      </c>
      <c r="H38" s="100">
        <f t="shared" si="3"/>
        <v>-26969552</v>
      </c>
      <c r="I38" s="100">
        <f t="shared" si="3"/>
        <v>-3847534</v>
      </c>
      <c r="J38" s="100">
        <f t="shared" si="3"/>
        <v>19071980</v>
      </c>
      <c r="K38" s="100">
        <f t="shared" si="3"/>
        <v>-79394</v>
      </c>
      <c r="L38" s="100">
        <f t="shared" si="3"/>
        <v>-12566369</v>
      </c>
      <c r="M38" s="100">
        <f t="shared" si="3"/>
        <v>16450655</v>
      </c>
      <c r="N38" s="100">
        <f t="shared" si="3"/>
        <v>3804892</v>
      </c>
      <c r="O38" s="100">
        <f t="shared" si="3"/>
        <v>-8867056</v>
      </c>
      <c r="P38" s="100">
        <f t="shared" si="3"/>
        <v>-6339363</v>
      </c>
      <c r="Q38" s="100">
        <f t="shared" si="3"/>
        <v>51915255</v>
      </c>
      <c r="R38" s="100">
        <f t="shared" si="3"/>
        <v>36708836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59585708</v>
      </c>
      <c r="X38" s="100">
        <f t="shared" si="3"/>
        <v>43981229</v>
      </c>
      <c r="Y38" s="100">
        <f t="shared" si="3"/>
        <v>15604479</v>
      </c>
      <c r="Z38" s="137">
        <f>+IF(X38&lt;&gt;0,+(Y38/X38)*100,0)</f>
        <v>35.47986119260106</v>
      </c>
      <c r="AA38" s="102">
        <f>+AA17+AA27+AA36</f>
        <v>-11012623</v>
      </c>
    </row>
    <row r="39" spans="1:27" ht="12.75">
      <c r="A39" s="249" t="s">
        <v>200</v>
      </c>
      <c r="B39" s="182"/>
      <c r="C39" s="153">
        <v>3702108</v>
      </c>
      <c r="D39" s="153"/>
      <c r="E39" s="99">
        <v>3702000</v>
      </c>
      <c r="F39" s="100">
        <v>-3497858</v>
      </c>
      <c r="G39" s="100">
        <v>3660854</v>
      </c>
      <c r="H39" s="100">
        <v>53549920</v>
      </c>
      <c r="I39" s="100">
        <v>26580368</v>
      </c>
      <c r="J39" s="100">
        <v>3660854</v>
      </c>
      <c r="K39" s="100">
        <v>22732834</v>
      </c>
      <c r="L39" s="100">
        <v>22653440</v>
      </c>
      <c r="M39" s="100">
        <v>10087071</v>
      </c>
      <c r="N39" s="100">
        <v>22732834</v>
      </c>
      <c r="O39" s="100">
        <v>26537726</v>
      </c>
      <c r="P39" s="100">
        <v>17670670</v>
      </c>
      <c r="Q39" s="100">
        <v>11331307</v>
      </c>
      <c r="R39" s="100">
        <v>26537726</v>
      </c>
      <c r="S39" s="100"/>
      <c r="T39" s="100"/>
      <c r="U39" s="100"/>
      <c r="V39" s="100"/>
      <c r="W39" s="100">
        <v>3660854</v>
      </c>
      <c r="X39" s="100">
        <v>-3497858</v>
      </c>
      <c r="Y39" s="100">
        <v>7158712</v>
      </c>
      <c r="Z39" s="137">
        <v>-204.66</v>
      </c>
      <c r="AA39" s="102">
        <v>-3497858</v>
      </c>
    </row>
    <row r="40" spans="1:27" ht="12.75">
      <c r="A40" s="269" t="s">
        <v>201</v>
      </c>
      <c r="B40" s="256"/>
      <c r="C40" s="257">
        <v>3655924</v>
      </c>
      <c r="D40" s="257"/>
      <c r="E40" s="258">
        <v>-935782</v>
      </c>
      <c r="F40" s="259">
        <v>-14510481</v>
      </c>
      <c r="G40" s="259">
        <v>53549920</v>
      </c>
      <c r="H40" s="259">
        <v>26580368</v>
      </c>
      <c r="I40" s="259">
        <v>22732834</v>
      </c>
      <c r="J40" s="259">
        <v>22732834</v>
      </c>
      <c r="K40" s="259">
        <v>22653440</v>
      </c>
      <c r="L40" s="259">
        <v>10087071</v>
      </c>
      <c r="M40" s="259">
        <v>26537726</v>
      </c>
      <c r="N40" s="259">
        <v>26537726</v>
      </c>
      <c r="O40" s="259">
        <v>17670670</v>
      </c>
      <c r="P40" s="259">
        <v>11331307</v>
      </c>
      <c r="Q40" s="259">
        <v>63246562</v>
      </c>
      <c r="R40" s="259">
        <v>63246562</v>
      </c>
      <c r="S40" s="259"/>
      <c r="T40" s="259"/>
      <c r="U40" s="259"/>
      <c r="V40" s="259"/>
      <c r="W40" s="259">
        <v>63246562</v>
      </c>
      <c r="X40" s="259">
        <v>40483371</v>
      </c>
      <c r="Y40" s="259">
        <v>22763191</v>
      </c>
      <c r="Z40" s="260">
        <v>56.23</v>
      </c>
      <c r="AA40" s="261">
        <v>-14510481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94338855</v>
      </c>
      <c r="D5" s="200">
        <f t="shared" si="0"/>
        <v>0</v>
      </c>
      <c r="E5" s="106">
        <f t="shared" si="0"/>
        <v>89052450</v>
      </c>
      <c r="F5" s="106">
        <f t="shared" si="0"/>
        <v>88982572</v>
      </c>
      <c r="G5" s="106">
        <f t="shared" si="0"/>
        <v>6581684</v>
      </c>
      <c r="H5" s="106">
        <f t="shared" si="0"/>
        <v>3550389</v>
      </c>
      <c r="I5" s="106">
        <f t="shared" si="0"/>
        <v>14178948</v>
      </c>
      <c r="J5" s="106">
        <f t="shared" si="0"/>
        <v>24311021</v>
      </c>
      <c r="K5" s="106">
        <f t="shared" si="0"/>
        <v>5338588</v>
      </c>
      <c r="L5" s="106">
        <f t="shared" si="0"/>
        <v>13523953</v>
      </c>
      <c r="M5" s="106">
        <f t="shared" si="0"/>
        <v>8824417</v>
      </c>
      <c r="N5" s="106">
        <f t="shared" si="0"/>
        <v>27686958</v>
      </c>
      <c r="O5" s="106">
        <f t="shared" si="0"/>
        <v>628859</v>
      </c>
      <c r="P5" s="106">
        <f t="shared" si="0"/>
        <v>2427044</v>
      </c>
      <c r="Q5" s="106">
        <f t="shared" si="0"/>
        <v>10440385</v>
      </c>
      <c r="R5" s="106">
        <f t="shared" si="0"/>
        <v>13496288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65494267</v>
      </c>
      <c r="X5" s="106">
        <f t="shared" si="0"/>
        <v>66736929</v>
      </c>
      <c r="Y5" s="106">
        <f t="shared" si="0"/>
        <v>-1242662</v>
      </c>
      <c r="Z5" s="201">
        <f>+IF(X5&lt;&gt;0,+(Y5/X5)*100,0)</f>
        <v>-1.8620305408419378</v>
      </c>
      <c r="AA5" s="199">
        <f>SUM(AA11:AA18)</f>
        <v>88982572</v>
      </c>
    </row>
    <row r="6" spans="1:27" ht="12.75">
      <c r="A6" s="291" t="s">
        <v>205</v>
      </c>
      <c r="B6" s="142"/>
      <c r="C6" s="62"/>
      <c r="D6" s="156"/>
      <c r="E6" s="60">
        <v>7423923</v>
      </c>
      <c r="F6" s="60">
        <v>7423923</v>
      </c>
      <c r="G6" s="60">
        <v>343687</v>
      </c>
      <c r="H6" s="60">
        <v>842641</v>
      </c>
      <c r="I6" s="60">
        <v>99562</v>
      </c>
      <c r="J6" s="60">
        <v>1285890</v>
      </c>
      <c r="K6" s="60">
        <v>305174</v>
      </c>
      <c r="L6" s="60">
        <v>1942872</v>
      </c>
      <c r="M6" s="60">
        <v>6253236</v>
      </c>
      <c r="N6" s="60">
        <v>8501282</v>
      </c>
      <c r="O6" s="60"/>
      <c r="P6" s="60">
        <v>2427044</v>
      </c>
      <c r="Q6" s="60">
        <v>1051353</v>
      </c>
      <c r="R6" s="60">
        <v>3478397</v>
      </c>
      <c r="S6" s="60"/>
      <c r="T6" s="60"/>
      <c r="U6" s="60"/>
      <c r="V6" s="60"/>
      <c r="W6" s="60">
        <v>13265569</v>
      </c>
      <c r="X6" s="60">
        <v>5567942</v>
      </c>
      <c r="Y6" s="60">
        <v>7697627</v>
      </c>
      <c r="Z6" s="140">
        <v>138.25</v>
      </c>
      <c r="AA6" s="155">
        <v>7423923</v>
      </c>
    </row>
    <row r="7" spans="1:27" ht="12.75">
      <c r="A7" s="291" t="s">
        <v>206</v>
      </c>
      <c r="B7" s="142"/>
      <c r="C7" s="62"/>
      <c r="D7" s="156"/>
      <c r="E7" s="60">
        <v>6000000</v>
      </c>
      <c r="F7" s="60">
        <v>5200000</v>
      </c>
      <c r="G7" s="60">
        <v>1551318</v>
      </c>
      <c r="H7" s="60">
        <v>2707748</v>
      </c>
      <c r="I7" s="60"/>
      <c r="J7" s="60">
        <v>4259066</v>
      </c>
      <c r="K7" s="60"/>
      <c r="L7" s="60">
        <v>1287381</v>
      </c>
      <c r="M7" s="60"/>
      <c r="N7" s="60">
        <v>1287381</v>
      </c>
      <c r="O7" s="60"/>
      <c r="P7" s="60"/>
      <c r="Q7" s="60"/>
      <c r="R7" s="60"/>
      <c r="S7" s="60"/>
      <c r="T7" s="60"/>
      <c r="U7" s="60"/>
      <c r="V7" s="60"/>
      <c r="W7" s="60">
        <v>5546447</v>
      </c>
      <c r="X7" s="60">
        <v>3900000</v>
      </c>
      <c r="Y7" s="60">
        <v>1646447</v>
      </c>
      <c r="Z7" s="140">
        <v>42.22</v>
      </c>
      <c r="AA7" s="155">
        <v>5200000</v>
      </c>
    </row>
    <row r="8" spans="1:27" ht="12.75">
      <c r="A8" s="291" t="s">
        <v>207</v>
      </c>
      <c r="B8" s="142"/>
      <c r="C8" s="62">
        <v>4018112</v>
      </c>
      <c r="D8" s="156"/>
      <c r="E8" s="60">
        <v>30716000</v>
      </c>
      <c r="F8" s="60">
        <v>32716000</v>
      </c>
      <c r="G8" s="60">
        <v>2680513</v>
      </c>
      <c r="H8" s="60"/>
      <c r="I8" s="60">
        <v>13124507</v>
      </c>
      <c r="J8" s="60">
        <v>15805020</v>
      </c>
      <c r="K8" s="60">
        <v>4193709</v>
      </c>
      <c r="L8" s="60">
        <v>4733939</v>
      </c>
      <c r="M8" s="60">
        <v>2571181</v>
      </c>
      <c r="N8" s="60">
        <v>11498829</v>
      </c>
      <c r="O8" s="60">
        <v>540930</v>
      </c>
      <c r="P8" s="60"/>
      <c r="Q8" s="60">
        <v>7942217</v>
      </c>
      <c r="R8" s="60">
        <v>8483147</v>
      </c>
      <c r="S8" s="60"/>
      <c r="T8" s="60"/>
      <c r="U8" s="60"/>
      <c r="V8" s="60"/>
      <c r="W8" s="60">
        <v>35786996</v>
      </c>
      <c r="X8" s="60">
        <v>24537000</v>
      </c>
      <c r="Y8" s="60">
        <v>11249996</v>
      </c>
      <c r="Z8" s="140">
        <v>45.85</v>
      </c>
      <c r="AA8" s="155">
        <v>32716000</v>
      </c>
    </row>
    <row r="9" spans="1:27" ht="12.75">
      <c r="A9" s="291" t="s">
        <v>208</v>
      </c>
      <c r="B9" s="142"/>
      <c r="C9" s="62">
        <v>1730471</v>
      </c>
      <c r="D9" s="156"/>
      <c r="E9" s="60">
        <v>13733890</v>
      </c>
      <c r="F9" s="60">
        <v>13734012</v>
      </c>
      <c r="G9" s="60"/>
      <c r="H9" s="60"/>
      <c r="I9" s="60">
        <v>223085</v>
      </c>
      <c r="J9" s="60">
        <v>223085</v>
      </c>
      <c r="K9" s="60"/>
      <c r="L9" s="60"/>
      <c r="M9" s="60"/>
      <c r="N9" s="60"/>
      <c r="O9" s="60">
        <v>87929</v>
      </c>
      <c r="P9" s="60"/>
      <c r="Q9" s="60">
        <v>1012612</v>
      </c>
      <c r="R9" s="60">
        <v>1100541</v>
      </c>
      <c r="S9" s="60"/>
      <c r="T9" s="60"/>
      <c r="U9" s="60"/>
      <c r="V9" s="60"/>
      <c r="W9" s="60">
        <v>1323626</v>
      </c>
      <c r="X9" s="60">
        <v>10300509</v>
      </c>
      <c r="Y9" s="60">
        <v>-8976883</v>
      </c>
      <c r="Z9" s="140">
        <v>-87.15</v>
      </c>
      <c r="AA9" s="155">
        <v>13734012</v>
      </c>
    </row>
    <row r="10" spans="1:27" ht="12.75">
      <c r="A10" s="291" t="s">
        <v>209</v>
      </c>
      <c r="B10" s="142"/>
      <c r="C10" s="62">
        <v>76007473</v>
      </c>
      <c r="D10" s="156"/>
      <c r="E10" s="60">
        <v>14629577</v>
      </c>
      <c r="F10" s="60">
        <v>13129577</v>
      </c>
      <c r="G10" s="60">
        <v>358441</v>
      </c>
      <c r="H10" s="60"/>
      <c r="I10" s="60"/>
      <c r="J10" s="60">
        <v>358441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358441</v>
      </c>
      <c r="X10" s="60">
        <v>9847183</v>
      </c>
      <c r="Y10" s="60">
        <v>-9488742</v>
      </c>
      <c r="Z10" s="140">
        <v>-96.36</v>
      </c>
      <c r="AA10" s="155">
        <v>13129577</v>
      </c>
    </row>
    <row r="11" spans="1:27" ht="12.75">
      <c r="A11" s="292" t="s">
        <v>210</v>
      </c>
      <c r="B11" s="142"/>
      <c r="C11" s="293">
        <f aca="true" t="shared" si="1" ref="C11:Y11">SUM(C6:C10)</f>
        <v>81756056</v>
      </c>
      <c r="D11" s="294">
        <f t="shared" si="1"/>
        <v>0</v>
      </c>
      <c r="E11" s="295">
        <f t="shared" si="1"/>
        <v>72503390</v>
      </c>
      <c r="F11" s="295">
        <f t="shared" si="1"/>
        <v>72203512</v>
      </c>
      <c r="G11" s="295">
        <f t="shared" si="1"/>
        <v>4933959</v>
      </c>
      <c r="H11" s="295">
        <f t="shared" si="1"/>
        <v>3550389</v>
      </c>
      <c r="I11" s="295">
        <f t="shared" si="1"/>
        <v>13447154</v>
      </c>
      <c r="J11" s="295">
        <f t="shared" si="1"/>
        <v>21931502</v>
      </c>
      <c r="K11" s="295">
        <f t="shared" si="1"/>
        <v>4498883</v>
      </c>
      <c r="L11" s="295">
        <f t="shared" si="1"/>
        <v>7964192</v>
      </c>
      <c r="M11" s="295">
        <f t="shared" si="1"/>
        <v>8824417</v>
      </c>
      <c r="N11" s="295">
        <f t="shared" si="1"/>
        <v>21287492</v>
      </c>
      <c r="O11" s="295">
        <f t="shared" si="1"/>
        <v>628859</v>
      </c>
      <c r="P11" s="295">
        <f t="shared" si="1"/>
        <v>2427044</v>
      </c>
      <c r="Q11" s="295">
        <f t="shared" si="1"/>
        <v>10006182</v>
      </c>
      <c r="R11" s="295">
        <f t="shared" si="1"/>
        <v>13062085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56281079</v>
      </c>
      <c r="X11" s="295">
        <f t="shared" si="1"/>
        <v>54152634</v>
      </c>
      <c r="Y11" s="295">
        <f t="shared" si="1"/>
        <v>2128445</v>
      </c>
      <c r="Z11" s="296">
        <f>+IF(X11&lt;&gt;0,+(Y11/X11)*100,0)</f>
        <v>3.930455164932513</v>
      </c>
      <c r="AA11" s="297">
        <f>SUM(AA6:AA10)</f>
        <v>72203512</v>
      </c>
    </row>
    <row r="12" spans="1:27" ht="12.75">
      <c r="A12" s="298" t="s">
        <v>211</v>
      </c>
      <c r="B12" s="136"/>
      <c r="C12" s="62"/>
      <c r="D12" s="156"/>
      <c r="E12" s="60">
        <v>7049060</v>
      </c>
      <c r="F12" s="60">
        <v>5629060</v>
      </c>
      <c r="G12" s="60">
        <v>1635591</v>
      </c>
      <c r="H12" s="60"/>
      <c r="I12" s="60">
        <v>718200</v>
      </c>
      <c r="J12" s="60">
        <v>2353791</v>
      </c>
      <c r="K12" s="60">
        <v>839705</v>
      </c>
      <c r="L12" s="60">
        <v>5559761</v>
      </c>
      <c r="M12" s="60"/>
      <c r="N12" s="60">
        <v>6399466</v>
      </c>
      <c r="O12" s="60"/>
      <c r="P12" s="60"/>
      <c r="Q12" s="60">
        <v>434203</v>
      </c>
      <c r="R12" s="60">
        <v>434203</v>
      </c>
      <c r="S12" s="60"/>
      <c r="T12" s="60"/>
      <c r="U12" s="60"/>
      <c r="V12" s="60"/>
      <c r="W12" s="60">
        <v>9187460</v>
      </c>
      <c r="X12" s="60">
        <v>4221795</v>
      </c>
      <c r="Y12" s="60">
        <v>4965665</v>
      </c>
      <c r="Z12" s="140">
        <v>117.62</v>
      </c>
      <c r="AA12" s="155">
        <v>5629060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12582799</v>
      </c>
      <c r="D15" s="156"/>
      <c r="E15" s="60">
        <v>9500000</v>
      </c>
      <c r="F15" s="60">
        <v>11150000</v>
      </c>
      <c r="G15" s="60">
        <v>12134</v>
      </c>
      <c r="H15" s="60"/>
      <c r="I15" s="60">
        <v>13594</v>
      </c>
      <c r="J15" s="60">
        <v>25728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25728</v>
      </c>
      <c r="X15" s="60">
        <v>8362500</v>
      </c>
      <c r="Y15" s="60">
        <v>-8336772</v>
      </c>
      <c r="Z15" s="140">
        <v>-99.69</v>
      </c>
      <c r="AA15" s="155">
        <v>11150000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7423923</v>
      </c>
      <c r="F36" s="60">
        <f t="shared" si="4"/>
        <v>7423923</v>
      </c>
      <c r="G36" s="60">
        <f t="shared" si="4"/>
        <v>343687</v>
      </c>
      <c r="H36" s="60">
        <f t="shared" si="4"/>
        <v>842641</v>
      </c>
      <c r="I36" s="60">
        <f t="shared" si="4"/>
        <v>99562</v>
      </c>
      <c r="J36" s="60">
        <f t="shared" si="4"/>
        <v>1285890</v>
      </c>
      <c r="K36" s="60">
        <f t="shared" si="4"/>
        <v>305174</v>
      </c>
      <c r="L36" s="60">
        <f t="shared" si="4"/>
        <v>1942872</v>
      </c>
      <c r="M36" s="60">
        <f t="shared" si="4"/>
        <v>6253236</v>
      </c>
      <c r="N36" s="60">
        <f t="shared" si="4"/>
        <v>8501282</v>
      </c>
      <c r="O36" s="60">
        <f t="shared" si="4"/>
        <v>0</v>
      </c>
      <c r="P36" s="60">
        <f t="shared" si="4"/>
        <v>2427044</v>
      </c>
      <c r="Q36" s="60">
        <f t="shared" si="4"/>
        <v>1051353</v>
      </c>
      <c r="R36" s="60">
        <f t="shared" si="4"/>
        <v>3478397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13265569</v>
      </c>
      <c r="X36" s="60">
        <f t="shared" si="4"/>
        <v>5567942</v>
      </c>
      <c r="Y36" s="60">
        <f t="shared" si="4"/>
        <v>7697627</v>
      </c>
      <c r="Z36" s="140">
        <f aca="true" t="shared" si="5" ref="Z36:Z49">+IF(X36&lt;&gt;0,+(Y36/X36)*100,0)</f>
        <v>138.24905144486058</v>
      </c>
      <c r="AA36" s="155">
        <f>AA6+AA21</f>
        <v>7423923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6000000</v>
      </c>
      <c r="F37" s="60">
        <f t="shared" si="4"/>
        <v>5200000</v>
      </c>
      <c r="G37" s="60">
        <f t="shared" si="4"/>
        <v>1551318</v>
      </c>
      <c r="H37" s="60">
        <f t="shared" si="4"/>
        <v>2707748</v>
      </c>
      <c r="I37" s="60">
        <f t="shared" si="4"/>
        <v>0</v>
      </c>
      <c r="J37" s="60">
        <f t="shared" si="4"/>
        <v>4259066</v>
      </c>
      <c r="K37" s="60">
        <f t="shared" si="4"/>
        <v>0</v>
      </c>
      <c r="L37" s="60">
        <f t="shared" si="4"/>
        <v>1287381</v>
      </c>
      <c r="M37" s="60">
        <f t="shared" si="4"/>
        <v>0</v>
      </c>
      <c r="N37" s="60">
        <f t="shared" si="4"/>
        <v>1287381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5546447</v>
      </c>
      <c r="X37" s="60">
        <f t="shared" si="4"/>
        <v>3900000</v>
      </c>
      <c r="Y37" s="60">
        <f t="shared" si="4"/>
        <v>1646447</v>
      </c>
      <c r="Z37" s="140">
        <f t="shared" si="5"/>
        <v>42.21658974358974</v>
      </c>
      <c r="AA37" s="155">
        <f>AA7+AA22</f>
        <v>5200000</v>
      </c>
    </row>
    <row r="38" spans="1:27" ht="12.75">
      <c r="A38" s="291" t="s">
        <v>207</v>
      </c>
      <c r="B38" s="142"/>
      <c r="C38" s="62">
        <f t="shared" si="4"/>
        <v>4018112</v>
      </c>
      <c r="D38" s="156">
        <f t="shared" si="4"/>
        <v>0</v>
      </c>
      <c r="E38" s="60">
        <f t="shared" si="4"/>
        <v>30716000</v>
      </c>
      <c r="F38" s="60">
        <f t="shared" si="4"/>
        <v>32716000</v>
      </c>
      <c r="G38" s="60">
        <f t="shared" si="4"/>
        <v>2680513</v>
      </c>
      <c r="H38" s="60">
        <f t="shared" si="4"/>
        <v>0</v>
      </c>
      <c r="I38" s="60">
        <f t="shared" si="4"/>
        <v>13124507</v>
      </c>
      <c r="J38" s="60">
        <f t="shared" si="4"/>
        <v>15805020</v>
      </c>
      <c r="K38" s="60">
        <f t="shared" si="4"/>
        <v>4193709</v>
      </c>
      <c r="L38" s="60">
        <f t="shared" si="4"/>
        <v>4733939</v>
      </c>
      <c r="M38" s="60">
        <f t="shared" si="4"/>
        <v>2571181</v>
      </c>
      <c r="N38" s="60">
        <f t="shared" si="4"/>
        <v>11498829</v>
      </c>
      <c r="O38" s="60">
        <f t="shared" si="4"/>
        <v>540930</v>
      </c>
      <c r="P38" s="60">
        <f t="shared" si="4"/>
        <v>0</v>
      </c>
      <c r="Q38" s="60">
        <f t="shared" si="4"/>
        <v>7942217</v>
      </c>
      <c r="R38" s="60">
        <f t="shared" si="4"/>
        <v>8483147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35786996</v>
      </c>
      <c r="X38" s="60">
        <f t="shared" si="4"/>
        <v>24537000</v>
      </c>
      <c r="Y38" s="60">
        <f t="shared" si="4"/>
        <v>11249996</v>
      </c>
      <c r="Z38" s="140">
        <f t="shared" si="5"/>
        <v>45.849109508089825</v>
      </c>
      <c r="AA38" s="155">
        <f>AA8+AA23</f>
        <v>32716000</v>
      </c>
    </row>
    <row r="39" spans="1:27" ht="12.75">
      <c r="A39" s="291" t="s">
        <v>208</v>
      </c>
      <c r="B39" s="142"/>
      <c r="C39" s="62">
        <f t="shared" si="4"/>
        <v>1730471</v>
      </c>
      <c r="D39" s="156">
        <f t="shared" si="4"/>
        <v>0</v>
      </c>
      <c r="E39" s="60">
        <f t="shared" si="4"/>
        <v>13733890</v>
      </c>
      <c r="F39" s="60">
        <f t="shared" si="4"/>
        <v>13734012</v>
      </c>
      <c r="G39" s="60">
        <f t="shared" si="4"/>
        <v>0</v>
      </c>
      <c r="H39" s="60">
        <f t="shared" si="4"/>
        <v>0</v>
      </c>
      <c r="I39" s="60">
        <f t="shared" si="4"/>
        <v>223085</v>
      </c>
      <c r="J39" s="60">
        <f t="shared" si="4"/>
        <v>223085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87929</v>
      </c>
      <c r="P39" s="60">
        <f t="shared" si="4"/>
        <v>0</v>
      </c>
      <c r="Q39" s="60">
        <f t="shared" si="4"/>
        <v>1012612</v>
      </c>
      <c r="R39" s="60">
        <f t="shared" si="4"/>
        <v>1100541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1323626</v>
      </c>
      <c r="X39" s="60">
        <f t="shared" si="4"/>
        <v>10300509</v>
      </c>
      <c r="Y39" s="60">
        <f t="shared" si="4"/>
        <v>-8976883</v>
      </c>
      <c r="Z39" s="140">
        <f t="shared" si="5"/>
        <v>-87.14989715556774</v>
      </c>
      <c r="AA39" s="155">
        <f>AA9+AA24</f>
        <v>13734012</v>
      </c>
    </row>
    <row r="40" spans="1:27" ht="12.75">
      <c r="A40" s="291" t="s">
        <v>209</v>
      </c>
      <c r="B40" s="142"/>
      <c r="C40" s="62">
        <f t="shared" si="4"/>
        <v>76007473</v>
      </c>
      <c r="D40" s="156">
        <f t="shared" si="4"/>
        <v>0</v>
      </c>
      <c r="E40" s="60">
        <f t="shared" si="4"/>
        <v>14629577</v>
      </c>
      <c r="F40" s="60">
        <f t="shared" si="4"/>
        <v>13129577</v>
      </c>
      <c r="G40" s="60">
        <f t="shared" si="4"/>
        <v>358441</v>
      </c>
      <c r="H40" s="60">
        <f t="shared" si="4"/>
        <v>0</v>
      </c>
      <c r="I40" s="60">
        <f t="shared" si="4"/>
        <v>0</v>
      </c>
      <c r="J40" s="60">
        <f t="shared" si="4"/>
        <v>358441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358441</v>
      </c>
      <c r="X40" s="60">
        <f t="shared" si="4"/>
        <v>9847183</v>
      </c>
      <c r="Y40" s="60">
        <f t="shared" si="4"/>
        <v>-9488742</v>
      </c>
      <c r="Z40" s="140">
        <f t="shared" si="5"/>
        <v>-96.35996406281878</v>
      </c>
      <c r="AA40" s="155">
        <f>AA10+AA25</f>
        <v>13129577</v>
      </c>
    </row>
    <row r="41" spans="1:27" ht="12.75">
      <c r="A41" s="292" t="s">
        <v>210</v>
      </c>
      <c r="B41" s="142"/>
      <c r="C41" s="293">
        <f aca="true" t="shared" si="6" ref="C41:Y41">SUM(C36:C40)</f>
        <v>81756056</v>
      </c>
      <c r="D41" s="294">
        <f t="shared" si="6"/>
        <v>0</v>
      </c>
      <c r="E41" s="295">
        <f t="shared" si="6"/>
        <v>72503390</v>
      </c>
      <c r="F41" s="295">
        <f t="shared" si="6"/>
        <v>72203512</v>
      </c>
      <c r="G41" s="295">
        <f t="shared" si="6"/>
        <v>4933959</v>
      </c>
      <c r="H41" s="295">
        <f t="shared" si="6"/>
        <v>3550389</v>
      </c>
      <c r="I41" s="295">
        <f t="shared" si="6"/>
        <v>13447154</v>
      </c>
      <c r="J41" s="295">
        <f t="shared" si="6"/>
        <v>21931502</v>
      </c>
      <c r="K41" s="295">
        <f t="shared" si="6"/>
        <v>4498883</v>
      </c>
      <c r="L41" s="295">
        <f t="shared" si="6"/>
        <v>7964192</v>
      </c>
      <c r="M41" s="295">
        <f t="shared" si="6"/>
        <v>8824417</v>
      </c>
      <c r="N41" s="295">
        <f t="shared" si="6"/>
        <v>21287492</v>
      </c>
      <c r="O41" s="295">
        <f t="shared" si="6"/>
        <v>628859</v>
      </c>
      <c r="P41" s="295">
        <f t="shared" si="6"/>
        <v>2427044</v>
      </c>
      <c r="Q41" s="295">
        <f t="shared" si="6"/>
        <v>10006182</v>
      </c>
      <c r="R41" s="295">
        <f t="shared" si="6"/>
        <v>13062085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56281079</v>
      </c>
      <c r="X41" s="295">
        <f t="shared" si="6"/>
        <v>54152634</v>
      </c>
      <c r="Y41" s="295">
        <f t="shared" si="6"/>
        <v>2128445</v>
      </c>
      <c r="Z41" s="296">
        <f t="shared" si="5"/>
        <v>3.930455164932513</v>
      </c>
      <c r="AA41" s="297">
        <f>SUM(AA36:AA40)</f>
        <v>72203512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7049060</v>
      </c>
      <c r="F42" s="54">
        <f t="shared" si="7"/>
        <v>5629060</v>
      </c>
      <c r="G42" s="54">
        <f t="shared" si="7"/>
        <v>1635591</v>
      </c>
      <c r="H42" s="54">
        <f t="shared" si="7"/>
        <v>0</v>
      </c>
      <c r="I42" s="54">
        <f t="shared" si="7"/>
        <v>718200</v>
      </c>
      <c r="J42" s="54">
        <f t="shared" si="7"/>
        <v>2353791</v>
      </c>
      <c r="K42" s="54">
        <f t="shared" si="7"/>
        <v>839705</v>
      </c>
      <c r="L42" s="54">
        <f t="shared" si="7"/>
        <v>5559761</v>
      </c>
      <c r="M42" s="54">
        <f t="shared" si="7"/>
        <v>0</v>
      </c>
      <c r="N42" s="54">
        <f t="shared" si="7"/>
        <v>6399466</v>
      </c>
      <c r="O42" s="54">
        <f t="shared" si="7"/>
        <v>0</v>
      </c>
      <c r="P42" s="54">
        <f t="shared" si="7"/>
        <v>0</v>
      </c>
      <c r="Q42" s="54">
        <f t="shared" si="7"/>
        <v>434203</v>
      </c>
      <c r="R42" s="54">
        <f t="shared" si="7"/>
        <v>434203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9187460</v>
      </c>
      <c r="X42" s="54">
        <f t="shared" si="7"/>
        <v>4221795</v>
      </c>
      <c r="Y42" s="54">
        <f t="shared" si="7"/>
        <v>4965665</v>
      </c>
      <c r="Z42" s="184">
        <f t="shared" si="5"/>
        <v>117.61975652536421</v>
      </c>
      <c r="AA42" s="130">
        <f aca="true" t="shared" si="8" ref="AA42:AA48">AA12+AA27</f>
        <v>5629060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12582799</v>
      </c>
      <c r="D45" s="129">
        <f t="shared" si="7"/>
        <v>0</v>
      </c>
      <c r="E45" s="54">
        <f t="shared" si="7"/>
        <v>9500000</v>
      </c>
      <c r="F45" s="54">
        <f t="shared" si="7"/>
        <v>11150000</v>
      </c>
      <c r="G45" s="54">
        <f t="shared" si="7"/>
        <v>12134</v>
      </c>
      <c r="H45" s="54">
        <f t="shared" si="7"/>
        <v>0</v>
      </c>
      <c r="I45" s="54">
        <f t="shared" si="7"/>
        <v>13594</v>
      </c>
      <c r="J45" s="54">
        <f t="shared" si="7"/>
        <v>25728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25728</v>
      </c>
      <c r="X45" s="54">
        <f t="shared" si="7"/>
        <v>8362500</v>
      </c>
      <c r="Y45" s="54">
        <f t="shared" si="7"/>
        <v>-8336772</v>
      </c>
      <c r="Z45" s="184">
        <f t="shared" si="5"/>
        <v>-99.69234080717489</v>
      </c>
      <c r="AA45" s="130">
        <f t="shared" si="8"/>
        <v>11150000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94338855</v>
      </c>
      <c r="D49" s="218">
        <f t="shared" si="9"/>
        <v>0</v>
      </c>
      <c r="E49" s="220">
        <f t="shared" si="9"/>
        <v>89052450</v>
      </c>
      <c r="F49" s="220">
        <f t="shared" si="9"/>
        <v>88982572</v>
      </c>
      <c r="G49" s="220">
        <f t="shared" si="9"/>
        <v>6581684</v>
      </c>
      <c r="H49" s="220">
        <f t="shared" si="9"/>
        <v>3550389</v>
      </c>
      <c r="I49" s="220">
        <f t="shared" si="9"/>
        <v>14178948</v>
      </c>
      <c r="J49" s="220">
        <f t="shared" si="9"/>
        <v>24311021</v>
      </c>
      <c r="K49" s="220">
        <f t="shared" si="9"/>
        <v>5338588</v>
      </c>
      <c r="L49" s="220">
        <f t="shared" si="9"/>
        <v>13523953</v>
      </c>
      <c r="M49" s="220">
        <f t="shared" si="9"/>
        <v>8824417</v>
      </c>
      <c r="N49" s="220">
        <f t="shared" si="9"/>
        <v>27686958</v>
      </c>
      <c r="O49" s="220">
        <f t="shared" si="9"/>
        <v>628859</v>
      </c>
      <c r="P49" s="220">
        <f t="shared" si="9"/>
        <v>2427044</v>
      </c>
      <c r="Q49" s="220">
        <f t="shared" si="9"/>
        <v>10440385</v>
      </c>
      <c r="R49" s="220">
        <f t="shared" si="9"/>
        <v>13496288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65494267</v>
      </c>
      <c r="X49" s="220">
        <f t="shared" si="9"/>
        <v>66736929</v>
      </c>
      <c r="Y49" s="220">
        <f t="shared" si="9"/>
        <v>-1242662</v>
      </c>
      <c r="Z49" s="221">
        <f t="shared" si="5"/>
        <v>-1.8620305408419378</v>
      </c>
      <c r="AA49" s="222">
        <f>SUM(AA41:AA48)</f>
        <v>88982572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24823041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313000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6842750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6918191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7236100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21310041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3513000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5093790</v>
      </c>
      <c r="H65" s="60">
        <v>5826784</v>
      </c>
      <c r="I65" s="60">
        <v>5597527</v>
      </c>
      <c r="J65" s="60">
        <v>16518101</v>
      </c>
      <c r="K65" s="60">
        <v>5018486</v>
      </c>
      <c r="L65" s="60">
        <v>5030689</v>
      </c>
      <c r="M65" s="60">
        <v>6740983</v>
      </c>
      <c r="N65" s="60">
        <v>16790158</v>
      </c>
      <c r="O65" s="60">
        <v>6645641</v>
      </c>
      <c r="P65" s="60">
        <v>6225200</v>
      </c>
      <c r="Q65" s="60">
        <v>6395353</v>
      </c>
      <c r="R65" s="60">
        <v>19266194</v>
      </c>
      <c r="S65" s="60"/>
      <c r="T65" s="60"/>
      <c r="U65" s="60"/>
      <c r="V65" s="60"/>
      <c r="W65" s="60">
        <v>52574453</v>
      </c>
      <c r="X65" s="60"/>
      <c r="Y65" s="60">
        <v>52574453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303185</v>
      </c>
      <c r="H66" s="275">
        <v>165057</v>
      </c>
      <c r="I66" s="275">
        <v>195769</v>
      </c>
      <c r="J66" s="275">
        <v>664011</v>
      </c>
      <c r="K66" s="275">
        <v>266741</v>
      </c>
      <c r="L66" s="275">
        <v>220448</v>
      </c>
      <c r="M66" s="275">
        <v>186783</v>
      </c>
      <c r="N66" s="275">
        <v>673972</v>
      </c>
      <c r="O66" s="275">
        <v>306493</v>
      </c>
      <c r="P66" s="275">
        <v>225595</v>
      </c>
      <c r="Q66" s="275">
        <v>252322</v>
      </c>
      <c r="R66" s="275">
        <v>784410</v>
      </c>
      <c r="S66" s="275"/>
      <c r="T66" s="275"/>
      <c r="U66" s="275"/>
      <c r="V66" s="275"/>
      <c r="W66" s="275">
        <v>2122393</v>
      </c>
      <c r="X66" s="275"/>
      <c r="Y66" s="275">
        <v>2122393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24822956</v>
      </c>
      <c r="F68" s="60"/>
      <c r="G68" s="60">
        <v>1093480</v>
      </c>
      <c r="H68" s="60">
        <v>528913</v>
      </c>
      <c r="I68" s="60">
        <v>742429</v>
      </c>
      <c r="J68" s="60">
        <v>2364822</v>
      </c>
      <c r="K68" s="60">
        <v>284780</v>
      </c>
      <c r="L68" s="60">
        <v>437511</v>
      </c>
      <c r="M68" s="60">
        <v>4112650</v>
      </c>
      <c r="N68" s="60">
        <v>4834941</v>
      </c>
      <c r="O68" s="60">
        <v>3441330</v>
      </c>
      <c r="P68" s="60">
        <v>900279</v>
      </c>
      <c r="Q68" s="60">
        <v>402111</v>
      </c>
      <c r="R68" s="60">
        <v>4743720</v>
      </c>
      <c r="S68" s="60"/>
      <c r="T68" s="60"/>
      <c r="U68" s="60"/>
      <c r="V68" s="60"/>
      <c r="W68" s="60">
        <v>11943483</v>
      </c>
      <c r="X68" s="60"/>
      <c r="Y68" s="60">
        <v>11943483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24822956</v>
      </c>
      <c r="F69" s="220">
        <f t="shared" si="12"/>
        <v>0</v>
      </c>
      <c r="G69" s="220">
        <f t="shared" si="12"/>
        <v>6490455</v>
      </c>
      <c r="H69" s="220">
        <f t="shared" si="12"/>
        <v>6520754</v>
      </c>
      <c r="I69" s="220">
        <f t="shared" si="12"/>
        <v>6535725</v>
      </c>
      <c r="J69" s="220">
        <f t="shared" si="12"/>
        <v>19546934</v>
      </c>
      <c r="K69" s="220">
        <f t="shared" si="12"/>
        <v>5570007</v>
      </c>
      <c r="L69" s="220">
        <f t="shared" si="12"/>
        <v>5688648</v>
      </c>
      <c r="M69" s="220">
        <f t="shared" si="12"/>
        <v>11040416</v>
      </c>
      <c r="N69" s="220">
        <f t="shared" si="12"/>
        <v>22299071</v>
      </c>
      <c r="O69" s="220">
        <f t="shared" si="12"/>
        <v>10393464</v>
      </c>
      <c r="P69" s="220">
        <f t="shared" si="12"/>
        <v>7351074</v>
      </c>
      <c r="Q69" s="220">
        <f t="shared" si="12"/>
        <v>7049786</v>
      </c>
      <c r="R69" s="220">
        <f t="shared" si="12"/>
        <v>24794324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66640329</v>
      </c>
      <c r="X69" s="220">
        <f t="shared" si="12"/>
        <v>0</v>
      </c>
      <c r="Y69" s="220">
        <f t="shared" si="12"/>
        <v>66640329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81756056</v>
      </c>
      <c r="D5" s="357">
        <f t="shared" si="0"/>
        <v>0</v>
      </c>
      <c r="E5" s="356">
        <f t="shared" si="0"/>
        <v>72503390</v>
      </c>
      <c r="F5" s="358">
        <f t="shared" si="0"/>
        <v>72203512</v>
      </c>
      <c r="G5" s="358">
        <f t="shared" si="0"/>
        <v>4933959</v>
      </c>
      <c r="H5" s="356">
        <f t="shared" si="0"/>
        <v>3550389</v>
      </c>
      <c r="I5" s="356">
        <f t="shared" si="0"/>
        <v>13447154</v>
      </c>
      <c r="J5" s="358">
        <f t="shared" si="0"/>
        <v>21931502</v>
      </c>
      <c r="K5" s="358">
        <f t="shared" si="0"/>
        <v>4498883</v>
      </c>
      <c r="L5" s="356">
        <f t="shared" si="0"/>
        <v>7964192</v>
      </c>
      <c r="M5" s="356">
        <f t="shared" si="0"/>
        <v>8824417</v>
      </c>
      <c r="N5" s="358">
        <f t="shared" si="0"/>
        <v>21287492</v>
      </c>
      <c r="O5" s="358">
        <f t="shared" si="0"/>
        <v>628859</v>
      </c>
      <c r="P5" s="356">
        <f t="shared" si="0"/>
        <v>2427044</v>
      </c>
      <c r="Q5" s="356">
        <f t="shared" si="0"/>
        <v>10006182</v>
      </c>
      <c r="R5" s="358">
        <f t="shared" si="0"/>
        <v>13062085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56281079</v>
      </c>
      <c r="X5" s="356">
        <f t="shared" si="0"/>
        <v>54152634</v>
      </c>
      <c r="Y5" s="358">
        <f t="shared" si="0"/>
        <v>2128445</v>
      </c>
      <c r="Z5" s="359">
        <f>+IF(X5&lt;&gt;0,+(Y5/X5)*100,0)</f>
        <v>3.930455164932513</v>
      </c>
      <c r="AA5" s="360">
        <f>+AA6+AA8+AA11+AA13+AA15</f>
        <v>72203512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7423923</v>
      </c>
      <c r="F6" s="59">
        <f t="shared" si="1"/>
        <v>7423923</v>
      </c>
      <c r="G6" s="59">
        <f t="shared" si="1"/>
        <v>343687</v>
      </c>
      <c r="H6" s="60">
        <f t="shared" si="1"/>
        <v>842641</v>
      </c>
      <c r="I6" s="60">
        <f t="shared" si="1"/>
        <v>99562</v>
      </c>
      <c r="J6" s="59">
        <f t="shared" si="1"/>
        <v>1285890</v>
      </c>
      <c r="K6" s="59">
        <f t="shared" si="1"/>
        <v>305174</v>
      </c>
      <c r="L6" s="60">
        <f t="shared" si="1"/>
        <v>1942872</v>
      </c>
      <c r="M6" s="60">
        <f t="shared" si="1"/>
        <v>6253236</v>
      </c>
      <c r="N6" s="59">
        <f t="shared" si="1"/>
        <v>8501282</v>
      </c>
      <c r="O6" s="59">
        <f t="shared" si="1"/>
        <v>0</v>
      </c>
      <c r="P6" s="60">
        <f t="shared" si="1"/>
        <v>2427044</v>
      </c>
      <c r="Q6" s="60">
        <f t="shared" si="1"/>
        <v>1051353</v>
      </c>
      <c r="R6" s="59">
        <f t="shared" si="1"/>
        <v>3478397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13265569</v>
      </c>
      <c r="X6" s="60">
        <f t="shared" si="1"/>
        <v>5567942</v>
      </c>
      <c r="Y6" s="59">
        <f t="shared" si="1"/>
        <v>7697627</v>
      </c>
      <c r="Z6" s="61">
        <f>+IF(X6&lt;&gt;0,+(Y6/X6)*100,0)</f>
        <v>138.24905144486058</v>
      </c>
      <c r="AA6" s="62">
        <f t="shared" si="1"/>
        <v>7423923</v>
      </c>
    </row>
    <row r="7" spans="1:27" ht="12.75">
      <c r="A7" s="291" t="s">
        <v>229</v>
      </c>
      <c r="B7" s="142"/>
      <c r="C7" s="60"/>
      <c r="D7" s="340"/>
      <c r="E7" s="60">
        <v>7423923</v>
      </c>
      <c r="F7" s="59">
        <v>7423923</v>
      </c>
      <c r="G7" s="59">
        <v>343687</v>
      </c>
      <c r="H7" s="60">
        <v>842641</v>
      </c>
      <c r="I7" s="60">
        <v>99562</v>
      </c>
      <c r="J7" s="59">
        <v>1285890</v>
      </c>
      <c r="K7" s="59">
        <v>305174</v>
      </c>
      <c r="L7" s="60">
        <v>1942872</v>
      </c>
      <c r="M7" s="60">
        <v>6253236</v>
      </c>
      <c r="N7" s="59">
        <v>8501282</v>
      </c>
      <c r="O7" s="59"/>
      <c r="P7" s="60">
        <v>2427044</v>
      </c>
      <c r="Q7" s="60">
        <v>1051353</v>
      </c>
      <c r="R7" s="59">
        <v>3478397</v>
      </c>
      <c r="S7" s="59"/>
      <c r="T7" s="60"/>
      <c r="U7" s="60"/>
      <c r="V7" s="59"/>
      <c r="W7" s="59">
        <v>13265569</v>
      </c>
      <c r="X7" s="60">
        <v>5567942</v>
      </c>
      <c r="Y7" s="59">
        <v>7697627</v>
      </c>
      <c r="Z7" s="61">
        <v>138.25</v>
      </c>
      <c r="AA7" s="62">
        <v>7423923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6000000</v>
      </c>
      <c r="F8" s="59">
        <f t="shared" si="2"/>
        <v>5200000</v>
      </c>
      <c r="G8" s="59">
        <f t="shared" si="2"/>
        <v>1551318</v>
      </c>
      <c r="H8" s="60">
        <f t="shared" si="2"/>
        <v>2707748</v>
      </c>
      <c r="I8" s="60">
        <f t="shared" si="2"/>
        <v>0</v>
      </c>
      <c r="J8" s="59">
        <f t="shared" si="2"/>
        <v>4259066</v>
      </c>
      <c r="K8" s="59">
        <f t="shared" si="2"/>
        <v>0</v>
      </c>
      <c r="L8" s="60">
        <f t="shared" si="2"/>
        <v>1287381</v>
      </c>
      <c r="M8" s="60">
        <f t="shared" si="2"/>
        <v>0</v>
      </c>
      <c r="N8" s="59">
        <f t="shared" si="2"/>
        <v>1287381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5546447</v>
      </c>
      <c r="X8" s="60">
        <f t="shared" si="2"/>
        <v>3900000</v>
      </c>
      <c r="Y8" s="59">
        <f t="shared" si="2"/>
        <v>1646447</v>
      </c>
      <c r="Z8" s="61">
        <f>+IF(X8&lt;&gt;0,+(Y8/X8)*100,0)</f>
        <v>42.21658974358974</v>
      </c>
      <c r="AA8" s="62">
        <f>SUM(AA9:AA10)</f>
        <v>5200000</v>
      </c>
    </row>
    <row r="9" spans="1:27" ht="12.75">
      <c r="A9" s="291" t="s">
        <v>230</v>
      </c>
      <c r="B9" s="142"/>
      <c r="C9" s="60"/>
      <c r="D9" s="340"/>
      <c r="E9" s="60">
        <v>6000000</v>
      </c>
      <c r="F9" s="59">
        <v>5200000</v>
      </c>
      <c r="G9" s="59">
        <v>1551318</v>
      </c>
      <c r="H9" s="60">
        <v>2707748</v>
      </c>
      <c r="I9" s="60"/>
      <c r="J9" s="59">
        <v>4259066</v>
      </c>
      <c r="K9" s="59"/>
      <c r="L9" s="60">
        <v>1287381</v>
      </c>
      <c r="M9" s="60"/>
      <c r="N9" s="59">
        <v>1287381</v>
      </c>
      <c r="O9" s="59"/>
      <c r="P9" s="60"/>
      <c r="Q9" s="60"/>
      <c r="R9" s="59"/>
      <c r="S9" s="59"/>
      <c r="T9" s="60"/>
      <c r="U9" s="60"/>
      <c r="V9" s="59"/>
      <c r="W9" s="59">
        <v>5546447</v>
      </c>
      <c r="X9" s="60">
        <v>3900000</v>
      </c>
      <c r="Y9" s="59">
        <v>1646447</v>
      </c>
      <c r="Z9" s="61">
        <v>42.22</v>
      </c>
      <c r="AA9" s="62">
        <v>5200000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4018112</v>
      </c>
      <c r="D11" s="363">
        <f aca="true" t="shared" si="3" ref="D11:AA11">+D12</f>
        <v>0</v>
      </c>
      <c r="E11" s="362">
        <f t="shared" si="3"/>
        <v>30716000</v>
      </c>
      <c r="F11" s="364">
        <f t="shared" si="3"/>
        <v>32716000</v>
      </c>
      <c r="G11" s="364">
        <f t="shared" si="3"/>
        <v>2680513</v>
      </c>
      <c r="H11" s="362">
        <f t="shared" si="3"/>
        <v>0</v>
      </c>
      <c r="I11" s="362">
        <f t="shared" si="3"/>
        <v>13124507</v>
      </c>
      <c r="J11" s="364">
        <f t="shared" si="3"/>
        <v>15805020</v>
      </c>
      <c r="K11" s="364">
        <f t="shared" si="3"/>
        <v>4193709</v>
      </c>
      <c r="L11" s="362">
        <f t="shared" si="3"/>
        <v>4733939</v>
      </c>
      <c r="M11" s="362">
        <f t="shared" si="3"/>
        <v>2571181</v>
      </c>
      <c r="N11" s="364">
        <f t="shared" si="3"/>
        <v>11498829</v>
      </c>
      <c r="O11" s="364">
        <f t="shared" si="3"/>
        <v>540930</v>
      </c>
      <c r="P11" s="362">
        <f t="shared" si="3"/>
        <v>0</v>
      </c>
      <c r="Q11" s="362">
        <f t="shared" si="3"/>
        <v>7942217</v>
      </c>
      <c r="R11" s="364">
        <f t="shared" si="3"/>
        <v>8483147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35786996</v>
      </c>
      <c r="X11" s="362">
        <f t="shared" si="3"/>
        <v>24537000</v>
      </c>
      <c r="Y11" s="364">
        <f t="shared" si="3"/>
        <v>11249996</v>
      </c>
      <c r="Z11" s="365">
        <f>+IF(X11&lt;&gt;0,+(Y11/X11)*100,0)</f>
        <v>45.849109508089825</v>
      </c>
      <c r="AA11" s="366">
        <f t="shared" si="3"/>
        <v>32716000</v>
      </c>
    </row>
    <row r="12" spans="1:27" ht="12.75">
      <c r="A12" s="291" t="s">
        <v>232</v>
      </c>
      <c r="B12" s="136"/>
      <c r="C12" s="60">
        <v>4018112</v>
      </c>
      <c r="D12" s="340"/>
      <c r="E12" s="60">
        <v>30716000</v>
      </c>
      <c r="F12" s="59">
        <v>32716000</v>
      </c>
      <c r="G12" s="59">
        <v>2680513</v>
      </c>
      <c r="H12" s="60"/>
      <c r="I12" s="60">
        <v>13124507</v>
      </c>
      <c r="J12" s="59">
        <v>15805020</v>
      </c>
      <c r="K12" s="59">
        <v>4193709</v>
      </c>
      <c r="L12" s="60">
        <v>4733939</v>
      </c>
      <c r="M12" s="60">
        <v>2571181</v>
      </c>
      <c r="N12" s="59">
        <v>11498829</v>
      </c>
      <c r="O12" s="59">
        <v>540930</v>
      </c>
      <c r="P12" s="60"/>
      <c r="Q12" s="60">
        <v>7942217</v>
      </c>
      <c r="R12" s="59">
        <v>8483147</v>
      </c>
      <c r="S12" s="59"/>
      <c r="T12" s="60"/>
      <c r="U12" s="60"/>
      <c r="V12" s="59"/>
      <c r="W12" s="59">
        <v>35786996</v>
      </c>
      <c r="X12" s="60">
        <v>24537000</v>
      </c>
      <c r="Y12" s="59">
        <v>11249996</v>
      </c>
      <c r="Z12" s="61">
        <v>45.85</v>
      </c>
      <c r="AA12" s="62">
        <v>32716000</v>
      </c>
    </row>
    <row r="13" spans="1:27" ht="12.75">
      <c r="A13" s="361" t="s">
        <v>208</v>
      </c>
      <c r="B13" s="136"/>
      <c r="C13" s="275">
        <f>+C14</f>
        <v>1730471</v>
      </c>
      <c r="D13" s="341">
        <f aca="true" t="shared" si="4" ref="D13:AA13">+D14</f>
        <v>0</v>
      </c>
      <c r="E13" s="275">
        <f t="shared" si="4"/>
        <v>13733890</v>
      </c>
      <c r="F13" s="342">
        <f t="shared" si="4"/>
        <v>13734012</v>
      </c>
      <c r="G13" s="342">
        <f t="shared" si="4"/>
        <v>0</v>
      </c>
      <c r="H13" s="275">
        <f t="shared" si="4"/>
        <v>0</v>
      </c>
      <c r="I13" s="275">
        <f t="shared" si="4"/>
        <v>223085</v>
      </c>
      <c r="J13" s="342">
        <f t="shared" si="4"/>
        <v>223085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87929</v>
      </c>
      <c r="P13" s="275">
        <f t="shared" si="4"/>
        <v>0</v>
      </c>
      <c r="Q13" s="275">
        <f t="shared" si="4"/>
        <v>1012612</v>
      </c>
      <c r="R13" s="342">
        <f t="shared" si="4"/>
        <v>1100541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1323626</v>
      </c>
      <c r="X13" s="275">
        <f t="shared" si="4"/>
        <v>10300509</v>
      </c>
      <c r="Y13" s="342">
        <f t="shared" si="4"/>
        <v>-8976883</v>
      </c>
      <c r="Z13" s="335">
        <f>+IF(X13&lt;&gt;0,+(Y13/X13)*100,0)</f>
        <v>-87.14989715556774</v>
      </c>
      <c r="AA13" s="273">
        <f t="shared" si="4"/>
        <v>13734012</v>
      </c>
    </row>
    <row r="14" spans="1:27" ht="12.75">
      <c r="A14" s="291" t="s">
        <v>233</v>
      </c>
      <c r="B14" s="136"/>
      <c r="C14" s="60">
        <v>1730471</v>
      </c>
      <c r="D14" s="340"/>
      <c r="E14" s="60">
        <v>13733890</v>
      </c>
      <c r="F14" s="59">
        <v>13734012</v>
      </c>
      <c r="G14" s="59"/>
      <c r="H14" s="60"/>
      <c r="I14" s="60">
        <v>223085</v>
      </c>
      <c r="J14" s="59">
        <v>223085</v>
      </c>
      <c r="K14" s="59"/>
      <c r="L14" s="60"/>
      <c r="M14" s="60"/>
      <c r="N14" s="59"/>
      <c r="O14" s="59">
        <v>87929</v>
      </c>
      <c r="P14" s="60"/>
      <c r="Q14" s="60">
        <v>1012612</v>
      </c>
      <c r="R14" s="59">
        <v>1100541</v>
      </c>
      <c r="S14" s="59"/>
      <c r="T14" s="60"/>
      <c r="U14" s="60"/>
      <c r="V14" s="59"/>
      <c r="W14" s="59">
        <v>1323626</v>
      </c>
      <c r="X14" s="60">
        <v>10300509</v>
      </c>
      <c r="Y14" s="59">
        <v>-8976883</v>
      </c>
      <c r="Z14" s="61">
        <v>-87.15</v>
      </c>
      <c r="AA14" s="62">
        <v>13734012</v>
      </c>
    </row>
    <row r="15" spans="1:27" ht="12.75">
      <c r="A15" s="361" t="s">
        <v>209</v>
      </c>
      <c r="B15" s="136"/>
      <c r="C15" s="60">
        <f aca="true" t="shared" si="5" ref="C15:Y15">SUM(C16:C20)</f>
        <v>76007473</v>
      </c>
      <c r="D15" s="340">
        <f t="shared" si="5"/>
        <v>0</v>
      </c>
      <c r="E15" s="60">
        <f t="shared" si="5"/>
        <v>14629577</v>
      </c>
      <c r="F15" s="59">
        <f t="shared" si="5"/>
        <v>13129577</v>
      </c>
      <c r="G15" s="59">
        <f t="shared" si="5"/>
        <v>358441</v>
      </c>
      <c r="H15" s="60">
        <f t="shared" si="5"/>
        <v>0</v>
      </c>
      <c r="I15" s="60">
        <f t="shared" si="5"/>
        <v>0</v>
      </c>
      <c r="J15" s="59">
        <f t="shared" si="5"/>
        <v>358441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358441</v>
      </c>
      <c r="X15" s="60">
        <f t="shared" si="5"/>
        <v>9847183</v>
      </c>
      <c r="Y15" s="59">
        <f t="shared" si="5"/>
        <v>-9488742</v>
      </c>
      <c r="Z15" s="61">
        <f>+IF(X15&lt;&gt;0,+(Y15/X15)*100,0)</f>
        <v>-96.35996406281878</v>
      </c>
      <c r="AA15" s="62">
        <f>SUM(AA16:AA20)</f>
        <v>13129577</v>
      </c>
    </row>
    <row r="16" spans="1:27" ht="12.75">
      <c r="A16" s="291" t="s">
        <v>234</v>
      </c>
      <c r="B16" s="300"/>
      <c r="C16" s="60">
        <v>155000</v>
      </c>
      <c r="D16" s="340"/>
      <c r="E16" s="60">
        <v>14629577</v>
      </c>
      <c r="F16" s="59">
        <v>13129577</v>
      </c>
      <c r="G16" s="59">
        <v>358441</v>
      </c>
      <c r="H16" s="60"/>
      <c r="I16" s="60"/>
      <c r="J16" s="59">
        <v>358441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358441</v>
      </c>
      <c r="X16" s="60">
        <v>9847183</v>
      </c>
      <c r="Y16" s="59">
        <v>-9488742</v>
      </c>
      <c r="Z16" s="61">
        <v>-96.36</v>
      </c>
      <c r="AA16" s="62">
        <v>13129577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75852473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7049060</v>
      </c>
      <c r="F22" s="345">
        <f t="shared" si="6"/>
        <v>5629060</v>
      </c>
      <c r="G22" s="345">
        <f t="shared" si="6"/>
        <v>1635591</v>
      </c>
      <c r="H22" s="343">
        <f t="shared" si="6"/>
        <v>0</v>
      </c>
      <c r="I22" s="343">
        <f t="shared" si="6"/>
        <v>718200</v>
      </c>
      <c r="J22" s="345">
        <f t="shared" si="6"/>
        <v>2353791</v>
      </c>
      <c r="K22" s="345">
        <f t="shared" si="6"/>
        <v>839705</v>
      </c>
      <c r="L22" s="343">
        <f t="shared" si="6"/>
        <v>5559761</v>
      </c>
      <c r="M22" s="343">
        <f t="shared" si="6"/>
        <v>0</v>
      </c>
      <c r="N22" s="345">
        <f t="shared" si="6"/>
        <v>6399466</v>
      </c>
      <c r="O22" s="345">
        <f t="shared" si="6"/>
        <v>0</v>
      </c>
      <c r="P22" s="343">
        <f t="shared" si="6"/>
        <v>0</v>
      </c>
      <c r="Q22" s="343">
        <f t="shared" si="6"/>
        <v>434203</v>
      </c>
      <c r="R22" s="345">
        <f t="shared" si="6"/>
        <v>434203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9187460</v>
      </c>
      <c r="X22" s="343">
        <f t="shared" si="6"/>
        <v>4221795</v>
      </c>
      <c r="Y22" s="345">
        <f t="shared" si="6"/>
        <v>4965665</v>
      </c>
      <c r="Z22" s="336">
        <f>+IF(X22&lt;&gt;0,+(Y22/X22)*100,0)</f>
        <v>117.61975652536421</v>
      </c>
      <c r="AA22" s="350">
        <f>SUM(AA23:AA32)</f>
        <v>5629060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7049060</v>
      </c>
      <c r="F27" s="59">
        <v>5629060</v>
      </c>
      <c r="G27" s="59">
        <v>1635591</v>
      </c>
      <c r="H27" s="60"/>
      <c r="I27" s="60">
        <v>718200</v>
      </c>
      <c r="J27" s="59">
        <v>2353791</v>
      </c>
      <c r="K27" s="59">
        <v>839705</v>
      </c>
      <c r="L27" s="60">
        <v>5559761</v>
      </c>
      <c r="M27" s="60"/>
      <c r="N27" s="59">
        <v>6399466</v>
      </c>
      <c r="O27" s="59"/>
      <c r="P27" s="60"/>
      <c r="Q27" s="60">
        <v>434203</v>
      </c>
      <c r="R27" s="59">
        <v>434203</v>
      </c>
      <c r="S27" s="59"/>
      <c r="T27" s="60"/>
      <c r="U27" s="60"/>
      <c r="V27" s="59"/>
      <c r="W27" s="59">
        <v>9187460</v>
      </c>
      <c r="X27" s="60">
        <v>4221795</v>
      </c>
      <c r="Y27" s="59">
        <v>4965665</v>
      </c>
      <c r="Z27" s="61">
        <v>117.62</v>
      </c>
      <c r="AA27" s="62">
        <v>5629060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12582799</v>
      </c>
      <c r="D40" s="344">
        <f t="shared" si="9"/>
        <v>0</v>
      </c>
      <c r="E40" s="343">
        <f t="shared" si="9"/>
        <v>9500000</v>
      </c>
      <c r="F40" s="345">
        <f t="shared" si="9"/>
        <v>11150000</v>
      </c>
      <c r="G40" s="345">
        <f t="shared" si="9"/>
        <v>12134</v>
      </c>
      <c r="H40" s="343">
        <f t="shared" si="9"/>
        <v>0</v>
      </c>
      <c r="I40" s="343">
        <f t="shared" si="9"/>
        <v>13594</v>
      </c>
      <c r="J40" s="345">
        <f t="shared" si="9"/>
        <v>25728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25728</v>
      </c>
      <c r="X40" s="343">
        <f t="shared" si="9"/>
        <v>8362500</v>
      </c>
      <c r="Y40" s="345">
        <f t="shared" si="9"/>
        <v>-8336772</v>
      </c>
      <c r="Z40" s="336">
        <f>+IF(X40&lt;&gt;0,+(Y40/X40)*100,0)</f>
        <v>-99.69234080717489</v>
      </c>
      <c r="AA40" s="350">
        <f>SUM(AA41:AA49)</f>
        <v>11150000</v>
      </c>
    </row>
    <row r="41" spans="1:27" ht="12.75">
      <c r="A41" s="361" t="s">
        <v>248</v>
      </c>
      <c r="B41" s="142"/>
      <c r="C41" s="362">
        <v>3489392</v>
      </c>
      <c r="D41" s="363"/>
      <c r="E41" s="362">
        <v>9500000</v>
      </c>
      <c r="F41" s="364">
        <v>10130000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7597500</v>
      </c>
      <c r="Y41" s="364">
        <v>-7597500</v>
      </c>
      <c r="Z41" s="365">
        <v>-100</v>
      </c>
      <c r="AA41" s="366">
        <v>10130000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800000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600000</v>
      </c>
      <c r="Y42" s="53">
        <f t="shared" si="10"/>
        <v>-600000</v>
      </c>
      <c r="Z42" s="94">
        <f>+IF(X42&lt;&gt;0,+(Y42/X42)*100,0)</f>
        <v>-100</v>
      </c>
      <c r="AA42" s="95">
        <f>+AA62</f>
        <v>800000</v>
      </c>
    </row>
    <row r="43" spans="1:27" ht="12.75">
      <c r="A43" s="361" t="s">
        <v>250</v>
      </c>
      <c r="B43" s="136"/>
      <c r="C43" s="275">
        <v>133017</v>
      </c>
      <c r="D43" s="369"/>
      <c r="E43" s="305"/>
      <c r="F43" s="370">
        <v>220000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165000</v>
      </c>
      <c r="Y43" s="370">
        <v>-165000</v>
      </c>
      <c r="Z43" s="371">
        <v>-100</v>
      </c>
      <c r="AA43" s="303">
        <v>220000</v>
      </c>
    </row>
    <row r="44" spans="1:27" ht="12.75">
      <c r="A44" s="361" t="s">
        <v>251</v>
      </c>
      <c r="B44" s="136"/>
      <c r="C44" s="60">
        <v>568769</v>
      </c>
      <c r="D44" s="368"/>
      <c r="E44" s="54"/>
      <c r="F44" s="53"/>
      <c r="G44" s="53">
        <v>12134</v>
      </c>
      <c r="H44" s="54"/>
      <c r="I44" s="54"/>
      <c r="J44" s="53">
        <v>12134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12134</v>
      </c>
      <c r="X44" s="54"/>
      <c r="Y44" s="53">
        <v>12134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8391621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>
        <v>13594</v>
      </c>
      <c r="J49" s="53">
        <v>13594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13594</v>
      </c>
      <c r="X49" s="54"/>
      <c r="Y49" s="53">
        <v>13594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94338855</v>
      </c>
      <c r="D60" s="346">
        <f t="shared" si="14"/>
        <v>0</v>
      </c>
      <c r="E60" s="219">
        <f t="shared" si="14"/>
        <v>89052450</v>
      </c>
      <c r="F60" s="264">
        <f t="shared" si="14"/>
        <v>88982572</v>
      </c>
      <c r="G60" s="264">
        <f t="shared" si="14"/>
        <v>6581684</v>
      </c>
      <c r="H60" s="219">
        <f t="shared" si="14"/>
        <v>3550389</v>
      </c>
      <c r="I60" s="219">
        <f t="shared" si="14"/>
        <v>14178948</v>
      </c>
      <c r="J60" s="264">
        <f t="shared" si="14"/>
        <v>24311021</v>
      </c>
      <c r="K60" s="264">
        <f t="shared" si="14"/>
        <v>5338588</v>
      </c>
      <c r="L60" s="219">
        <f t="shared" si="14"/>
        <v>13523953</v>
      </c>
      <c r="M60" s="219">
        <f t="shared" si="14"/>
        <v>8824417</v>
      </c>
      <c r="N60" s="264">
        <f t="shared" si="14"/>
        <v>27686958</v>
      </c>
      <c r="O60" s="264">
        <f t="shared" si="14"/>
        <v>628859</v>
      </c>
      <c r="P60" s="219">
        <f t="shared" si="14"/>
        <v>2427044</v>
      </c>
      <c r="Q60" s="219">
        <f t="shared" si="14"/>
        <v>10440385</v>
      </c>
      <c r="R60" s="264">
        <f t="shared" si="14"/>
        <v>13496288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65494267</v>
      </c>
      <c r="X60" s="219">
        <f t="shared" si="14"/>
        <v>66736929</v>
      </c>
      <c r="Y60" s="264">
        <f t="shared" si="14"/>
        <v>-1242662</v>
      </c>
      <c r="Z60" s="337">
        <f>+IF(X60&lt;&gt;0,+(Y60/X60)*100,0)</f>
        <v>-1.8620305408419378</v>
      </c>
      <c r="AA60" s="232">
        <f>+AA57+AA54+AA51+AA40+AA37+AA34+AA22+AA5</f>
        <v>88982572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800000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600000</v>
      </c>
      <c r="Y62" s="349">
        <f t="shared" si="15"/>
        <v>-600000</v>
      </c>
      <c r="Z62" s="338">
        <f>+IF(X62&lt;&gt;0,+(Y62/X62)*100,0)</f>
        <v>-100</v>
      </c>
      <c r="AA62" s="351">
        <f>SUM(AA63:AA66)</f>
        <v>800000</v>
      </c>
    </row>
    <row r="63" spans="1:27" ht="12.75">
      <c r="A63" s="361" t="s">
        <v>259</v>
      </c>
      <c r="B63" s="136"/>
      <c r="C63" s="60"/>
      <c r="D63" s="340"/>
      <c r="E63" s="60"/>
      <c r="F63" s="59">
        <v>800000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600000</v>
      </c>
      <c r="Y63" s="59">
        <v>-600000</v>
      </c>
      <c r="Z63" s="61">
        <v>-100</v>
      </c>
      <c r="AA63" s="62">
        <v>800000</v>
      </c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2017-05-05T12:15:55Z</dcterms:created>
  <dcterms:modified xsi:type="dcterms:W3CDTF">2017-05-05T12:15:59Z</dcterms:modified>
  <cp:category/>
  <cp:version/>
  <cp:contentType/>
  <cp:contentStatus/>
</cp:coreProperties>
</file>