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<sst xmlns="http://schemas.openxmlformats.org/spreadsheetml/2006/main" count="857" uniqueCount="303">
  <si>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Dihlabeng(FS192)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</si>
  <si>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</si>
  <si>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</si>
  <si>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</si>
  <si>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</si>
  <si>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</si>
  <si>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</si>
  <si>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</si>
  <si>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</si>
  <si>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</si>
  <si>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</si>
  <si>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</si>
  <si>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</si>
  <si>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</si>
  <si>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</si>
  <si>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</si>
  <si>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</si>
  <si>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</si>
  <si>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</si>
  <si>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</si>
  <si>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</si>
  <si>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</si>
  <si>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</si>
  <si>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</si>
  <si>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</si>
  <si>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</si>
  <si>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</si>
  <si>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</si>
  <si>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</si>
  <si>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</si>
  <si>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</si>
  <si>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</si>
  <si>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</si>
  <si>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</si>
  <si>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</si>
  <si>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</si>
  <si>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</si>
  <si>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</si>
  <si>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</si>
  <si>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</si>
  <si>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</si>
  <si>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</si>
  <si>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</si>
  <si>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</si>
  <si>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</si>
  <si>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</si>
  <si>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</si>
  <si>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</si>
  <si>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</si>
  <si>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</si>
  <si>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</si>
  <si>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</si>
  <si>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</si>
  <si>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</si>
  <si>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</si>
  <si>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</si>
  <si>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</si>
  <si>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</si>
  <si>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</si>
  <si>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</si>
  <si>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</si>
  <si>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</si>
  <si>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</si>
  <si>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</si>
  <si>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</si>
  <si>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</si>
  <si>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</si>
  <si>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</si>
  <si>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</si>
  <si>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</si>
  <si>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Dihlabeng(FS192)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</si>
  <si>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</si>
  <si>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</si>
  <si>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</si>
  <si>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</si>
  <si>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</si>
  <si>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</si>
  <si>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</si>
  <si>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</si>
  <si>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</si>
  <si>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</si>
  <si>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</si>
  <si>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</si>
  <si>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</si>
  <si>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</si>
  <si>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</si>
  <si>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</si>
  <si>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</si>
  <si>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</si>
  <si>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</si>
  <si>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</si>
  <si>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</si>
  <si>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</si>
  <si>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</si>
  <si>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</si>
  <si>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</si>
  <si>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</si>
  <si>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</si>
  <si>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</si>
  <si>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</si>
  <si>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Dihlabeng(FS192)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</si>
  <si>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</si>
  <si>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</si>
  <si>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</si>
  <si>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</si>
  <si>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</si>
  <si>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</si>
  <si>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</si>
  <si>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</si>
  <si>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</si>
  <si>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</si>
  <si>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</si>
  <si>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</si>
  <si>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</si>
  <si>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</si>
  <si>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</si>
  <si>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</si>
  <si>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</si>
  <si>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</si>
  <si>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</si>
  <si>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</si>
  <si>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</si>
  <si>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</si>
  <si>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</si>
  <si>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</si>
  <si>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</si>
  <si>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</si>
  <si>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</si>
  <si>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</si>
  <si>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Dihlabeng(FS192)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</si>
  <si>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</si>
  <si>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</si>
  <si>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</si>
  <si>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</si>
  <si>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</si>
  <si>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</si>
  <si>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</si>
  <si>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</si>
  <si>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</si>
  <si>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</si>
  <si>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Dihlabeng(FS192)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</si>
  <si>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</si>
  <si>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</si>
  <si>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</si>
  <si>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</si>
  <si>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</si>
  <si>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</si>
  <si>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</si>
  <si>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</si>
  <si>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</si>
  <si>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</si>
  <si>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</si>
  <si>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</si>
  <si>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</si>
  <si>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</si>
  <si>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</si>
  <si>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</si>
  <si>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</si>
  <si>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</si>
  <si>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</si>
  <si>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</si>
  <si>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</si>
  <si>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</si>
  <si>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</si>
  <si>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</si>
  <si>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</si>
  <si>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</si>
  <si>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</si>
  <si>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</si>
  <si>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</si>
  <si>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</si>
  <si>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</si>
  <si>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</si>
  <si>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</si>
  <si>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Dihlabeng(FS192)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</si>
  <si>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</si>
  <si>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</si>
  <si>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</si>
  <si>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</si>
  <si>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</si>
  <si>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</si>
  <si>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</si>
  <si>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</si>
  <si>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</si>
  <si>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</si>
  <si>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</si>
  <si>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</si>
  <si>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</si>
  <si>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</si>
  <si>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</si>
  <si>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</si>
  <si>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</si>
  <si>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</si>
  <si>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</si>
  <si>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</si>
  <si>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</si>
  <si>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</si>
  <si>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</si>
  <si>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</si>
  <si>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</si>
  <si>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</si>
  <si>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</si>
  <si>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Dihlabeng(FS192)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</si>
  <si>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</si>
  <si>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</si>
  <si>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</si>
  <si>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</si>
  <si>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</si>
  <si>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</si>
  <si>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</si>
  <si>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</si>
  <si>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</si>
  <si>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</si>
  <si>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</si>
  <si>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</si>
  <si>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</si>
  <si>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</si>
  <si>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</si>
  <si>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</si>
  <si>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</si>
  <si>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</si>
  <si>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</si>
  <si>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</si>
  <si>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</si>
  <si>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</si>
  <si>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</si>
  <si>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</si>
  <si>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Dihlabeng(FS192)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</si>
  <si>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</si>
  <si>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</si>
  <si>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</si>
  <si>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</si>
  <si>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</si>
  <si>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</si>
  <si>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</si>
  <si>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</si>
  <si>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</si>
  <si>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</si>
  <si>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</si>
  <si>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</si>
  <si>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</si>
  <si>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</si>
  <si>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</si>
  <si>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</si>
  <si>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</si>
  <si>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</si>
  <si>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</si>
  <si>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</si>
  <si>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</si>
  <si>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</si>
  <si>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</si>
  <si>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</si>
  <si>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</si>
  <si>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</si>
  <si>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</si>
  <si>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</si>
  <si>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</si>
  <si>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</si>
  <si>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</si>
  <si>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</si>
  <si>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</si>
  <si>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</si>
  <si>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</si>
  <si>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Dihlabeng(FS192)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</si>
  <si>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</si>
  <si>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</si>
  <si>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Free State: Dihlabeng(FS192)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</si>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</sst>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90188155</v>
      </c>
      <c r="C5" s="19">
        <v>0</v>
      </c>
      <c r="D5" s="59">
        <v>107626700</v>
      </c>
      <c r="E5" s="60">
        <v>107626700</v>
      </c>
      <c r="F5" s="60">
        <v>16058414</v>
      </c>
      <c r="G5" s="60">
        <v>7445494</v>
      </c>
      <c r="H5" s="60">
        <v>7454423</v>
      </c>
      <c r="I5" s="60">
        <v>30958331</v>
      </c>
      <c r="J5" s="60">
        <v>7435744</v>
      </c>
      <c r="K5" s="60">
        <v>3730548</v>
      </c>
      <c r="L5" s="60">
        <v>7157604</v>
      </c>
      <c r="M5" s="60">
        <v>18323896</v>
      </c>
      <c r="N5" s="60">
        <v>7197764</v>
      </c>
      <c r="O5" s="60">
        <v>9194966</v>
      </c>
      <c r="P5" s="60">
        <v>7190236</v>
      </c>
      <c r="Q5" s="60">
        <v>23582966</v>
      </c>
      <c r="R5" s="60">
        <v>0</v>
      </c>
      <c r="S5" s="60">
        <v>0</v>
      </c>
      <c r="T5" s="60">
        <v>0</v>
      </c>
      <c r="U5" s="60">
        <v>0</v>
      </c>
      <c r="V5" s="60">
        <v>72865193</v>
      </c>
      <c r="W5" s="60">
        <v>78147351</v>
      </c>
      <c r="X5" s="60">
        <v>-5282158</v>
      </c>
      <c r="Y5" s="61">
        <v>-6.76</v>
      </c>
      <c r="Z5" s="62">
        <v>107626700</v>
      </c>
    </row>
    <row r="6" spans="1:26" ht="12.75">
      <c r="A6" s="58" t="s">
        <v>32</v>
      </c>
      <c r="B6" s="19">
        <v>325585327</v>
      </c>
      <c r="C6" s="19">
        <v>0</v>
      </c>
      <c r="D6" s="59">
        <v>393476112</v>
      </c>
      <c r="E6" s="60">
        <v>393476112</v>
      </c>
      <c r="F6" s="60">
        <v>31353205</v>
      </c>
      <c r="G6" s="60">
        <v>32471379</v>
      </c>
      <c r="H6" s="60">
        <v>32712060</v>
      </c>
      <c r="I6" s="60">
        <v>96536644</v>
      </c>
      <c r="J6" s="60">
        <v>30295323</v>
      </c>
      <c r="K6" s="60">
        <v>29018918</v>
      </c>
      <c r="L6" s="60">
        <v>26380852</v>
      </c>
      <c r="M6" s="60">
        <v>85695093</v>
      </c>
      <c r="N6" s="60">
        <v>31026876</v>
      </c>
      <c r="O6" s="60">
        <v>28937128</v>
      </c>
      <c r="P6" s="60">
        <v>28419526</v>
      </c>
      <c r="Q6" s="60">
        <v>88383530</v>
      </c>
      <c r="R6" s="60">
        <v>0</v>
      </c>
      <c r="S6" s="60">
        <v>0</v>
      </c>
      <c r="T6" s="60">
        <v>0</v>
      </c>
      <c r="U6" s="60">
        <v>0</v>
      </c>
      <c r="V6" s="60">
        <v>270615267</v>
      </c>
      <c r="W6" s="60">
        <v>297209610</v>
      </c>
      <c r="X6" s="60">
        <v>-26594343</v>
      </c>
      <c r="Y6" s="61">
        <v>-8.95</v>
      </c>
      <c r="Z6" s="62">
        <v>393476112</v>
      </c>
    </row>
    <row r="7" spans="1:26" ht="12.75">
      <c r="A7" s="58" t="s">
        <v>33</v>
      </c>
      <c r="B7" s="19">
        <v>0</v>
      </c>
      <c r="C7" s="19">
        <v>0</v>
      </c>
      <c r="D7" s="59">
        <v>0</v>
      </c>
      <c r="E7" s="60">
        <v>0</v>
      </c>
      <c r="F7" s="60">
        <v>1990</v>
      </c>
      <c r="G7" s="60">
        <v>14119</v>
      </c>
      <c r="H7" s="60">
        <v>4022</v>
      </c>
      <c r="I7" s="60">
        <v>20131</v>
      </c>
      <c r="J7" s="60">
        <v>2160</v>
      </c>
      <c r="K7" s="60">
        <v>2214</v>
      </c>
      <c r="L7" s="60">
        <v>4296</v>
      </c>
      <c r="M7" s="60">
        <v>8670</v>
      </c>
      <c r="N7" s="60">
        <v>18925</v>
      </c>
      <c r="O7" s="60">
        <v>1114</v>
      </c>
      <c r="P7" s="60">
        <v>1293</v>
      </c>
      <c r="Q7" s="60">
        <v>21332</v>
      </c>
      <c r="R7" s="60">
        <v>0</v>
      </c>
      <c r="S7" s="60">
        <v>0</v>
      </c>
      <c r="T7" s="60">
        <v>0</v>
      </c>
      <c r="U7" s="60">
        <v>0</v>
      </c>
      <c r="V7" s="60">
        <v>50133</v>
      </c>
      <c r="W7" s="60"/>
      <c r="X7" s="60">
        <v>50133</v>
      </c>
      <c r="Y7" s="61">
        <v>0</v>
      </c>
      <c r="Z7" s="62">
        <v>0</v>
      </c>
    </row>
    <row r="8" spans="1:26" ht="12.75">
      <c r="A8" s="58" t="s">
        <v>34</v>
      </c>
      <c r="B8" s="19">
        <v>130746000</v>
      </c>
      <c r="C8" s="19">
        <v>0</v>
      </c>
      <c r="D8" s="59">
        <v>129369000</v>
      </c>
      <c r="E8" s="60">
        <v>129369000</v>
      </c>
      <c r="F8" s="60">
        <v>51793000</v>
      </c>
      <c r="G8" s="60">
        <v>0</v>
      </c>
      <c r="H8" s="60">
        <v>1625000</v>
      </c>
      <c r="I8" s="60">
        <v>53418000</v>
      </c>
      <c r="J8" s="60">
        <v>0</v>
      </c>
      <c r="K8" s="60">
        <v>583500</v>
      </c>
      <c r="L8" s="60">
        <v>37602000</v>
      </c>
      <c r="M8" s="60">
        <v>38185500</v>
      </c>
      <c r="N8" s="60">
        <v>0</v>
      </c>
      <c r="O8" s="60">
        <v>1352210</v>
      </c>
      <c r="P8" s="60">
        <v>31076000</v>
      </c>
      <c r="Q8" s="60">
        <v>32428210</v>
      </c>
      <c r="R8" s="60">
        <v>0</v>
      </c>
      <c r="S8" s="60">
        <v>0</v>
      </c>
      <c r="T8" s="60">
        <v>0</v>
      </c>
      <c r="U8" s="60">
        <v>0</v>
      </c>
      <c r="V8" s="60">
        <v>124031710</v>
      </c>
      <c r="W8" s="60">
        <v>129369300</v>
      </c>
      <c r="X8" s="60">
        <v>-5337590</v>
      </c>
      <c r="Y8" s="61">
        <v>-4.13</v>
      </c>
      <c r="Z8" s="62">
        <v>129369000</v>
      </c>
    </row>
    <row r="9" spans="1:26" ht="12.75">
      <c r="A9" s="58" t="s">
        <v>35</v>
      </c>
      <c r="B9" s="19">
        <v>65445730</v>
      </c>
      <c r="C9" s="19">
        <v>0</v>
      </c>
      <c r="D9" s="59">
        <v>73752539</v>
      </c>
      <c r="E9" s="60">
        <v>73752539</v>
      </c>
      <c r="F9" s="60">
        <v>4416992</v>
      </c>
      <c r="G9" s="60">
        <v>5212472</v>
      </c>
      <c r="H9" s="60">
        <v>4833993</v>
      </c>
      <c r="I9" s="60">
        <v>14463457</v>
      </c>
      <c r="J9" s="60">
        <v>4756182</v>
      </c>
      <c r="K9" s="60">
        <v>4738129</v>
      </c>
      <c r="L9" s="60">
        <v>4815590</v>
      </c>
      <c r="M9" s="60">
        <v>14309901</v>
      </c>
      <c r="N9" s="60">
        <v>5181916</v>
      </c>
      <c r="O9" s="60">
        <v>5463617</v>
      </c>
      <c r="P9" s="60">
        <v>3927275</v>
      </c>
      <c r="Q9" s="60">
        <v>14572808</v>
      </c>
      <c r="R9" s="60">
        <v>0</v>
      </c>
      <c r="S9" s="60">
        <v>0</v>
      </c>
      <c r="T9" s="60">
        <v>0</v>
      </c>
      <c r="U9" s="60">
        <v>0</v>
      </c>
      <c r="V9" s="60">
        <v>43346166</v>
      </c>
      <c r="W9" s="60">
        <v>56017329</v>
      </c>
      <c r="X9" s="60">
        <v>-12671163</v>
      </c>
      <c r="Y9" s="61">
        <v>-22.62</v>
      </c>
      <c r="Z9" s="62">
        <v>73752539</v>
      </c>
    </row>
    <row r="10" spans="1:26" ht="22.5">
      <c r="A10" s="63" t="s">
        <v>278</v>
      </c>
      <c r="B10" s="64">
        <f>SUM(B5:B9)</f>
        <v>611965212</v>
      </c>
      <c r="C10" s="64">
        <f>SUM(C5:C9)</f>
        <v>0</v>
      </c>
      <c r="D10" s="65">
        <f aca="true" t="shared" si="0" ref="D10:Z10">SUM(D5:D9)</f>
        <v>704224351</v>
      </c>
      <c r="E10" s="66">
        <f t="shared" si="0"/>
        <v>704224351</v>
      </c>
      <c r="F10" s="66">
        <f t="shared" si="0"/>
        <v>103623601</v>
      </c>
      <c r="G10" s="66">
        <f t="shared" si="0"/>
        <v>45143464</v>
      </c>
      <c r="H10" s="66">
        <f t="shared" si="0"/>
        <v>46629498</v>
      </c>
      <c r="I10" s="66">
        <f t="shared" si="0"/>
        <v>195396563</v>
      </c>
      <c r="J10" s="66">
        <f t="shared" si="0"/>
        <v>42489409</v>
      </c>
      <c r="K10" s="66">
        <f t="shared" si="0"/>
        <v>38073309</v>
      </c>
      <c r="L10" s="66">
        <f t="shared" si="0"/>
        <v>75960342</v>
      </c>
      <c r="M10" s="66">
        <f t="shared" si="0"/>
        <v>156523060</v>
      </c>
      <c r="N10" s="66">
        <f t="shared" si="0"/>
        <v>43425481</v>
      </c>
      <c r="O10" s="66">
        <f t="shared" si="0"/>
        <v>44949035</v>
      </c>
      <c r="P10" s="66">
        <f t="shared" si="0"/>
        <v>70614330</v>
      </c>
      <c r="Q10" s="66">
        <f t="shared" si="0"/>
        <v>158988846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510908469</v>
      </c>
      <c r="W10" s="66">
        <f t="shared" si="0"/>
        <v>560743590</v>
      </c>
      <c r="X10" s="66">
        <f t="shared" si="0"/>
        <v>-49835121</v>
      </c>
      <c r="Y10" s="67">
        <f>+IF(W10&lt;&gt;0,(X10/W10)*100,0)</f>
        <v>-8.887327806992854</v>
      </c>
      <c r="Z10" s="68">
        <f t="shared" si="0"/>
        <v>704224351</v>
      </c>
    </row>
    <row r="11" spans="1:26" ht="12.75">
      <c r="A11" s="58" t="s">
        <v>37</v>
      </c>
      <c r="B11" s="19">
        <v>201666787</v>
      </c>
      <c r="C11" s="19">
        <v>0</v>
      </c>
      <c r="D11" s="59">
        <v>206806838</v>
      </c>
      <c r="E11" s="60">
        <v>206806838</v>
      </c>
      <c r="F11" s="60">
        <v>17793930</v>
      </c>
      <c r="G11" s="60">
        <v>18994674</v>
      </c>
      <c r="H11" s="60">
        <v>17506367</v>
      </c>
      <c r="I11" s="60">
        <v>54294971</v>
      </c>
      <c r="J11" s="60">
        <v>16993022</v>
      </c>
      <c r="K11" s="60">
        <v>16751772</v>
      </c>
      <c r="L11" s="60">
        <v>18776268</v>
      </c>
      <c r="M11" s="60">
        <v>52521062</v>
      </c>
      <c r="N11" s="60">
        <v>17332287</v>
      </c>
      <c r="O11" s="60">
        <v>17788343</v>
      </c>
      <c r="P11" s="60">
        <v>18670894</v>
      </c>
      <c r="Q11" s="60">
        <v>53791524</v>
      </c>
      <c r="R11" s="60">
        <v>0</v>
      </c>
      <c r="S11" s="60">
        <v>0</v>
      </c>
      <c r="T11" s="60">
        <v>0</v>
      </c>
      <c r="U11" s="60">
        <v>0</v>
      </c>
      <c r="V11" s="60">
        <v>160607557</v>
      </c>
      <c r="W11" s="60">
        <v>159069807</v>
      </c>
      <c r="X11" s="60">
        <v>1537750</v>
      </c>
      <c r="Y11" s="61">
        <v>0.97</v>
      </c>
      <c r="Z11" s="62">
        <v>206806838</v>
      </c>
    </row>
    <row r="12" spans="1:26" ht="12.75">
      <c r="A12" s="58" t="s">
        <v>38</v>
      </c>
      <c r="B12" s="19">
        <v>14813961</v>
      </c>
      <c r="C12" s="19">
        <v>0</v>
      </c>
      <c r="D12" s="59">
        <v>11897355</v>
      </c>
      <c r="E12" s="60">
        <v>11897355</v>
      </c>
      <c r="F12" s="60">
        <v>1112036</v>
      </c>
      <c r="G12" s="60">
        <v>73120</v>
      </c>
      <c r="H12" s="60">
        <v>1717839</v>
      </c>
      <c r="I12" s="60">
        <v>2902995</v>
      </c>
      <c r="J12" s="60">
        <v>1139744</v>
      </c>
      <c r="K12" s="60">
        <v>1152731</v>
      </c>
      <c r="L12" s="60">
        <v>1152731</v>
      </c>
      <c r="M12" s="60">
        <v>3445206</v>
      </c>
      <c r="N12" s="60">
        <v>1152731</v>
      </c>
      <c r="O12" s="60">
        <v>1347120</v>
      </c>
      <c r="P12" s="60">
        <v>1231850</v>
      </c>
      <c r="Q12" s="60">
        <v>3731701</v>
      </c>
      <c r="R12" s="60">
        <v>0</v>
      </c>
      <c r="S12" s="60">
        <v>0</v>
      </c>
      <c r="T12" s="60">
        <v>0</v>
      </c>
      <c r="U12" s="60">
        <v>0</v>
      </c>
      <c r="V12" s="60">
        <v>10079902</v>
      </c>
      <c r="W12" s="60">
        <v>8923014</v>
      </c>
      <c r="X12" s="60">
        <v>1156888</v>
      </c>
      <c r="Y12" s="61">
        <v>12.97</v>
      </c>
      <c r="Z12" s="62">
        <v>11897355</v>
      </c>
    </row>
    <row r="13" spans="1:26" ht="12.75">
      <c r="A13" s="58" t="s">
        <v>279</v>
      </c>
      <c r="B13" s="19">
        <v>67910967</v>
      </c>
      <c r="C13" s="19">
        <v>0</v>
      </c>
      <c r="D13" s="59">
        <v>77867121</v>
      </c>
      <c r="E13" s="60">
        <v>77867121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58400244</v>
      </c>
      <c r="X13" s="60">
        <v>-58400244</v>
      </c>
      <c r="Y13" s="61">
        <v>-100</v>
      </c>
      <c r="Z13" s="62">
        <v>77867121</v>
      </c>
    </row>
    <row r="14" spans="1:26" ht="12.75">
      <c r="A14" s="58" t="s">
        <v>40</v>
      </c>
      <c r="B14" s="19">
        <v>17084658</v>
      </c>
      <c r="C14" s="19">
        <v>0</v>
      </c>
      <c r="D14" s="59">
        <v>7452000</v>
      </c>
      <c r="E14" s="60">
        <v>7452000</v>
      </c>
      <c r="F14" s="60">
        <v>3717049</v>
      </c>
      <c r="G14" s="60">
        <v>901582</v>
      </c>
      <c r="H14" s="60">
        <v>798850</v>
      </c>
      <c r="I14" s="60">
        <v>5417481</v>
      </c>
      <c r="J14" s="60">
        <v>1129441</v>
      </c>
      <c r="K14" s="60">
        <v>638479</v>
      </c>
      <c r="L14" s="60">
        <v>1504785</v>
      </c>
      <c r="M14" s="60">
        <v>3272705</v>
      </c>
      <c r="N14" s="60">
        <v>621615</v>
      </c>
      <c r="O14" s="60">
        <v>621615</v>
      </c>
      <c r="P14" s="60">
        <v>-1470421</v>
      </c>
      <c r="Q14" s="60">
        <v>-227191</v>
      </c>
      <c r="R14" s="60">
        <v>0</v>
      </c>
      <c r="S14" s="60">
        <v>0</v>
      </c>
      <c r="T14" s="60">
        <v>0</v>
      </c>
      <c r="U14" s="60">
        <v>0</v>
      </c>
      <c r="V14" s="60">
        <v>8462995</v>
      </c>
      <c r="W14" s="60">
        <v>6054750</v>
      </c>
      <c r="X14" s="60">
        <v>2408245</v>
      </c>
      <c r="Y14" s="61">
        <v>39.77</v>
      </c>
      <c r="Z14" s="62">
        <v>7452000</v>
      </c>
    </row>
    <row r="15" spans="1:26" ht="12.75">
      <c r="A15" s="58" t="s">
        <v>41</v>
      </c>
      <c r="B15" s="19">
        <v>154491084</v>
      </c>
      <c r="C15" s="19">
        <v>0</v>
      </c>
      <c r="D15" s="59">
        <v>157314820</v>
      </c>
      <c r="E15" s="60">
        <v>157314820</v>
      </c>
      <c r="F15" s="60">
        <v>34868472</v>
      </c>
      <c r="G15" s="60">
        <v>21988858</v>
      </c>
      <c r="H15" s="60">
        <v>3274722</v>
      </c>
      <c r="I15" s="60">
        <v>60132052</v>
      </c>
      <c r="J15" s="60">
        <v>3674031</v>
      </c>
      <c r="K15" s="60">
        <v>2396897</v>
      </c>
      <c r="L15" s="60">
        <v>3686677</v>
      </c>
      <c r="M15" s="60">
        <v>9757605</v>
      </c>
      <c r="N15" s="60">
        <v>15661715</v>
      </c>
      <c r="O15" s="60">
        <v>11082502</v>
      </c>
      <c r="P15" s="60">
        <v>20180835</v>
      </c>
      <c r="Q15" s="60">
        <v>46925052</v>
      </c>
      <c r="R15" s="60">
        <v>0</v>
      </c>
      <c r="S15" s="60">
        <v>0</v>
      </c>
      <c r="T15" s="60">
        <v>0</v>
      </c>
      <c r="U15" s="60">
        <v>0</v>
      </c>
      <c r="V15" s="60">
        <v>116814709</v>
      </c>
      <c r="W15" s="60">
        <v>111854024</v>
      </c>
      <c r="X15" s="60">
        <v>4960685</v>
      </c>
      <c r="Y15" s="61">
        <v>4.43</v>
      </c>
      <c r="Z15" s="62">
        <v>157314820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291175530</v>
      </c>
      <c r="C17" s="19">
        <v>0</v>
      </c>
      <c r="D17" s="59">
        <v>237166861</v>
      </c>
      <c r="E17" s="60">
        <v>237166861</v>
      </c>
      <c r="F17" s="60">
        <v>18681051</v>
      </c>
      <c r="G17" s="60">
        <v>11195532</v>
      </c>
      <c r="H17" s="60">
        <v>11290378</v>
      </c>
      <c r="I17" s="60">
        <v>41166961</v>
      </c>
      <c r="J17" s="60">
        <v>11257114</v>
      </c>
      <c r="K17" s="60">
        <v>24231554</v>
      </c>
      <c r="L17" s="60">
        <v>11386780</v>
      </c>
      <c r="M17" s="60">
        <v>46875448</v>
      </c>
      <c r="N17" s="60">
        <v>6476612</v>
      </c>
      <c r="O17" s="60">
        <v>53678756</v>
      </c>
      <c r="P17" s="60">
        <v>10287932</v>
      </c>
      <c r="Q17" s="60">
        <v>70443300</v>
      </c>
      <c r="R17" s="60">
        <v>0</v>
      </c>
      <c r="S17" s="60">
        <v>0</v>
      </c>
      <c r="T17" s="60">
        <v>0</v>
      </c>
      <c r="U17" s="60">
        <v>0</v>
      </c>
      <c r="V17" s="60">
        <v>158485709</v>
      </c>
      <c r="W17" s="60">
        <v>172436571</v>
      </c>
      <c r="X17" s="60">
        <v>-13950862</v>
      </c>
      <c r="Y17" s="61">
        <v>-8.09</v>
      </c>
      <c r="Z17" s="62">
        <v>237166861</v>
      </c>
    </row>
    <row r="18" spans="1:26" ht="12.75">
      <c r="A18" s="70" t="s">
        <v>44</v>
      </c>
      <c r="B18" s="71">
        <f>SUM(B11:B17)</f>
        <v>747142987</v>
      </c>
      <c r="C18" s="71">
        <f>SUM(C11:C17)</f>
        <v>0</v>
      </c>
      <c r="D18" s="72">
        <f aca="true" t="shared" si="1" ref="D18:Z18">SUM(D11:D17)</f>
        <v>698504995</v>
      </c>
      <c r="E18" s="73">
        <f t="shared" si="1"/>
        <v>698504995</v>
      </c>
      <c r="F18" s="73">
        <f t="shared" si="1"/>
        <v>76172538</v>
      </c>
      <c r="G18" s="73">
        <f t="shared" si="1"/>
        <v>53153766</v>
      </c>
      <c r="H18" s="73">
        <f t="shared" si="1"/>
        <v>34588156</v>
      </c>
      <c r="I18" s="73">
        <f t="shared" si="1"/>
        <v>163914460</v>
      </c>
      <c r="J18" s="73">
        <f t="shared" si="1"/>
        <v>34193352</v>
      </c>
      <c r="K18" s="73">
        <f t="shared" si="1"/>
        <v>45171433</v>
      </c>
      <c r="L18" s="73">
        <f t="shared" si="1"/>
        <v>36507241</v>
      </c>
      <c r="M18" s="73">
        <f t="shared" si="1"/>
        <v>115872026</v>
      </c>
      <c r="N18" s="73">
        <f t="shared" si="1"/>
        <v>41244960</v>
      </c>
      <c r="O18" s="73">
        <f t="shared" si="1"/>
        <v>84518336</v>
      </c>
      <c r="P18" s="73">
        <f t="shared" si="1"/>
        <v>48901090</v>
      </c>
      <c r="Q18" s="73">
        <f t="shared" si="1"/>
        <v>174664386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454450872</v>
      </c>
      <c r="W18" s="73">
        <f t="shared" si="1"/>
        <v>516738410</v>
      </c>
      <c r="X18" s="73">
        <f t="shared" si="1"/>
        <v>-62287538</v>
      </c>
      <c r="Y18" s="67">
        <f>+IF(W18&lt;&gt;0,(X18/W18)*100,0)</f>
        <v>-12.053978723973703</v>
      </c>
      <c r="Z18" s="74">
        <f t="shared" si="1"/>
        <v>698504995</v>
      </c>
    </row>
    <row r="19" spans="1:26" ht="12.75">
      <c r="A19" s="70" t="s">
        <v>45</v>
      </c>
      <c r="B19" s="75">
        <f>+B10-B18</f>
        <v>-135177775</v>
      </c>
      <c r="C19" s="75">
        <f>+C10-C18</f>
        <v>0</v>
      </c>
      <c r="D19" s="76">
        <f aca="true" t="shared" si="2" ref="D19:Z19">+D10-D18</f>
        <v>5719356</v>
      </c>
      <c r="E19" s="77">
        <f t="shared" si="2"/>
        <v>5719356</v>
      </c>
      <c r="F19" s="77">
        <f t="shared" si="2"/>
        <v>27451063</v>
      </c>
      <c r="G19" s="77">
        <f t="shared" si="2"/>
        <v>-8010302</v>
      </c>
      <c r="H19" s="77">
        <f t="shared" si="2"/>
        <v>12041342</v>
      </c>
      <c r="I19" s="77">
        <f t="shared" si="2"/>
        <v>31482103</v>
      </c>
      <c r="J19" s="77">
        <f t="shared" si="2"/>
        <v>8296057</v>
      </c>
      <c r="K19" s="77">
        <f t="shared" si="2"/>
        <v>-7098124</v>
      </c>
      <c r="L19" s="77">
        <f t="shared" si="2"/>
        <v>39453101</v>
      </c>
      <c r="M19" s="77">
        <f t="shared" si="2"/>
        <v>40651034</v>
      </c>
      <c r="N19" s="77">
        <f t="shared" si="2"/>
        <v>2180521</v>
      </c>
      <c r="O19" s="77">
        <f t="shared" si="2"/>
        <v>-39569301</v>
      </c>
      <c r="P19" s="77">
        <f t="shared" si="2"/>
        <v>21713240</v>
      </c>
      <c r="Q19" s="77">
        <f t="shared" si="2"/>
        <v>-15675540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56457597</v>
      </c>
      <c r="W19" s="77">
        <f>IF(E10=E18,0,W10-W18)</f>
        <v>44005180</v>
      </c>
      <c r="X19" s="77">
        <f t="shared" si="2"/>
        <v>12452417</v>
      </c>
      <c r="Y19" s="78">
        <f>+IF(W19&lt;&gt;0,(X19/W19)*100,0)</f>
        <v>28.297616326077975</v>
      </c>
      <c r="Z19" s="79">
        <f t="shared" si="2"/>
        <v>5719356</v>
      </c>
    </row>
    <row r="20" spans="1:26" ht="12.75">
      <c r="A20" s="58" t="s">
        <v>46</v>
      </c>
      <c r="B20" s="19">
        <v>78916471</v>
      </c>
      <c r="C20" s="19">
        <v>0</v>
      </c>
      <c r="D20" s="59">
        <v>71888998</v>
      </c>
      <c r="E20" s="60">
        <v>71888998</v>
      </c>
      <c r="F20" s="60">
        <v>20095000</v>
      </c>
      <c r="G20" s="60">
        <v>3381579</v>
      </c>
      <c r="H20" s="60">
        <v>7239029</v>
      </c>
      <c r="I20" s="60">
        <v>30715608</v>
      </c>
      <c r="J20" s="60">
        <v>0</v>
      </c>
      <c r="K20" s="60">
        <v>5994821</v>
      </c>
      <c r="L20" s="60">
        <v>3935775</v>
      </c>
      <c r="M20" s="60">
        <v>9930596</v>
      </c>
      <c r="N20" s="60">
        <v>10767865</v>
      </c>
      <c r="O20" s="60">
        <v>2992884</v>
      </c>
      <c r="P20" s="60">
        <v>6237000</v>
      </c>
      <c r="Q20" s="60">
        <v>19997749</v>
      </c>
      <c r="R20" s="60">
        <v>0</v>
      </c>
      <c r="S20" s="60">
        <v>0</v>
      </c>
      <c r="T20" s="60">
        <v>0</v>
      </c>
      <c r="U20" s="60">
        <v>0</v>
      </c>
      <c r="V20" s="60">
        <v>60643953</v>
      </c>
      <c r="W20" s="60">
        <v>71889000</v>
      </c>
      <c r="X20" s="60">
        <v>-11245047</v>
      </c>
      <c r="Y20" s="61">
        <v>-15.64</v>
      </c>
      <c r="Z20" s="62">
        <v>71888998</v>
      </c>
    </row>
    <row r="21" spans="1:26" ht="12.75">
      <c r="A21" s="58" t="s">
        <v>280</v>
      </c>
      <c r="B21" s="80">
        <v>0</v>
      </c>
      <c r="C21" s="80">
        <v>0</v>
      </c>
      <c r="D21" s="81">
        <v>8000000</v>
      </c>
      <c r="E21" s="82">
        <v>8000000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4000000</v>
      </c>
      <c r="X21" s="82">
        <v>-4000000</v>
      </c>
      <c r="Y21" s="83">
        <v>-100</v>
      </c>
      <c r="Z21" s="84">
        <v>8000000</v>
      </c>
    </row>
    <row r="22" spans="1:26" ht="22.5">
      <c r="A22" s="85" t="s">
        <v>281</v>
      </c>
      <c r="B22" s="86">
        <f>SUM(B19:B21)</f>
        <v>-56261304</v>
      </c>
      <c r="C22" s="86">
        <f>SUM(C19:C21)</f>
        <v>0</v>
      </c>
      <c r="D22" s="87">
        <f aca="true" t="shared" si="3" ref="D22:Z22">SUM(D19:D21)</f>
        <v>85608354</v>
      </c>
      <c r="E22" s="88">
        <f t="shared" si="3"/>
        <v>85608354</v>
      </c>
      <c r="F22" s="88">
        <f t="shared" si="3"/>
        <v>47546063</v>
      </c>
      <c r="G22" s="88">
        <f t="shared" si="3"/>
        <v>-4628723</v>
      </c>
      <c r="H22" s="88">
        <f t="shared" si="3"/>
        <v>19280371</v>
      </c>
      <c r="I22" s="88">
        <f t="shared" si="3"/>
        <v>62197711</v>
      </c>
      <c r="J22" s="88">
        <f t="shared" si="3"/>
        <v>8296057</v>
      </c>
      <c r="K22" s="88">
        <f t="shared" si="3"/>
        <v>-1103303</v>
      </c>
      <c r="L22" s="88">
        <f t="shared" si="3"/>
        <v>43388876</v>
      </c>
      <c r="M22" s="88">
        <f t="shared" si="3"/>
        <v>50581630</v>
      </c>
      <c r="N22" s="88">
        <f t="shared" si="3"/>
        <v>12948386</v>
      </c>
      <c r="O22" s="88">
        <f t="shared" si="3"/>
        <v>-36576417</v>
      </c>
      <c r="P22" s="88">
        <f t="shared" si="3"/>
        <v>27950240</v>
      </c>
      <c r="Q22" s="88">
        <f t="shared" si="3"/>
        <v>4322209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117101550</v>
      </c>
      <c r="W22" s="88">
        <f t="shared" si="3"/>
        <v>119894180</v>
      </c>
      <c r="X22" s="88">
        <f t="shared" si="3"/>
        <v>-2792630</v>
      </c>
      <c r="Y22" s="89">
        <f>+IF(W22&lt;&gt;0,(X22/W22)*100,0)</f>
        <v>-2.3292456731427666</v>
      </c>
      <c r="Z22" s="90">
        <f t="shared" si="3"/>
        <v>85608354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-56261304</v>
      </c>
      <c r="C24" s="75">
        <f>SUM(C22:C23)</f>
        <v>0</v>
      </c>
      <c r="D24" s="76">
        <f aca="true" t="shared" si="4" ref="D24:Z24">SUM(D22:D23)</f>
        <v>85608354</v>
      </c>
      <c r="E24" s="77">
        <f t="shared" si="4"/>
        <v>85608354</v>
      </c>
      <c r="F24" s="77">
        <f t="shared" si="4"/>
        <v>47546063</v>
      </c>
      <c r="G24" s="77">
        <f t="shared" si="4"/>
        <v>-4628723</v>
      </c>
      <c r="H24" s="77">
        <f t="shared" si="4"/>
        <v>19280371</v>
      </c>
      <c r="I24" s="77">
        <f t="shared" si="4"/>
        <v>62197711</v>
      </c>
      <c r="J24" s="77">
        <f t="shared" si="4"/>
        <v>8296057</v>
      </c>
      <c r="K24" s="77">
        <f t="shared" si="4"/>
        <v>-1103303</v>
      </c>
      <c r="L24" s="77">
        <f t="shared" si="4"/>
        <v>43388876</v>
      </c>
      <c r="M24" s="77">
        <f t="shared" si="4"/>
        <v>50581630</v>
      </c>
      <c r="N24" s="77">
        <f t="shared" si="4"/>
        <v>12948386</v>
      </c>
      <c r="O24" s="77">
        <f t="shared" si="4"/>
        <v>-36576417</v>
      </c>
      <c r="P24" s="77">
        <f t="shared" si="4"/>
        <v>27950240</v>
      </c>
      <c r="Q24" s="77">
        <f t="shared" si="4"/>
        <v>4322209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117101550</v>
      </c>
      <c r="W24" s="77">
        <f t="shared" si="4"/>
        <v>119894180</v>
      </c>
      <c r="X24" s="77">
        <f t="shared" si="4"/>
        <v>-2792630</v>
      </c>
      <c r="Y24" s="78">
        <f>+IF(W24&lt;&gt;0,(X24/W24)*100,0)</f>
        <v>-2.3292456731427666</v>
      </c>
      <c r="Z24" s="79">
        <f t="shared" si="4"/>
        <v>85608354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75859682</v>
      </c>
      <c r="C27" s="22">
        <v>0</v>
      </c>
      <c r="D27" s="99">
        <v>79888998</v>
      </c>
      <c r="E27" s="100">
        <v>79888998</v>
      </c>
      <c r="F27" s="100">
        <v>9280354</v>
      </c>
      <c r="G27" s="100">
        <v>2966297</v>
      </c>
      <c r="H27" s="100">
        <v>7219913</v>
      </c>
      <c r="I27" s="100">
        <v>19466564</v>
      </c>
      <c r="J27" s="100">
        <v>7708502</v>
      </c>
      <c r="K27" s="100">
        <v>5164193</v>
      </c>
      <c r="L27" s="100">
        <v>8697582</v>
      </c>
      <c r="M27" s="100">
        <v>21570277</v>
      </c>
      <c r="N27" s="100">
        <v>0</v>
      </c>
      <c r="O27" s="100">
        <v>2625337</v>
      </c>
      <c r="P27" s="100">
        <v>2083355</v>
      </c>
      <c r="Q27" s="100">
        <v>4708692</v>
      </c>
      <c r="R27" s="100">
        <v>0</v>
      </c>
      <c r="S27" s="100">
        <v>0</v>
      </c>
      <c r="T27" s="100">
        <v>0</v>
      </c>
      <c r="U27" s="100">
        <v>0</v>
      </c>
      <c r="V27" s="100">
        <v>45745533</v>
      </c>
      <c r="W27" s="100">
        <v>59916749</v>
      </c>
      <c r="X27" s="100">
        <v>-14171216</v>
      </c>
      <c r="Y27" s="101">
        <v>-23.65</v>
      </c>
      <c r="Z27" s="102">
        <v>79888998</v>
      </c>
    </row>
    <row r="28" spans="1:26" ht="12.75">
      <c r="A28" s="103" t="s">
        <v>46</v>
      </c>
      <c r="B28" s="19">
        <v>73953363</v>
      </c>
      <c r="C28" s="19">
        <v>0</v>
      </c>
      <c r="D28" s="59">
        <v>71888998</v>
      </c>
      <c r="E28" s="60">
        <v>71888998</v>
      </c>
      <c r="F28" s="60">
        <v>9280354</v>
      </c>
      <c r="G28" s="60">
        <v>2966297</v>
      </c>
      <c r="H28" s="60">
        <v>7219913</v>
      </c>
      <c r="I28" s="60">
        <v>19466564</v>
      </c>
      <c r="J28" s="60">
        <v>7708502</v>
      </c>
      <c r="K28" s="60">
        <v>5164193</v>
      </c>
      <c r="L28" s="60">
        <v>8697582</v>
      </c>
      <c r="M28" s="60">
        <v>21570277</v>
      </c>
      <c r="N28" s="60">
        <v>0</v>
      </c>
      <c r="O28" s="60">
        <v>2625337</v>
      </c>
      <c r="P28" s="60">
        <v>2083355</v>
      </c>
      <c r="Q28" s="60">
        <v>4708692</v>
      </c>
      <c r="R28" s="60">
        <v>0</v>
      </c>
      <c r="S28" s="60">
        <v>0</v>
      </c>
      <c r="T28" s="60">
        <v>0</v>
      </c>
      <c r="U28" s="60">
        <v>0</v>
      </c>
      <c r="V28" s="60">
        <v>45745533</v>
      </c>
      <c r="W28" s="60">
        <v>53916749</v>
      </c>
      <c r="X28" s="60">
        <v>-8171216</v>
      </c>
      <c r="Y28" s="61">
        <v>-15.16</v>
      </c>
      <c r="Z28" s="62">
        <v>71888998</v>
      </c>
    </row>
    <row r="29" spans="1:26" ht="12.75">
      <c r="A29" s="58" t="s">
        <v>283</v>
      </c>
      <c r="B29" s="19">
        <v>1906319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8000000</v>
      </c>
      <c r="E31" s="60">
        <v>8000000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6000000</v>
      </c>
      <c r="X31" s="60">
        <v>-6000000</v>
      </c>
      <c r="Y31" s="61">
        <v>-100</v>
      </c>
      <c r="Z31" s="62">
        <v>8000000</v>
      </c>
    </row>
    <row r="32" spans="1:26" ht="12.75">
      <c r="A32" s="70" t="s">
        <v>54</v>
      </c>
      <c r="B32" s="22">
        <f>SUM(B28:B31)</f>
        <v>75859682</v>
      </c>
      <c r="C32" s="22">
        <f>SUM(C28:C31)</f>
        <v>0</v>
      </c>
      <c r="D32" s="99">
        <f aca="true" t="shared" si="5" ref="D32:Z32">SUM(D28:D31)</f>
        <v>79888998</v>
      </c>
      <c r="E32" s="100">
        <f t="shared" si="5"/>
        <v>79888998</v>
      </c>
      <c r="F32" s="100">
        <f t="shared" si="5"/>
        <v>9280354</v>
      </c>
      <c r="G32" s="100">
        <f t="shared" si="5"/>
        <v>2966297</v>
      </c>
      <c r="H32" s="100">
        <f t="shared" si="5"/>
        <v>7219913</v>
      </c>
      <c r="I32" s="100">
        <f t="shared" si="5"/>
        <v>19466564</v>
      </c>
      <c r="J32" s="100">
        <f t="shared" si="5"/>
        <v>7708502</v>
      </c>
      <c r="K32" s="100">
        <f t="shared" si="5"/>
        <v>5164193</v>
      </c>
      <c r="L32" s="100">
        <f t="shared" si="5"/>
        <v>8697582</v>
      </c>
      <c r="M32" s="100">
        <f t="shared" si="5"/>
        <v>21570277</v>
      </c>
      <c r="N32" s="100">
        <f t="shared" si="5"/>
        <v>0</v>
      </c>
      <c r="O32" s="100">
        <f t="shared" si="5"/>
        <v>2625337</v>
      </c>
      <c r="P32" s="100">
        <f t="shared" si="5"/>
        <v>2083355</v>
      </c>
      <c r="Q32" s="100">
        <f t="shared" si="5"/>
        <v>4708692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45745533</v>
      </c>
      <c r="W32" s="100">
        <f t="shared" si="5"/>
        <v>59916749</v>
      </c>
      <c r="X32" s="100">
        <f t="shared" si="5"/>
        <v>-14171216</v>
      </c>
      <c r="Y32" s="101">
        <f>+IF(W32&lt;&gt;0,(X32/W32)*100,0)</f>
        <v>-23.65151019792479</v>
      </c>
      <c r="Z32" s="102">
        <f t="shared" si="5"/>
        <v>79888998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90071457</v>
      </c>
      <c r="C35" s="19">
        <v>0</v>
      </c>
      <c r="D35" s="59">
        <v>96755474</v>
      </c>
      <c r="E35" s="60">
        <v>96755474</v>
      </c>
      <c r="F35" s="60">
        <v>19247676</v>
      </c>
      <c r="G35" s="60">
        <v>15861518</v>
      </c>
      <c r="H35" s="60">
        <v>9326267</v>
      </c>
      <c r="I35" s="60">
        <v>9326267</v>
      </c>
      <c r="J35" s="60">
        <v>8147659</v>
      </c>
      <c r="K35" s="60">
        <v>6118838</v>
      </c>
      <c r="L35" s="60">
        <v>17039778</v>
      </c>
      <c r="M35" s="60">
        <v>17039778</v>
      </c>
      <c r="N35" s="60">
        <v>9808865</v>
      </c>
      <c r="O35" s="60">
        <v>40539884</v>
      </c>
      <c r="P35" s="60">
        <v>20103571</v>
      </c>
      <c r="Q35" s="60">
        <v>20103571</v>
      </c>
      <c r="R35" s="60">
        <v>0</v>
      </c>
      <c r="S35" s="60">
        <v>0</v>
      </c>
      <c r="T35" s="60">
        <v>0</v>
      </c>
      <c r="U35" s="60">
        <v>0</v>
      </c>
      <c r="V35" s="60">
        <v>20103571</v>
      </c>
      <c r="W35" s="60">
        <v>72566606</v>
      </c>
      <c r="X35" s="60">
        <v>-52463035</v>
      </c>
      <c r="Y35" s="61">
        <v>-72.3</v>
      </c>
      <c r="Z35" s="62">
        <v>96755474</v>
      </c>
    </row>
    <row r="36" spans="1:26" ht="12.75">
      <c r="A36" s="58" t="s">
        <v>57</v>
      </c>
      <c r="B36" s="19">
        <v>1932775383</v>
      </c>
      <c r="C36" s="19">
        <v>0</v>
      </c>
      <c r="D36" s="59">
        <v>2041461943</v>
      </c>
      <c r="E36" s="60">
        <v>2041461943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1531096457</v>
      </c>
      <c r="X36" s="60">
        <v>-1531096457</v>
      </c>
      <c r="Y36" s="61">
        <v>-100</v>
      </c>
      <c r="Z36" s="62">
        <v>2041461943</v>
      </c>
    </row>
    <row r="37" spans="1:26" ht="12.75">
      <c r="A37" s="58" t="s">
        <v>58</v>
      </c>
      <c r="B37" s="19">
        <v>304826807</v>
      </c>
      <c r="C37" s="19">
        <v>0</v>
      </c>
      <c r="D37" s="59">
        <v>267252635</v>
      </c>
      <c r="E37" s="60">
        <v>267252635</v>
      </c>
      <c r="F37" s="60">
        <v>-17849487</v>
      </c>
      <c r="G37" s="60">
        <v>24670393</v>
      </c>
      <c r="H37" s="60">
        <v>-1560081</v>
      </c>
      <c r="I37" s="60">
        <v>-1560081</v>
      </c>
      <c r="J37" s="60">
        <v>8763862</v>
      </c>
      <c r="K37" s="60">
        <v>-1268362</v>
      </c>
      <c r="L37" s="60">
        <v>-16606175</v>
      </c>
      <c r="M37" s="60">
        <v>-16606175</v>
      </c>
      <c r="N37" s="60">
        <v>-2105907</v>
      </c>
      <c r="O37" s="60">
        <v>-1707728</v>
      </c>
      <c r="P37" s="60">
        <v>-7795700</v>
      </c>
      <c r="Q37" s="60">
        <v>-7795700</v>
      </c>
      <c r="R37" s="60">
        <v>0</v>
      </c>
      <c r="S37" s="60">
        <v>0</v>
      </c>
      <c r="T37" s="60">
        <v>0</v>
      </c>
      <c r="U37" s="60">
        <v>0</v>
      </c>
      <c r="V37" s="60">
        <v>-7795700</v>
      </c>
      <c r="W37" s="60">
        <v>200439476</v>
      </c>
      <c r="X37" s="60">
        <v>-208235176</v>
      </c>
      <c r="Y37" s="61">
        <v>-103.89</v>
      </c>
      <c r="Z37" s="62">
        <v>267252635</v>
      </c>
    </row>
    <row r="38" spans="1:26" ht="12.75">
      <c r="A38" s="58" t="s">
        <v>59</v>
      </c>
      <c r="B38" s="19">
        <v>79155657</v>
      </c>
      <c r="C38" s="19">
        <v>0</v>
      </c>
      <c r="D38" s="59">
        <v>87662880</v>
      </c>
      <c r="E38" s="60">
        <v>87662880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-2092036</v>
      </c>
      <c r="Q38" s="60">
        <v>-2092036</v>
      </c>
      <c r="R38" s="60">
        <v>0</v>
      </c>
      <c r="S38" s="60">
        <v>0</v>
      </c>
      <c r="T38" s="60">
        <v>0</v>
      </c>
      <c r="U38" s="60">
        <v>0</v>
      </c>
      <c r="V38" s="60">
        <v>-2092036</v>
      </c>
      <c r="W38" s="60">
        <v>65747160</v>
      </c>
      <c r="X38" s="60">
        <v>-67839196</v>
      </c>
      <c r="Y38" s="61">
        <v>-103.18</v>
      </c>
      <c r="Z38" s="62">
        <v>87662880</v>
      </c>
    </row>
    <row r="39" spans="1:26" ht="12.75">
      <c r="A39" s="58" t="s">
        <v>60</v>
      </c>
      <c r="B39" s="19">
        <v>1638864376</v>
      </c>
      <c r="C39" s="19">
        <v>0</v>
      </c>
      <c r="D39" s="59">
        <v>1783301902</v>
      </c>
      <c r="E39" s="60">
        <v>1783301902</v>
      </c>
      <c r="F39" s="60">
        <v>37097163</v>
      </c>
      <c r="G39" s="60">
        <v>-8808875</v>
      </c>
      <c r="H39" s="60">
        <v>10886348</v>
      </c>
      <c r="I39" s="60">
        <v>10886348</v>
      </c>
      <c r="J39" s="60">
        <v>-616203</v>
      </c>
      <c r="K39" s="60">
        <v>7387200</v>
      </c>
      <c r="L39" s="60">
        <v>33645953</v>
      </c>
      <c r="M39" s="60">
        <v>33645953</v>
      </c>
      <c r="N39" s="60">
        <v>11914772</v>
      </c>
      <c r="O39" s="60">
        <v>42247612</v>
      </c>
      <c r="P39" s="60">
        <v>29991307</v>
      </c>
      <c r="Q39" s="60">
        <v>29991307</v>
      </c>
      <c r="R39" s="60">
        <v>0</v>
      </c>
      <c r="S39" s="60">
        <v>0</v>
      </c>
      <c r="T39" s="60">
        <v>0</v>
      </c>
      <c r="U39" s="60">
        <v>0</v>
      </c>
      <c r="V39" s="60">
        <v>29991307</v>
      </c>
      <c r="W39" s="60">
        <v>1337476427</v>
      </c>
      <c r="X39" s="60">
        <v>-1307485120</v>
      </c>
      <c r="Y39" s="61">
        <v>-97.76</v>
      </c>
      <c r="Z39" s="62">
        <v>1783301902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63159533</v>
      </c>
      <c r="C42" s="19">
        <v>0</v>
      </c>
      <c r="D42" s="59">
        <v>254785640</v>
      </c>
      <c r="E42" s="60">
        <v>254785640</v>
      </c>
      <c r="F42" s="60">
        <v>26324065</v>
      </c>
      <c r="G42" s="60">
        <v>-5825671</v>
      </c>
      <c r="H42" s="60">
        <v>18795548</v>
      </c>
      <c r="I42" s="60">
        <v>39293942</v>
      </c>
      <c r="J42" s="60">
        <v>15923811</v>
      </c>
      <c r="K42" s="60">
        <v>10063510</v>
      </c>
      <c r="L42" s="60">
        <v>43003280</v>
      </c>
      <c r="M42" s="60">
        <v>68990601</v>
      </c>
      <c r="N42" s="60">
        <v>11676919</v>
      </c>
      <c r="O42" s="60">
        <v>4764438</v>
      </c>
      <c r="P42" s="60">
        <v>24762726</v>
      </c>
      <c r="Q42" s="60">
        <v>41204083</v>
      </c>
      <c r="R42" s="60">
        <v>0</v>
      </c>
      <c r="S42" s="60">
        <v>0</v>
      </c>
      <c r="T42" s="60">
        <v>0</v>
      </c>
      <c r="U42" s="60">
        <v>0</v>
      </c>
      <c r="V42" s="60">
        <v>149488626</v>
      </c>
      <c r="W42" s="60">
        <v>247964424</v>
      </c>
      <c r="X42" s="60">
        <v>-98475798</v>
      </c>
      <c r="Y42" s="61">
        <v>-39.71</v>
      </c>
      <c r="Z42" s="62">
        <v>254785640</v>
      </c>
    </row>
    <row r="43" spans="1:26" ht="12.75">
      <c r="A43" s="58" t="s">
        <v>63</v>
      </c>
      <c r="B43" s="19">
        <v>-71923727</v>
      </c>
      <c r="C43" s="19">
        <v>0</v>
      </c>
      <c r="D43" s="59">
        <v>-71888998</v>
      </c>
      <c r="E43" s="60">
        <v>-71888998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4000000</v>
      </c>
      <c r="X43" s="60">
        <v>-4000000</v>
      </c>
      <c r="Y43" s="61">
        <v>-100</v>
      </c>
      <c r="Z43" s="62">
        <v>-71888998</v>
      </c>
    </row>
    <row r="44" spans="1:26" ht="12.75">
      <c r="A44" s="58" t="s">
        <v>64</v>
      </c>
      <c r="B44" s="19">
        <v>-2860953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-7368335</v>
      </c>
      <c r="C45" s="22">
        <v>0</v>
      </c>
      <c r="D45" s="99">
        <v>182896642</v>
      </c>
      <c r="E45" s="100">
        <v>182896642</v>
      </c>
      <c r="F45" s="100">
        <v>46419060</v>
      </c>
      <c r="G45" s="100">
        <v>40593389</v>
      </c>
      <c r="H45" s="100">
        <v>59388937</v>
      </c>
      <c r="I45" s="100">
        <v>59388937</v>
      </c>
      <c r="J45" s="100">
        <v>75312748</v>
      </c>
      <c r="K45" s="100">
        <v>85376258</v>
      </c>
      <c r="L45" s="100">
        <v>128379538</v>
      </c>
      <c r="M45" s="100">
        <v>128379538</v>
      </c>
      <c r="N45" s="100">
        <v>140056457</v>
      </c>
      <c r="O45" s="100">
        <v>144820895</v>
      </c>
      <c r="P45" s="100">
        <v>169583621</v>
      </c>
      <c r="Q45" s="100">
        <v>169583621</v>
      </c>
      <c r="R45" s="100">
        <v>0</v>
      </c>
      <c r="S45" s="100">
        <v>0</v>
      </c>
      <c r="T45" s="100">
        <v>0</v>
      </c>
      <c r="U45" s="100">
        <v>0</v>
      </c>
      <c r="V45" s="100">
        <v>169583621</v>
      </c>
      <c r="W45" s="100">
        <v>251964424</v>
      </c>
      <c r="X45" s="100">
        <v>-82380803</v>
      </c>
      <c r="Y45" s="101">
        <v>-32.7</v>
      </c>
      <c r="Z45" s="102">
        <v>182896642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26232679</v>
      </c>
      <c r="C49" s="52">
        <v>0</v>
      </c>
      <c r="D49" s="129">
        <v>19003581</v>
      </c>
      <c r="E49" s="54">
        <v>16471143</v>
      </c>
      <c r="F49" s="54">
        <v>0</v>
      </c>
      <c r="G49" s="54">
        <v>0</v>
      </c>
      <c r="H49" s="54">
        <v>0</v>
      </c>
      <c r="I49" s="54">
        <v>599006977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660714380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11290500</v>
      </c>
      <c r="C51" s="52">
        <v>0</v>
      </c>
      <c r="D51" s="129">
        <v>1001295</v>
      </c>
      <c r="E51" s="54">
        <v>344022</v>
      </c>
      <c r="F51" s="54">
        <v>0</v>
      </c>
      <c r="G51" s="54">
        <v>0</v>
      </c>
      <c r="H51" s="54">
        <v>0</v>
      </c>
      <c r="I51" s="54">
        <v>124865589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137501406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73.93350397680561</v>
      </c>
      <c r="C58" s="5">
        <f>IF(C67=0,0,+(C76/C67)*100)</f>
        <v>0</v>
      </c>
      <c r="D58" s="6">
        <f aca="true" t="shared" si="6" ref="D58:Z58">IF(D67=0,0,+(D76/D67)*100)</f>
        <v>100.19337563271817</v>
      </c>
      <c r="E58" s="7">
        <f t="shared" si="6"/>
        <v>100.19337563271817</v>
      </c>
      <c r="F58" s="7">
        <f t="shared" si="6"/>
        <v>99.99999411862994</v>
      </c>
      <c r="G58" s="7">
        <f t="shared" si="6"/>
        <v>100.00000229933887</v>
      </c>
      <c r="H58" s="7">
        <f t="shared" si="6"/>
        <v>99.99999545926205</v>
      </c>
      <c r="I58" s="7">
        <f t="shared" si="6"/>
        <v>99.99999711285119</v>
      </c>
      <c r="J58" s="7">
        <f t="shared" si="6"/>
        <v>100</v>
      </c>
      <c r="K58" s="7">
        <f t="shared" si="6"/>
        <v>99.99999453901638</v>
      </c>
      <c r="L58" s="7">
        <f t="shared" si="6"/>
        <v>99.9999893414506</v>
      </c>
      <c r="M58" s="7">
        <f t="shared" si="6"/>
        <v>99.99999481718734</v>
      </c>
      <c r="N58" s="7">
        <f t="shared" si="6"/>
        <v>99.9988083310428</v>
      </c>
      <c r="O58" s="7">
        <f t="shared" si="6"/>
        <v>95.26634958025461</v>
      </c>
      <c r="P58" s="7">
        <f t="shared" si="6"/>
        <v>99.99999493724</v>
      </c>
      <c r="Q58" s="7">
        <f t="shared" si="6"/>
        <v>98.38731788957838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99.47126703394525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100.19337563271817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99.99998602884429</v>
      </c>
      <c r="M59" s="10">
        <f t="shared" si="7"/>
        <v>99.9999945426453</v>
      </c>
      <c r="N59" s="10">
        <f t="shared" si="7"/>
        <v>99.99305339824978</v>
      </c>
      <c r="O59" s="10">
        <f t="shared" si="7"/>
        <v>78.24896796790766</v>
      </c>
      <c r="P59" s="10">
        <f t="shared" si="7"/>
        <v>100</v>
      </c>
      <c r="Q59" s="10">
        <f t="shared" si="7"/>
        <v>91.51718235950473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97.25451766798999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2.75">
      <c r="A60" s="38" t="s">
        <v>32</v>
      </c>
      <c r="B60" s="12">
        <f t="shared" si="7"/>
        <v>91.17022401933978</v>
      </c>
      <c r="C60" s="12">
        <f t="shared" si="7"/>
        <v>0</v>
      </c>
      <c r="D60" s="3">
        <f t="shared" si="7"/>
        <v>100.2655012510645</v>
      </c>
      <c r="E60" s="13">
        <f t="shared" si="7"/>
        <v>100.2655012510645</v>
      </c>
      <c r="F60" s="13">
        <f t="shared" si="7"/>
        <v>99.99999043160021</v>
      </c>
      <c r="G60" s="13">
        <f t="shared" si="7"/>
        <v>100.00000307963515</v>
      </c>
      <c r="H60" s="13">
        <f t="shared" si="7"/>
        <v>99.99999388604692</v>
      </c>
      <c r="I60" s="13">
        <f t="shared" si="7"/>
        <v>99.99999585649569</v>
      </c>
      <c r="J60" s="13">
        <f t="shared" si="7"/>
        <v>100</v>
      </c>
      <c r="K60" s="13">
        <f t="shared" si="7"/>
        <v>99.99999655397214</v>
      </c>
      <c r="L60" s="13">
        <f t="shared" si="7"/>
        <v>99.99998862811557</v>
      </c>
      <c r="M60" s="13">
        <f t="shared" si="7"/>
        <v>99.99999533228817</v>
      </c>
      <c r="N60" s="13">
        <f t="shared" si="7"/>
        <v>99.99998710795118</v>
      </c>
      <c r="O60" s="13">
        <f t="shared" si="7"/>
        <v>99.99999654423203</v>
      </c>
      <c r="P60" s="13">
        <f t="shared" si="7"/>
        <v>99.99999296258495</v>
      </c>
      <c r="Q60" s="13">
        <f t="shared" si="7"/>
        <v>99.99999207997237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99.99999445707547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100.2655012510645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100.72568324035566</v>
      </c>
      <c r="G61" s="13">
        <f t="shared" si="7"/>
        <v>100.74216810683087</v>
      </c>
      <c r="H61" s="13">
        <f t="shared" si="7"/>
        <v>100.55336417953178</v>
      </c>
      <c r="I61" s="13">
        <f t="shared" si="7"/>
        <v>100.67290892544646</v>
      </c>
      <c r="J61" s="13">
        <f t="shared" si="7"/>
        <v>100.89837191643798</v>
      </c>
      <c r="K61" s="13">
        <f t="shared" si="7"/>
        <v>100.92969727897967</v>
      </c>
      <c r="L61" s="13">
        <f t="shared" si="7"/>
        <v>100.83291132119065</v>
      </c>
      <c r="M61" s="13">
        <f t="shared" si="7"/>
        <v>100.89018002787789</v>
      </c>
      <c r="N61" s="13">
        <f t="shared" si="7"/>
        <v>100.72329260812526</v>
      </c>
      <c r="O61" s="13">
        <f t="shared" si="7"/>
        <v>100.82681182556516</v>
      </c>
      <c r="P61" s="13">
        <f t="shared" si="7"/>
        <v>100.73103287201886</v>
      </c>
      <c r="Q61" s="13">
        <f t="shared" si="7"/>
        <v>100.75870038235308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100.76537867174665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99.99998321328313</v>
      </c>
      <c r="K62" s="13">
        <f t="shared" si="7"/>
        <v>100</v>
      </c>
      <c r="L62" s="13">
        <f t="shared" si="7"/>
        <v>100</v>
      </c>
      <c r="M62" s="13">
        <f t="shared" si="7"/>
        <v>99.9999942822307</v>
      </c>
      <c r="N62" s="13">
        <f t="shared" si="7"/>
        <v>99.99998220104384</v>
      </c>
      <c r="O62" s="13">
        <f t="shared" si="7"/>
        <v>100</v>
      </c>
      <c r="P62" s="13">
        <f t="shared" si="7"/>
        <v>100</v>
      </c>
      <c r="Q62" s="13">
        <f t="shared" si="7"/>
        <v>99.99999407319461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99.99999607004916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99.99997639092845</v>
      </c>
      <c r="G63" s="13">
        <f t="shared" si="7"/>
        <v>100</v>
      </c>
      <c r="H63" s="13">
        <f t="shared" si="7"/>
        <v>99.99997643556317</v>
      </c>
      <c r="I63" s="13">
        <f t="shared" si="7"/>
        <v>99.9999842715127</v>
      </c>
      <c r="J63" s="13">
        <f t="shared" si="7"/>
        <v>100</v>
      </c>
      <c r="K63" s="13">
        <f t="shared" si="7"/>
        <v>100</v>
      </c>
      <c r="L63" s="13">
        <f t="shared" si="7"/>
        <v>99.9999766433396</v>
      </c>
      <c r="M63" s="13">
        <f t="shared" si="7"/>
        <v>99.9999921980777</v>
      </c>
      <c r="N63" s="13">
        <f t="shared" si="7"/>
        <v>99.99997674087027</v>
      </c>
      <c r="O63" s="13">
        <f t="shared" si="7"/>
        <v>99.99997661922943</v>
      </c>
      <c r="P63" s="13">
        <f t="shared" si="7"/>
        <v>99.9999766835905</v>
      </c>
      <c r="Q63" s="13">
        <f t="shared" si="7"/>
        <v>99.99997668133592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99.9999843743351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102.13052844603926</v>
      </c>
      <c r="E64" s="13">
        <f t="shared" si="7"/>
        <v>102.13052844603926</v>
      </c>
      <c r="F64" s="13">
        <f t="shared" si="7"/>
        <v>99.99997498866361</v>
      </c>
      <c r="G64" s="13">
        <f t="shared" si="7"/>
        <v>96.6503386796825</v>
      </c>
      <c r="H64" s="13">
        <f t="shared" si="7"/>
        <v>100</v>
      </c>
      <c r="I64" s="13">
        <f t="shared" si="7"/>
        <v>98.86095065108611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99.61465174976951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102.13052844603926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99.99997418670704</v>
      </c>
      <c r="L66" s="16">
        <f t="shared" si="7"/>
        <v>100</v>
      </c>
      <c r="M66" s="16">
        <f t="shared" si="7"/>
        <v>99.99999148810629</v>
      </c>
      <c r="N66" s="16">
        <f t="shared" si="7"/>
        <v>100</v>
      </c>
      <c r="O66" s="16">
        <f t="shared" si="7"/>
        <v>99.99997572013474</v>
      </c>
      <c r="P66" s="16">
        <f t="shared" si="7"/>
        <v>100</v>
      </c>
      <c r="Q66" s="16">
        <f t="shared" si="7"/>
        <v>99.99999172322875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99.99999426610222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286</v>
      </c>
      <c r="B67" s="24">
        <v>456281542</v>
      </c>
      <c r="C67" s="24"/>
      <c r="D67" s="25">
        <v>540235595</v>
      </c>
      <c r="E67" s="26">
        <v>540235595</v>
      </c>
      <c r="F67" s="26">
        <v>51008523</v>
      </c>
      <c r="G67" s="26">
        <v>43490762</v>
      </c>
      <c r="H67" s="26">
        <v>44045704</v>
      </c>
      <c r="I67" s="26">
        <v>138544989</v>
      </c>
      <c r="J67" s="26">
        <v>41615258</v>
      </c>
      <c r="K67" s="26">
        <v>36623439</v>
      </c>
      <c r="L67" s="26">
        <v>37528559</v>
      </c>
      <c r="M67" s="26">
        <v>115767256</v>
      </c>
      <c r="N67" s="26">
        <v>42293625</v>
      </c>
      <c r="O67" s="26">
        <v>42250733</v>
      </c>
      <c r="P67" s="26">
        <v>39504144</v>
      </c>
      <c r="Q67" s="26">
        <v>124048502</v>
      </c>
      <c r="R67" s="26"/>
      <c r="S67" s="26"/>
      <c r="T67" s="26"/>
      <c r="U67" s="26"/>
      <c r="V67" s="26">
        <v>378360747</v>
      </c>
      <c r="W67" s="26">
        <v>407272257</v>
      </c>
      <c r="X67" s="26"/>
      <c r="Y67" s="25"/>
      <c r="Z67" s="27">
        <v>540235595</v>
      </c>
    </row>
    <row r="68" spans="1:26" ht="12.75" hidden="1">
      <c r="A68" s="37" t="s">
        <v>31</v>
      </c>
      <c r="B68" s="19">
        <v>90188155</v>
      </c>
      <c r="C68" s="19"/>
      <c r="D68" s="20">
        <v>107626700</v>
      </c>
      <c r="E68" s="21">
        <v>107626700</v>
      </c>
      <c r="F68" s="21">
        <v>16058414</v>
      </c>
      <c r="G68" s="21">
        <v>7445494</v>
      </c>
      <c r="H68" s="21">
        <v>7454423</v>
      </c>
      <c r="I68" s="21">
        <v>30958331</v>
      </c>
      <c r="J68" s="21">
        <v>7435744</v>
      </c>
      <c r="K68" s="21">
        <v>3730548</v>
      </c>
      <c r="L68" s="21">
        <v>7157604</v>
      </c>
      <c r="M68" s="21">
        <v>18323896</v>
      </c>
      <c r="N68" s="21">
        <v>7197764</v>
      </c>
      <c r="O68" s="21">
        <v>9194966</v>
      </c>
      <c r="P68" s="21">
        <v>7190236</v>
      </c>
      <c r="Q68" s="21">
        <v>23582966</v>
      </c>
      <c r="R68" s="21"/>
      <c r="S68" s="21"/>
      <c r="T68" s="21"/>
      <c r="U68" s="21"/>
      <c r="V68" s="21">
        <v>72865193</v>
      </c>
      <c r="W68" s="21">
        <v>78147351</v>
      </c>
      <c r="X68" s="21"/>
      <c r="Y68" s="20"/>
      <c r="Z68" s="23">
        <v>107626700</v>
      </c>
    </row>
    <row r="69" spans="1:26" ht="12.75" hidden="1">
      <c r="A69" s="38" t="s">
        <v>32</v>
      </c>
      <c r="B69" s="19">
        <v>325585327</v>
      </c>
      <c r="C69" s="19"/>
      <c r="D69" s="20">
        <v>393476112</v>
      </c>
      <c r="E69" s="21">
        <v>393476112</v>
      </c>
      <c r="F69" s="21">
        <v>31353205</v>
      </c>
      <c r="G69" s="21">
        <v>32471379</v>
      </c>
      <c r="H69" s="21">
        <v>32712060</v>
      </c>
      <c r="I69" s="21">
        <v>96536644</v>
      </c>
      <c r="J69" s="21">
        <v>30295323</v>
      </c>
      <c r="K69" s="21">
        <v>29018918</v>
      </c>
      <c r="L69" s="21">
        <v>26380852</v>
      </c>
      <c r="M69" s="21">
        <v>85695093</v>
      </c>
      <c r="N69" s="21">
        <v>31026876</v>
      </c>
      <c r="O69" s="21">
        <v>28937128</v>
      </c>
      <c r="P69" s="21">
        <v>28419526</v>
      </c>
      <c r="Q69" s="21">
        <v>88383530</v>
      </c>
      <c r="R69" s="21"/>
      <c r="S69" s="21"/>
      <c r="T69" s="21"/>
      <c r="U69" s="21"/>
      <c r="V69" s="21">
        <v>270615267</v>
      </c>
      <c r="W69" s="21">
        <v>297209610</v>
      </c>
      <c r="X69" s="21"/>
      <c r="Y69" s="20"/>
      <c r="Z69" s="23">
        <v>393476112</v>
      </c>
    </row>
    <row r="70" spans="1:26" ht="12.75" hidden="1">
      <c r="A70" s="39" t="s">
        <v>103</v>
      </c>
      <c r="B70" s="19">
        <v>174080498</v>
      </c>
      <c r="C70" s="19"/>
      <c r="D70" s="20">
        <v>218805595</v>
      </c>
      <c r="E70" s="21">
        <v>218805595</v>
      </c>
      <c r="F70" s="21">
        <v>17704970</v>
      </c>
      <c r="G70" s="21">
        <v>18619636</v>
      </c>
      <c r="H70" s="21">
        <v>18603481</v>
      </c>
      <c r="I70" s="21">
        <v>54928087</v>
      </c>
      <c r="J70" s="21">
        <v>15919576</v>
      </c>
      <c r="K70" s="21">
        <v>14782984</v>
      </c>
      <c r="L70" s="21">
        <v>12477919</v>
      </c>
      <c r="M70" s="21">
        <v>43180479</v>
      </c>
      <c r="N70" s="21">
        <v>17036950</v>
      </c>
      <c r="O70" s="21">
        <v>14777002</v>
      </c>
      <c r="P70" s="21">
        <v>14574584</v>
      </c>
      <c r="Q70" s="21">
        <v>46388536</v>
      </c>
      <c r="R70" s="21"/>
      <c r="S70" s="21"/>
      <c r="T70" s="21"/>
      <c r="U70" s="21"/>
      <c r="V70" s="21">
        <v>144497102</v>
      </c>
      <c r="W70" s="21">
        <v>164698596</v>
      </c>
      <c r="X70" s="21"/>
      <c r="Y70" s="20"/>
      <c r="Z70" s="23">
        <v>218805595</v>
      </c>
    </row>
    <row r="71" spans="1:26" ht="12.75" hidden="1">
      <c r="A71" s="39" t="s">
        <v>104</v>
      </c>
      <c r="B71" s="19">
        <v>67843752</v>
      </c>
      <c r="C71" s="19"/>
      <c r="D71" s="20">
        <v>73782584</v>
      </c>
      <c r="E71" s="21">
        <v>73782584</v>
      </c>
      <c r="F71" s="21">
        <v>5285905</v>
      </c>
      <c r="G71" s="21">
        <v>5489873</v>
      </c>
      <c r="H71" s="21">
        <v>5753610</v>
      </c>
      <c r="I71" s="21">
        <v>16529388</v>
      </c>
      <c r="J71" s="21">
        <v>5957091</v>
      </c>
      <c r="K71" s="21">
        <v>5857825</v>
      </c>
      <c r="L71" s="21">
        <v>5674422</v>
      </c>
      <c r="M71" s="21">
        <v>17489338</v>
      </c>
      <c r="N71" s="21">
        <v>5618307</v>
      </c>
      <c r="O71" s="21">
        <v>5772278</v>
      </c>
      <c r="P71" s="21">
        <v>5481911</v>
      </c>
      <c r="Q71" s="21">
        <v>16872496</v>
      </c>
      <c r="R71" s="21"/>
      <c r="S71" s="21"/>
      <c r="T71" s="21"/>
      <c r="U71" s="21"/>
      <c r="V71" s="21">
        <v>50891222</v>
      </c>
      <c r="W71" s="21">
        <v>55504116</v>
      </c>
      <c r="X71" s="21"/>
      <c r="Y71" s="20"/>
      <c r="Z71" s="23">
        <v>73782584</v>
      </c>
    </row>
    <row r="72" spans="1:26" ht="12.75" hidden="1">
      <c r="A72" s="39" t="s">
        <v>105</v>
      </c>
      <c r="B72" s="19">
        <v>43694229</v>
      </c>
      <c r="C72" s="19"/>
      <c r="D72" s="20">
        <v>51853901</v>
      </c>
      <c r="E72" s="21">
        <v>51853901</v>
      </c>
      <c r="F72" s="21">
        <v>4235660</v>
      </c>
      <c r="G72" s="21">
        <v>4236438</v>
      </c>
      <c r="H72" s="21">
        <v>4243683</v>
      </c>
      <c r="I72" s="21">
        <v>12715781</v>
      </c>
      <c r="J72" s="21">
        <v>4275521</v>
      </c>
      <c r="K72" s="21">
        <v>4260399</v>
      </c>
      <c r="L72" s="21">
        <v>4281434</v>
      </c>
      <c r="M72" s="21">
        <v>12817354</v>
      </c>
      <c r="N72" s="21">
        <v>4299387</v>
      </c>
      <c r="O72" s="21">
        <v>4277019</v>
      </c>
      <c r="P72" s="21">
        <v>4288825</v>
      </c>
      <c r="Q72" s="21">
        <v>12865231</v>
      </c>
      <c r="R72" s="21"/>
      <c r="S72" s="21"/>
      <c r="T72" s="21"/>
      <c r="U72" s="21"/>
      <c r="V72" s="21">
        <v>38398366</v>
      </c>
      <c r="W72" s="21">
        <v>39447864</v>
      </c>
      <c r="X72" s="21"/>
      <c r="Y72" s="20"/>
      <c r="Z72" s="23">
        <v>51853901</v>
      </c>
    </row>
    <row r="73" spans="1:26" ht="12.75" hidden="1">
      <c r="A73" s="39" t="s">
        <v>106</v>
      </c>
      <c r="B73" s="19">
        <v>39966848</v>
      </c>
      <c r="C73" s="19"/>
      <c r="D73" s="20">
        <v>49034032</v>
      </c>
      <c r="E73" s="21">
        <v>49034032</v>
      </c>
      <c r="F73" s="21">
        <v>3998187</v>
      </c>
      <c r="G73" s="21">
        <v>4125432</v>
      </c>
      <c r="H73" s="21">
        <v>4008340</v>
      </c>
      <c r="I73" s="21">
        <v>12131959</v>
      </c>
      <c r="J73" s="21">
        <v>4000119</v>
      </c>
      <c r="K73" s="21">
        <v>3980272</v>
      </c>
      <c r="L73" s="21">
        <v>3843145</v>
      </c>
      <c r="M73" s="21">
        <v>11823536</v>
      </c>
      <c r="N73" s="21">
        <v>3949003</v>
      </c>
      <c r="O73" s="21">
        <v>3988651</v>
      </c>
      <c r="P73" s="21">
        <v>3967660</v>
      </c>
      <c r="Q73" s="21">
        <v>11905314</v>
      </c>
      <c r="R73" s="21"/>
      <c r="S73" s="21"/>
      <c r="T73" s="21"/>
      <c r="U73" s="21"/>
      <c r="V73" s="21">
        <v>35860809</v>
      </c>
      <c r="W73" s="21">
        <v>37559034</v>
      </c>
      <c r="X73" s="21"/>
      <c r="Y73" s="20"/>
      <c r="Z73" s="23">
        <v>49034032</v>
      </c>
    </row>
    <row r="74" spans="1:26" ht="12.75" hidden="1">
      <c r="A74" s="39" t="s">
        <v>107</v>
      </c>
      <c r="B74" s="19"/>
      <c r="C74" s="19"/>
      <c r="D74" s="20"/>
      <c r="E74" s="21"/>
      <c r="F74" s="21">
        <v>128483</v>
      </c>
      <c r="G74" s="21"/>
      <c r="H74" s="21">
        <v>102946</v>
      </c>
      <c r="I74" s="21">
        <v>231429</v>
      </c>
      <c r="J74" s="21">
        <v>143016</v>
      </c>
      <c r="K74" s="21">
        <v>137438</v>
      </c>
      <c r="L74" s="21">
        <v>103932</v>
      </c>
      <c r="M74" s="21">
        <v>384386</v>
      </c>
      <c r="N74" s="21">
        <v>123229</v>
      </c>
      <c r="O74" s="21">
        <v>122178</v>
      </c>
      <c r="P74" s="21">
        <v>106546</v>
      </c>
      <c r="Q74" s="21">
        <v>351953</v>
      </c>
      <c r="R74" s="21"/>
      <c r="S74" s="21"/>
      <c r="T74" s="21"/>
      <c r="U74" s="21"/>
      <c r="V74" s="21">
        <v>967768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40508060</v>
      </c>
      <c r="C75" s="28"/>
      <c r="D75" s="29">
        <v>39132783</v>
      </c>
      <c r="E75" s="30">
        <v>39132783</v>
      </c>
      <c r="F75" s="30">
        <v>3596904</v>
      </c>
      <c r="G75" s="30">
        <v>3573889</v>
      </c>
      <c r="H75" s="30">
        <v>3879221</v>
      </c>
      <c r="I75" s="30">
        <v>11050014</v>
      </c>
      <c r="J75" s="30">
        <v>3884191</v>
      </c>
      <c r="K75" s="30">
        <v>3873973</v>
      </c>
      <c r="L75" s="30">
        <v>3990103</v>
      </c>
      <c r="M75" s="30">
        <v>11748267</v>
      </c>
      <c r="N75" s="30">
        <v>4068985</v>
      </c>
      <c r="O75" s="30">
        <v>4118639</v>
      </c>
      <c r="P75" s="30">
        <v>3894382</v>
      </c>
      <c r="Q75" s="30">
        <v>12082006</v>
      </c>
      <c r="R75" s="30"/>
      <c r="S75" s="30"/>
      <c r="T75" s="30"/>
      <c r="U75" s="30"/>
      <c r="V75" s="30">
        <v>34880287</v>
      </c>
      <c r="W75" s="30">
        <v>31915296</v>
      </c>
      <c r="X75" s="30"/>
      <c r="Y75" s="29"/>
      <c r="Z75" s="31">
        <v>39132783</v>
      </c>
    </row>
    <row r="76" spans="1:26" ht="12.75" hidden="1">
      <c r="A76" s="42" t="s">
        <v>287</v>
      </c>
      <c r="B76" s="32">
        <v>337344932</v>
      </c>
      <c r="C76" s="32"/>
      <c r="D76" s="33">
        <v>541280279</v>
      </c>
      <c r="E76" s="34">
        <v>541280279</v>
      </c>
      <c r="F76" s="34">
        <v>51008520</v>
      </c>
      <c r="G76" s="34">
        <v>43490763</v>
      </c>
      <c r="H76" s="34">
        <v>44045702</v>
      </c>
      <c r="I76" s="34">
        <v>138544985</v>
      </c>
      <c r="J76" s="34">
        <v>41615258</v>
      </c>
      <c r="K76" s="34">
        <v>36623437</v>
      </c>
      <c r="L76" s="34">
        <v>37528555</v>
      </c>
      <c r="M76" s="34">
        <v>115767250</v>
      </c>
      <c r="N76" s="34">
        <v>42293121</v>
      </c>
      <c r="O76" s="34">
        <v>40250731</v>
      </c>
      <c r="P76" s="34">
        <v>39504142</v>
      </c>
      <c r="Q76" s="34">
        <v>122047994</v>
      </c>
      <c r="R76" s="34"/>
      <c r="S76" s="34"/>
      <c r="T76" s="34"/>
      <c r="U76" s="34"/>
      <c r="V76" s="34">
        <v>376360229</v>
      </c>
      <c r="W76" s="34">
        <v>407272257</v>
      </c>
      <c r="X76" s="34"/>
      <c r="Y76" s="33"/>
      <c r="Z76" s="35">
        <v>541280279</v>
      </c>
    </row>
    <row r="77" spans="1:26" ht="12.75" hidden="1">
      <c r="A77" s="37" t="s">
        <v>31</v>
      </c>
      <c r="B77" s="19"/>
      <c r="C77" s="19"/>
      <c r="D77" s="20">
        <v>107626700</v>
      </c>
      <c r="E77" s="21">
        <v>107626700</v>
      </c>
      <c r="F77" s="21">
        <v>16058414</v>
      </c>
      <c r="G77" s="21">
        <v>7445494</v>
      </c>
      <c r="H77" s="21">
        <v>7454423</v>
      </c>
      <c r="I77" s="21">
        <v>30958331</v>
      </c>
      <c r="J77" s="21">
        <v>7435744</v>
      </c>
      <c r="K77" s="21">
        <v>3730548</v>
      </c>
      <c r="L77" s="21">
        <v>7157603</v>
      </c>
      <c r="M77" s="21">
        <v>18323895</v>
      </c>
      <c r="N77" s="21">
        <v>7197264</v>
      </c>
      <c r="O77" s="21">
        <v>7194966</v>
      </c>
      <c r="P77" s="21">
        <v>7190236</v>
      </c>
      <c r="Q77" s="21">
        <v>21582466</v>
      </c>
      <c r="R77" s="21"/>
      <c r="S77" s="21"/>
      <c r="T77" s="21"/>
      <c r="U77" s="21"/>
      <c r="V77" s="21">
        <v>70864692</v>
      </c>
      <c r="W77" s="21">
        <v>78147351</v>
      </c>
      <c r="X77" s="21"/>
      <c r="Y77" s="20"/>
      <c r="Z77" s="23">
        <v>107626700</v>
      </c>
    </row>
    <row r="78" spans="1:26" ht="12.75" hidden="1">
      <c r="A78" s="38" t="s">
        <v>32</v>
      </c>
      <c r="B78" s="19">
        <v>296836872</v>
      </c>
      <c r="C78" s="19"/>
      <c r="D78" s="20">
        <v>394520796</v>
      </c>
      <c r="E78" s="21">
        <v>394520796</v>
      </c>
      <c r="F78" s="21">
        <v>31353202</v>
      </c>
      <c r="G78" s="21">
        <v>32471380</v>
      </c>
      <c r="H78" s="21">
        <v>32712058</v>
      </c>
      <c r="I78" s="21">
        <v>96536640</v>
      </c>
      <c r="J78" s="21">
        <v>30295323</v>
      </c>
      <c r="K78" s="21">
        <v>29018917</v>
      </c>
      <c r="L78" s="21">
        <v>26380849</v>
      </c>
      <c r="M78" s="21">
        <v>85695089</v>
      </c>
      <c r="N78" s="21">
        <v>31026872</v>
      </c>
      <c r="O78" s="21">
        <v>28937127</v>
      </c>
      <c r="P78" s="21">
        <v>28419524</v>
      </c>
      <c r="Q78" s="21">
        <v>88383523</v>
      </c>
      <c r="R78" s="21"/>
      <c r="S78" s="21"/>
      <c r="T78" s="21"/>
      <c r="U78" s="21"/>
      <c r="V78" s="21">
        <v>270615252</v>
      </c>
      <c r="W78" s="21">
        <v>297209610</v>
      </c>
      <c r="X78" s="21"/>
      <c r="Y78" s="20"/>
      <c r="Z78" s="23">
        <v>394520796</v>
      </c>
    </row>
    <row r="79" spans="1:26" ht="12.75" hidden="1">
      <c r="A79" s="39" t="s">
        <v>103</v>
      </c>
      <c r="B79" s="19"/>
      <c r="C79" s="19"/>
      <c r="D79" s="20">
        <v>218805595</v>
      </c>
      <c r="E79" s="21">
        <v>218805595</v>
      </c>
      <c r="F79" s="21">
        <v>17833452</v>
      </c>
      <c r="G79" s="21">
        <v>18757825</v>
      </c>
      <c r="H79" s="21">
        <v>18706426</v>
      </c>
      <c r="I79" s="21">
        <v>55297703</v>
      </c>
      <c r="J79" s="21">
        <v>16062593</v>
      </c>
      <c r="K79" s="21">
        <v>14920421</v>
      </c>
      <c r="L79" s="21">
        <v>12581849</v>
      </c>
      <c r="M79" s="21">
        <v>43564863</v>
      </c>
      <c r="N79" s="21">
        <v>17160177</v>
      </c>
      <c r="O79" s="21">
        <v>14899180</v>
      </c>
      <c r="P79" s="21">
        <v>14681129</v>
      </c>
      <c r="Q79" s="21">
        <v>46740486</v>
      </c>
      <c r="R79" s="21"/>
      <c r="S79" s="21"/>
      <c r="T79" s="21"/>
      <c r="U79" s="21"/>
      <c r="V79" s="21">
        <v>145603052</v>
      </c>
      <c r="W79" s="21">
        <v>164698596</v>
      </c>
      <c r="X79" s="21"/>
      <c r="Y79" s="20"/>
      <c r="Z79" s="23">
        <v>218805595</v>
      </c>
    </row>
    <row r="80" spans="1:26" ht="12.75" hidden="1">
      <c r="A80" s="39" t="s">
        <v>104</v>
      </c>
      <c r="B80" s="19"/>
      <c r="C80" s="19"/>
      <c r="D80" s="20">
        <v>73782584</v>
      </c>
      <c r="E80" s="21">
        <v>73782584</v>
      </c>
      <c r="F80" s="21">
        <v>5285905</v>
      </c>
      <c r="G80" s="21">
        <v>5489873</v>
      </c>
      <c r="H80" s="21">
        <v>5753610</v>
      </c>
      <c r="I80" s="21">
        <v>16529388</v>
      </c>
      <c r="J80" s="21">
        <v>5957090</v>
      </c>
      <c r="K80" s="21">
        <v>5857825</v>
      </c>
      <c r="L80" s="21">
        <v>5674422</v>
      </c>
      <c r="M80" s="21">
        <v>17489337</v>
      </c>
      <c r="N80" s="21">
        <v>5618306</v>
      </c>
      <c r="O80" s="21">
        <v>5772278</v>
      </c>
      <c r="P80" s="21">
        <v>5481911</v>
      </c>
      <c r="Q80" s="21">
        <v>16872495</v>
      </c>
      <c r="R80" s="21"/>
      <c r="S80" s="21"/>
      <c r="T80" s="21"/>
      <c r="U80" s="21"/>
      <c r="V80" s="21">
        <v>50891220</v>
      </c>
      <c r="W80" s="21">
        <v>55504116</v>
      </c>
      <c r="X80" s="21"/>
      <c r="Y80" s="20"/>
      <c r="Z80" s="23">
        <v>73782584</v>
      </c>
    </row>
    <row r="81" spans="1:26" ht="12.75" hidden="1">
      <c r="A81" s="39" t="s">
        <v>105</v>
      </c>
      <c r="B81" s="19"/>
      <c r="C81" s="19"/>
      <c r="D81" s="20">
        <v>51853901</v>
      </c>
      <c r="E81" s="21">
        <v>51853901</v>
      </c>
      <c r="F81" s="21">
        <v>4235659</v>
      </c>
      <c r="G81" s="21">
        <v>4236438</v>
      </c>
      <c r="H81" s="21">
        <v>4243682</v>
      </c>
      <c r="I81" s="21">
        <v>12715779</v>
      </c>
      <c r="J81" s="21">
        <v>4275521</v>
      </c>
      <c r="K81" s="21">
        <v>4260399</v>
      </c>
      <c r="L81" s="21">
        <v>4281433</v>
      </c>
      <c r="M81" s="21">
        <v>12817353</v>
      </c>
      <c r="N81" s="21">
        <v>4299386</v>
      </c>
      <c r="O81" s="21">
        <v>4277018</v>
      </c>
      <c r="P81" s="21">
        <v>4288824</v>
      </c>
      <c r="Q81" s="21">
        <v>12865228</v>
      </c>
      <c r="R81" s="21"/>
      <c r="S81" s="21"/>
      <c r="T81" s="21"/>
      <c r="U81" s="21"/>
      <c r="V81" s="21">
        <v>38398360</v>
      </c>
      <c r="W81" s="21">
        <v>39447864</v>
      </c>
      <c r="X81" s="21"/>
      <c r="Y81" s="20"/>
      <c r="Z81" s="23">
        <v>51853901</v>
      </c>
    </row>
    <row r="82" spans="1:26" ht="12.75" hidden="1">
      <c r="A82" s="39" t="s">
        <v>106</v>
      </c>
      <c r="B82" s="19"/>
      <c r="C82" s="19"/>
      <c r="D82" s="20">
        <v>50078716</v>
      </c>
      <c r="E82" s="21">
        <v>50078716</v>
      </c>
      <c r="F82" s="21">
        <v>3998186</v>
      </c>
      <c r="G82" s="21">
        <v>3987244</v>
      </c>
      <c r="H82" s="21">
        <v>4008340</v>
      </c>
      <c r="I82" s="21">
        <v>11993770</v>
      </c>
      <c r="J82" s="21">
        <v>4000119</v>
      </c>
      <c r="K82" s="21">
        <v>3980272</v>
      </c>
      <c r="L82" s="21">
        <v>3843145</v>
      </c>
      <c r="M82" s="21">
        <v>11823536</v>
      </c>
      <c r="N82" s="21">
        <v>3949003</v>
      </c>
      <c r="O82" s="21">
        <v>3988651</v>
      </c>
      <c r="P82" s="21">
        <v>3967660</v>
      </c>
      <c r="Q82" s="21">
        <v>11905314</v>
      </c>
      <c r="R82" s="21"/>
      <c r="S82" s="21"/>
      <c r="T82" s="21"/>
      <c r="U82" s="21"/>
      <c r="V82" s="21">
        <v>35722620</v>
      </c>
      <c r="W82" s="21">
        <v>37559034</v>
      </c>
      <c r="X82" s="21"/>
      <c r="Y82" s="20"/>
      <c r="Z82" s="23">
        <v>50078716</v>
      </c>
    </row>
    <row r="83" spans="1:26" ht="12.75" hidden="1">
      <c r="A83" s="39" t="s">
        <v>107</v>
      </c>
      <c r="B83" s="19">
        <v>296836872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40508060</v>
      </c>
      <c r="C84" s="28"/>
      <c r="D84" s="29">
        <v>39132783</v>
      </c>
      <c r="E84" s="30">
        <v>39132783</v>
      </c>
      <c r="F84" s="30">
        <v>3596904</v>
      </c>
      <c r="G84" s="30">
        <v>3573889</v>
      </c>
      <c r="H84" s="30">
        <v>3879221</v>
      </c>
      <c r="I84" s="30">
        <v>11050014</v>
      </c>
      <c r="J84" s="30">
        <v>3884191</v>
      </c>
      <c r="K84" s="30">
        <v>3873972</v>
      </c>
      <c r="L84" s="30">
        <v>3990103</v>
      </c>
      <c r="M84" s="30">
        <v>11748266</v>
      </c>
      <c r="N84" s="30">
        <v>4068985</v>
      </c>
      <c r="O84" s="30">
        <v>4118638</v>
      </c>
      <c r="P84" s="30">
        <v>3894382</v>
      </c>
      <c r="Q84" s="30">
        <v>12082005</v>
      </c>
      <c r="R84" s="30"/>
      <c r="S84" s="30"/>
      <c r="T84" s="30"/>
      <c r="U84" s="30"/>
      <c r="V84" s="30">
        <v>34880285</v>
      </c>
      <c r="W84" s="30">
        <v>31915296</v>
      </c>
      <c r="X84" s="30"/>
      <c r="Y84" s="29"/>
      <c r="Z84" s="31">
        <v>39132783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13097233</v>
      </c>
      <c r="D5" s="357">
        <f t="shared" si="0"/>
        <v>0</v>
      </c>
      <c r="E5" s="356">
        <f t="shared" si="0"/>
        <v>17985788</v>
      </c>
      <c r="F5" s="358">
        <f t="shared" si="0"/>
        <v>17985788</v>
      </c>
      <c r="G5" s="358">
        <f t="shared" si="0"/>
        <v>1945085</v>
      </c>
      <c r="H5" s="356">
        <f t="shared" si="0"/>
        <v>3908741</v>
      </c>
      <c r="I5" s="356">
        <f t="shared" si="0"/>
        <v>1586562</v>
      </c>
      <c r="J5" s="358">
        <f t="shared" si="0"/>
        <v>7440388</v>
      </c>
      <c r="K5" s="358">
        <f t="shared" si="0"/>
        <v>2482409</v>
      </c>
      <c r="L5" s="356">
        <f t="shared" si="0"/>
        <v>1003076</v>
      </c>
      <c r="M5" s="356">
        <f t="shared" si="0"/>
        <v>336943</v>
      </c>
      <c r="N5" s="358">
        <f t="shared" si="0"/>
        <v>3822428</v>
      </c>
      <c r="O5" s="358">
        <f t="shared" si="0"/>
        <v>1296883</v>
      </c>
      <c r="P5" s="356">
        <f t="shared" si="0"/>
        <v>1543254</v>
      </c>
      <c r="Q5" s="356">
        <f t="shared" si="0"/>
        <v>1800961</v>
      </c>
      <c r="R5" s="358">
        <f t="shared" si="0"/>
        <v>4641098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15903914</v>
      </c>
      <c r="X5" s="356">
        <f t="shared" si="0"/>
        <v>13489341</v>
      </c>
      <c r="Y5" s="358">
        <f t="shared" si="0"/>
        <v>2414573</v>
      </c>
      <c r="Z5" s="359">
        <f>+IF(X5&lt;&gt;0,+(Y5/X5)*100,0)</f>
        <v>17.899858858931655</v>
      </c>
      <c r="AA5" s="360">
        <f>+AA6+AA8+AA11+AA13+AA15</f>
        <v>17985788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3792831</v>
      </c>
      <c r="F6" s="59">
        <f t="shared" si="1"/>
        <v>3792831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2844623</v>
      </c>
      <c r="Y6" s="59">
        <f t="shared" si="1"/>
        <v>-2844623</v>
      </c>
      <c r="Z6" s="61">
        <f>+IF(X6&lt;&gt;0,+(Y6/X6)*100,0)</f>
        <v>-100</v>
      </c>
      <c r="AA6" s="62">
        <f t="shared" si="1"/>
        <v>3792831</v>
      </c>
    </row>
    <row r="7" spans="1:27" ht="12.75">
      <c r="A7" s="291" t="s">
        <v>229</v>
      </c>
      <c r="B7" s="142"/>
      <c r="C7" s="60"/>
      <c r="D7" s="340"/>
      <c r="E7" s="60">
        <v>3792831</v>
      </c>
      <c r="F7" s="59">
        <v>3792831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2844623</v>
      </c>
      <c r="Y7" s="59">
        <v>-2844623</v>
      </c>
      <c r="Z7" s="61">
        <v>-100</v>
      </c>
      <c r="AA7" s="62">
        <v>3792831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7809170</v>
      </c>
      <c r="F8" s="59">
        <f t="shared" si="2"/>
        <v>7809170</v>
      </c>
      <c r="G8" s="59">
        <f t="shared" si="2"/>
        <v>0</v>
      </c>
      <c r="H8" s="60">
        <f t="shared" si="2"/>
        <v>1491228</v>
      </c>
      <c r="I8" s="60">
        <f t="shared" si="2"/>
        <v>0</v>
      </c>
      <c r="J8" s="59">
        <f t="shared" si="2"/>
        <v>1491228</v>
      </c>
      <c r="K8" s="59">
        <f t="shared" si="2"/>
        <v>0</v>
      </c>
      <c r="L8" s="60">
        <f t="shared" si="2"/>
        <v>175398</v>
      </c>
      <c r="M8" s="60">
        <f t="shared" si="2"/>
        <v>0</v>
      </c>
      <c r="N8" s="59">
        <f t="shared" si="2"/>
        <v>175398</v>
      </c>
      <c r="O8" s="59">
        <f t="shared" si="2"/>
        <v>0</v>
      </c>
      <c r="P8" s="60">
        <f t="shared" si="2"/>
        <v>292027</v>
      </c>
      <c r="Q8" s="60">
        <f t="shared" si="2"/>
        <v>292600</v>
      </c>
      <c r="R8" s="59">
        <f t="shared" si="2"/>
        <v>584627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2251253</v>
      </c>
      <c r="X8" s="60">
        <f t="shared" si="2"/>
        <v>5856878</v>
      </c>
      <c r="Y8" s="59">
        <f t="shared" si="2"/>
        <v>-3605625</v>
      </c>
      <c r="Z8" s="61">
        <f>+IF(X8&lt;&gt;0,+(Y8/X8)*100,0)</f>
        <v>-61.56223503375007</v>
      </c>
      <c r="AA8" s="62">
        <f>SUM(AA9:AA10)</f>
        <v>7809170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>
        <v>292027</v>
      </c>
      <c r="Q9" s="60"/>
      <c r="R9" s="59">
        <v>292027</v>
      </c>
      <c r="S9" s="59"/>
      <c r="T9" s="60"/>
      <c r="U9" s="60"/>
      <c r="V9" s="59"/>
      <c r="W9" s="59">
        <v>292027</v>
      </c>
      <c r="X9" s="60"/>
      <c r="Y9" s="59">
        <v>292027</v>
      </c>
      <c r="Z9" s="61"/>
      <c r="AA9" s="62"/>
    </row>
    <row r="10" spans="1:27" ht="12.75">
      <c r="A10" s="291" t="s">
        <v>231</v>
      </c>
      <c r="B10" s="142"/>
      <c r="C10" s="60"/>
      <c r="D10" s="340"/>
      <c r="E10" s="60">
        <v>7809170</v>
      </c>
      <c r="F10" s="59">
        <v>7809170</v>
      </c>
      <c r="G10" s="59"/>
      <c r="H10" s="60">
        <v>1491228</v>
      </c>
      <c r="I10" s="60"/>
      <c r="J10" s="59">
        <v>1491228</v>
      </c>
      <c r="K10" s="59"/>
      <c r="L10" s="60">
        <v>175398</v>
      </c>
      <c r="M10" s="60"/>
      <c r="N10" s="59">
        <v>175398</v>
      </c>
      <c r="O10" s="59"/>
      <c r="P10" s="60"/>
      <c r="Q10" s="60">
        <v>292600</v>
      </c>
      <c r="R10" s="59">
        <v>292600</v>
      </c>
      <c r="S10" s="59"/>
      <c r="T10" s="60"/>
      <c r="U10" s="60"/>
      <c r="V10" s="59"/>
      <c r="W10" s="59">
        <v>1959226</v>
      </c>
      <c r="X10" s="60">
        <v>5856878</v>
      </c>
      <c r="Y10" s="59">
        <v>-3897652</v>
      </c>
      <c r="Z10" s="61">
        <v>-66.55</v>
      </c>
      <c r="AA10" s="62">
        <v>7809170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3117315</v>
      </c>
      <c r="F11" s="364">
        <f t="shared" si="3"/>
        <v>3117315</v>
      </c>
      <c r="G11" s="364">
        <f t="shared" si="3"/>
        <v>0</v>
      </c>
      <c r="H11" s="362">
        <f t="shared" si="3"/>
        <v>285000</v>
      </c>
      <c r="I11" s="362">
        <f t="shared" si="3"/>
        <v>0</v>
      </c>
      <c r="J11" s="364">
        <f t="shared" si="3"/>
        <v>285000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285000</v>
      </c>
      <c r="X11" s="362">
        <f t="shared" si="3"/>
        <v>2337986</v>
      </c>
      <c r="Y11" s="364">
        <f t="shared" si="3"/>
        <v>-2052986</v>
      </c>
      <c r="Z11" s="365">
        <f>+IF(X11&lt;&gt;0,+(Y11/X11)*100,0)</f>
        <v>-87.81002110363364</v>
      </c>
      <c r="AA11" s="366">
        <f t="shared" si="3"/>
        <v>3117315</v>
      </c>
    </row>
    <row r="12" spans="1:27" ht="12.75">
      <c r="A12" s="291" t="s">
        <v>232</v>
      </c>
      <c r="B12" s="136"/>
      <c r="C12" s="60"/>
      <c r="D12" s="340"/>
      <c r="E12" s="60">
        <v>3117315</v>
      </c>
      <c r="F12" s="59">
        <v>3117315</v>
      </c>
      <c r="G12" s="59"/>
      <c r="H12" s="60">
        <v>285000</v>
      </c>
      <c r="I12" s="60"/>
      <c r="J12" s="59">
        <v>285000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285000</v>
      </c>
      <c r="X12" s="60">
        <v>2337986</v>
      </c>
      <c r="Y12" s="59">
        <v>-2052986</v>
      </c>
      <c r="Z12" s="61">
        <v>-87.81</v>
      </c>
      <c r="AA12" s="62">
        <v>3117315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2506144</v>
      </c>
      <c r="F13" s="342">
        <f t="shared" si="4"/>
        <v>2506144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1879608</v>
      </c>
      <c r="Y13" s="342">
        <f t="shared" si="4"/>
        <v>-1879608</v>
      </c>
      <c r="Z13" s="335">
        <f>+IF(X13&lt;&gt;0,+(Y13/X13)*100,0)</f>
        <v>-100</v>
      </c>
      <c r="AA13" s="273">
        <f t="shared" si="4"/>
        <v>2506144</v>
      </c>
    </row>
    <row r="14" spans="1:27" ht="12.75">
      <c r="A14" s="291" t="s">
        <v>233</v>
      </c>
      <c r="B14" s="136"/>
      <c r="C14" s="60"/>
      <c r="D14" s="340"/>
      <c r="E14" s="60">
        <v>2506144</v>
      </c>
      <c r="F14" s="59">
        <v>2506144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1879608</v>
      </c>
      <c r="Y14" s="59">
        <v>-1879608</v>
      </c>
      <c r="Z14" s="61">
        <v>-100</v>
      </c>
      <c r="AA14" s="62">
        <v>2506144</v>
      </c>
    </row>
    <row r="15" spans="1:27" ht="12.75">
      <c r="A15" s="361" t="s">
        <v>209</v>
      </c>
      <c r="B15" s="136"/>
      <c r="C15" s="60">
        <f aca="true" t="shared" si="5" ref="C15:Y15">SUM(C16:C20)</f>
        <v>13097233</v>
      </c>
      <c r="D15" s="340">
        <f t="shared" si="5"/>
        <v>0</v>
      </c>
      <c r="E15" s="60">
        <f t="shared" si="5"/>
        <v>760328</v>
      </c>
      <c r="F15" s="59">
        <f t="shared" si="5"/>
        <v>760328</v>
      </c>
      <c r="G15" s="59">
        <f t="shared" si="5"/>
        <v>1945085</v>
      </c>
      <c r="H15" s="60">
        <f t="shared" si="5"/>
        <v>2132513</v>
      </c>
      <c r="I15" s="60">
        <f t="shared" si="5"/>
        <v>1586562</v>
      </c>
      <c r="J15" s="59">
        <f t="shared" si="5"/>
        <v>5664160</v>
      </c>
      <c r="K15" s="59">
        <f t="shared" si="5"/>
        <v>2482409</v>
      </c>
      <c r="L15" s="60">
        <f t="shared" si="5"/>
        <v>827678</v>
      </c>
      <c r="M15" s="60">
        <f t="shared" si="5"/>
        <v>336943</v>
      </c>
      <c r="N15" s="59">
        <f t="shared" si="5"/>
        <v>3647030</v>
      </c>
      <c r="O15" s="59">
        <f t="shared" si="5"/>
        <v>1296883</v>
      </c>
      <c r="P15" s="60">
        <f t="shared" si="5"/>
        <v>1251227</v>
      </c>
      <c r="Q15" s="60">
        <f t="shared" si="5"/>
        <v>1508361</v>
      </c>
      <c r="R15" s="59">
        <f t="shared" si="5"/>
        <v>4056471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13367661</v>
      </c>
      <c r="X15" s="60">
        <f t="shared" si="5"/>
        <v>570246</v>
      </c>
      <c r="Y15" s="59">
        <f t="shared" si="5"/>
        <v>12797415</v>
      </c>
      <c r="Z15" s="61">
        <f>+IF(X15&lt;&gt;0,+(Y15/X15)*100,0)</f>
        <v>2244.191980303238</v>
      </c>
      <c r="AA15" s="62">
        <f>SUM(AA16:AA20)</f>
        <v>760328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>
        <v>1062086</v>
      </c>
      <c r="H16" s="60">
        <v>907298</v>
      </c>
      <c r="I16" s="60">
        <v>570175</v>
      </c>
      <c r="J16" s="59">
        <v>2539559</v>
      </c>
      <c r="K16" s="59">
        <v>999417</v>
      </c>
      <c r="L16" s="60">
        <v>570175</v>
      </c>
      <c r="M16" s="60"/>
      <c r="N16" s="59">
        <v>1569592</v>
      </c>
      <c r="O16" s="59">
        <v>570175</v>
      </c>
      <c r="P16" s="60">
        <v>591220</v>
      </c>
      <c r="Q16" s="60">
        <v>570175</v>
      </c>
      <c r="R16" s="59">
        <v>1731570</v>
      </c>
      <c r="S16" s="59"/>
      <c r="T16" s="60"/>
      <c r="U16" s="60"/>
      <c r="V16" s="59"/>
      <c r="W16" s="59">
        <v>5840721</v>
      </c>
      <c r="X16" s="60"/>
      <c r="Y16" s="59">
        <v>5840721</v>
      </c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13097233</v>
      </c>
      <c r="D20" s="340"/>
      <c r="E20" s="60">
        <v>760328</v>
      </c>
      <c r="F20" s="59">
        <v>760328</v>
      </c>
      <c r="G20" s="59">
        <v>882999</v>
      </c>
      <c r="H20" s="60">
        <v>1225215</v>
      </c>
      <c r="I20" s="60">
        <v>1016387</v>
      </c>
      <c r="J20" s="59">
        <v>3124601</v>
      </c>
      <c r="K20" s="59">
        <v>1482992</v>
      </c>
      <c r="L20" s="60">
        <v>257503</v>
      </c>
      <c r="M20" s="60">
        <v>336943</v>
      </c>
      <c r="N20" s="59">
        <v>2077438</v>
      </c>
      <c r="O20" s="59">
        <v>726708</v>
      </c>
      <c r="P20" s="60">
        <v>660007</v>
      </c>
      <c r="Q20" s="60">
        <v>938186</v>
      </c>
      <c r="R20" s="59">
        <v>2324901</v>
      </c>
      <c r="S20" s="59"/>
      <c r="T20" s="60"/>
      <c r="U20" s="60"/>
      <c r="V20" s="59"/>
      <c r="W20" s="59">
        <v>7526940</v>
      </c>
      <c r="X20" s="60">
        <v>570246</v>
      </c>
      <c r="Y20" s="59">
        <v>6956694</v>
      </c>
      <c r="Z20" s="61">
        <v>1219.95</v>
      </c>
      <c r="AA20" s="62">
        <v>760328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1745719</v>
      </c>
      <c r="F22" s="345">
        <f t="shared" si="6"/>
        <v>1745719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1309289</v>
      </c>
      <c r="Y22" s="345">
        <f t="shared" si="6"/>
        <v>-1309289</v>
      </c>
      <c r="Z22" s="336">
        <f>+IF(X22&lt;&gt;0,+(Y22/X22)*100,0)</f>
        <v>-100</v>
      </c>
      <c r="AA22" s="350">
        <f>SUM(AA23:AA32)</f>
        <v>1745719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1745719</v>
      </c>
      <c r="F24" s="59">
        <v>1745719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1309289</v>
      </c>
      <c r="Y24" s="59">
        <v>-1309289</v>
      </c>
      <c r="Z24" s="61">
        <v>-100</v>
      </c>
      <c r="AA24" s="62">
        <v>1745719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3346827</v>
      </c>
      <c r="F40" s="345">
        <f t="shared" si="9"/>
        <v>3346827</v>
      </c>
      <c r="G40" s="345">
        <f t="shared" si="9"/>
        <v>6702648</v>
      </c>
      <c r="H40" s="343">
        <f t="shared" si="9"/>
        <v>63483</v>
      </c>
      <c r="I40" s="343">
        <f t="shared" si="9"/>
        <v>100445</v>
      </c>
      <c r="J40" s="345">
        <f t="shared" si="9"/>
        <v>6866576</v>
      </c>
      <c r="K40" s="345">
        <f t="shared" si="9"/>
        <v>183500</v>
      </c>
      <c r="L40" s="343">
        <f t="shared" si="9"/>
        <v>81619</v>
      </c>
      <c r="M40" s="343">
        <f t="shared" si="9"/>
        <v>132711</v>
      </c>
      <c r="N40" s="345">
        <f t="shared" si="9"/>
        <v>397830</v>
      </c>
      <c r="O40" s="345">
        <f t="shared" si="9"/>
        <v>30798</v>
      </c>
      <c r="P40" s="343">
        <f t="shared" si="9"/>
        <v>32334</v>
      </c>
      <c r="Q40" s="343">
        <f t="shared" si="9"/>
        <v>272044</v>
      </c>
      <c r="R40" s="345">
        <f t="shared" si="9"/>
        <v>335176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7599582</v>
      </c>
      <c r="X40" s="343">
        <f t="shared" si="9"/>
        <v>2510120</v>
      </c>
      <c r="Y40" s="345">
        <f t="shared" si="9"/>
        <v>5089462</v>
      </c>
      <c r="Z40" s="336">
        <f>+IF(X40&lt;&gt;0,+(Y40/X40)*100,0)</f>
        <v>202.75771676254521</v>
      </c>
      <c r="AA40" s="350">
        <f>SUM(AA41:AA49)</f>
        <v>3346827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>
        <v>6702648</v>
      </c>
      <c r="H43" s="305">
        <v>63483</v>
      </c>
      <c r="I43" s="305">
        <v>100445</v>
      </c>
      <c r="J43" s="370">
        <v>6866576</v>
      </c>
      <c r="K43" s="370">
        <v>183500</v>
      </c>
      <c r="L43" s="305">
        <v>81619</v>
      </c>
      <c r="M43" s="305">
        <v>132711</v>
      </c>
      <c r="N43" s="370">
        <v>397830</v>
      </c>
      <c r="O43" s="370">
        <v>30798</v>
      </c>
      <c r="P43" s="305">
        <v>32334</v>
      </c>
      <c r="Q43" s="305">
        <v>272044</v>
      </c>
      <c r="R43" s="370">
        <v>335176</v>
      </c>
      <c r="S43" s="370"/>
      <c r="T43" s="305"/>
      <c r="U43" s="305"/>
      <c r="V43" s="370"/>
      <c r="W43" s="370">
        <v>7599582</v>
      </c>
      <c r="X43" s="305"/>
      <c r="Y43" s="370">
        <v>7599582</v>
      </c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3346827</v>
      </c>
      <c r="F49" s="53">
        <v>3346827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2510120</v>
      </c>
      <c r="Y49" s="53">
        <v>-2510120</v>
      </c>
      <c r="Z49" s="94">
        <v>-100</v>
      </c>
      <c r="AA49" s="95">
        <v>3346827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13097233</v>
      </c>
      <c r="D60" s="346">
        <f t="shared" si="14"/>
        <v>0</v>
      </c>
      <c r="E60" s="219">
        <f t="shared" si="14"/>
        <v>23078334</v>
      </c>
      <c r="F60" s="264">
        <f t="shared" si="14"/>
        <v>23078334</v>
      </c>
      <c r="G60" s="264">
        <f t="shared" si="14"/>
        <v>8647733</v>
      </c>
      <c r="H60" s="219">
        <f t="shared" si="14"/>
        <v>3972224</v>
      </c>
      <c r="I60" s="219">
        <f t="shared" si="14"/>
        <v>1687007</v>
      </c>
      <c r="J60" s="264">
        <f t="shared" si="14"/>
        <v>14306964</v>
      </c>
      <c r="K60" s="264">
        <f t="shared" si="14"/>
        <v>2665909</v>
      </c>
      <c r="L60" s="219">
        <f t="shared" si="14"/>
        <v>1084695</v>
      </c>
      <c r="M60" s="219">
        <f t="shared" si="14"/>
        <v>469654</v>
      </c>
      <c r="N60" s="264">
        <f t="shared" si="14"/>
        <v>4220258</v>
      </c>
      <c r="O60" s="264">
        <f t="shared" si="14"/>
        <v>1327681</v>
      </c>
      <c r="P60" s="219">
        <f t="shared" si="14"/>
        <v>1575588</v>
      </c>
      <c r="Q60" s="219">
        <f t="shared" si="14"/>
        <v>2073005</v>
      </c>
      <c r="R60" s="264">
        <f t="shared" si="14"/>
        <v>4976274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23503496</v>
      </c>
      <c r="X60" s="219">
        <f t="shared" si="14"/>
        <v>17308750</v>
      </c>
      <c r="Y60" s="264">
        <f t="shared" si="14"/>
        <v>6194746</v>
      </c>
      <c r="Z60" s="337">
        <f>+IF(X60&lt;&gt;0,+(Y60/X60)*100,0)</f>
        <v>35.789678630750345</v>
      </c>
      <c r="AA60" s="232">
        <f>+AA57+AA54+AA51+AA40+AA37+AA34+AA22+AA5</f>
        <v>23078334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365296356</v>
      </c>
      <c r="D5" s="153">
        <f>SUM(D6:D8)</f>
        <v>0</v>
      </c>
      <c r="E5" s="154">
        <f t="shared" si="0"/>
        <v>296797654</v>
      </c>
      <c r="F5" s="100">
        <f t="shared" si="0"/>
        <v>296797654</v>
      </c>
      <c r="G5" s="100">
        <f t="shared" si="0"/>
        <v>71772541</v>
      </c>
      <c r="H5" s="100">
        <f t="shared" si="0"/>
        <v>11381778</v>
      </c>
      <c r="I5" s="100">
        <f t="shared" si="0"/>
        <v>13261148</v>
      </c>
      <c r="J5" s="100">
        <f t="shared" si="0"/>
        <v>96415467</v>
      </c>
      <c r="K5" s="100">
        <f t="shared" si="0"/>
        <v>11687556</v>
      </c>
      <c r="L5" s="100">
        <f t="shared" si="0"/>
        <v>7963323</v>
      </c>
      <c r="M5" s="100">
        <f t="shared" si="0"/>
        <v>47907696</v>
      </c>
      <c r="N5" s="100">
        <f t="shared" si="0"/>
        <v>67558575</v>
      </c>
      <c r="O5" s="100">
        <f t="shared" si="0"/>
        <v>11559899</v>
      </c>
      <c r="P5" s="100">
        <f t="shared" si="0"/>
        <v>15621556</v>
      </c>
      <c r="Q5" s="100">
        <f t="shared" si="0"/>
        <v>41483753</v>
      </c>
      <c r="R5" s="100">
        <f t="shared" si="0"/>
        <v>68665208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232639250</v>
      </c>
      <c r="X5" s="100">
        <f t="shared" si="0"/>
        <v>222867432</v>
      </c>
      <c r="Y5" s="100">
        <f t="shared" si="0"/>
        <v>9771818</v>
      </c>
      <c r="Z5" s="137">
        <f>+IF(X5&lt;&gt;0,+(Y5/X5)*100,0)</f>
        <v>4.384587695164003</v>
      </c>
      <c r="AA5" s="153">
        <f>SUM(AA6:AA8)</f>
        <v>296797654</v>
      </c>
    </row>
    <row r="6" spans="1:27" ht="12.75">
      <c r="A6" s="138" t="s">
        <v>75</v>
      </c>
      <c r="B6" s="136"/>
      <c r="C6" s="155"/>
      <c r="D6" s="155"/>
      <c r="E6" s="156">
        <v>145725860</v>
      </c>
      <c r="F6" s="60">
        <v>145725860</v>
      </c>
      <c r="G6" s="60">
        <v>51793000</v>
      </c>
      <c r="H6" s="60">
        <v>1053</v>
      </c>
      <c r="I6" s="60">
        <v>2000</v>
      </c>
      <c r="J6" s="60">
        <v>51796053</v>
      </c>
      <c r="K6" s="60">
        <v>6167</v>
      </c>
      <c r="L6" s="60">
        <v>500</v>
      </c>
      <c r="M6" s="60">
        <v>36436165</v>
      </c>
      <c r="N6" s="60">
        <v>36442832</v>
      </c>
      <c r="O6" s="60">
        <v>570</v>
      </c>
      <c r="P6" s="60">
        <v>659439</v>
      </c>
      <c r="Q6" s="60">
        <v>31076000</v>
      </c>
      <c r="R6" s="60">
        <v>31736009</v>
      </c>
      <c r="S6" s="60"/>
      <c r="T6" s="60"/>
      <c r="U6" s="60"/>
      <c r="V6" s="60"/>
      <c r="W6" s="60">
        <v>119974894</v>
      </c>
      <c r="X6" s="60">
        <v>109294398</v>
      </c>
      <c r="Y6" s="60">
        <v>10680496</v>
      </c>
      <c r="Z6" s="140">
        <v>9.77</v>
      </c>
      <c r="AA6" s="155">
        <v>145725860</v>
      </c>
    </row>
    <row r="7" spans="1:27" ht="12.75">
      <c r="A7" s="138" t="s">
        <v>76</v>
      </c>
      <c r="B7" s="136"/>
      <c r="C7" s="157">
        <v>365296356</v>
      </c>
      <c r="D7" s="157"/>
      <c r="E7" s="158">
        <v>151066204</v>
      </c>
      <c r="F7" s="159">
        <v>151066204</v>
      </c>
      <c r="G7" s="159">
        <v>19689525</v>
      </c>
      <c r="H7" s="159">
        <v>11230542</v>
      </c>
      <c r="I7" s="159">
        <v>12991586</v>
      </c>
      <c r="J7" s="159">
        <v>43911653</v>
      </c>
      <c r="K7" s="159">
        <v>11355409</v>
      </c>
      <c r="L7" s="159">
        <v>7650646</v>
      </c>
      <c r="M7" s="159">
        <v>11186881</v>
      </c>
      <c r="N7" s="159">
        <v>30192936</v>
      </c>
      <c r="O7" s="159">
        <v>11323520</v>
      </c>
      <c r="P7" s="159">
        <v>14707906</v>
      </c>
      <c r="Q7" s="159">
        <v>10041800</v>
      </c>
      <c r="R7" s="159">
        <v>36073226</v>
      </c>
      <c r="S7" s="159"/>
      <c r="T7" s="159"/>
      <c r="U7" s="159"/>
      <c r="V7" s="159"/>
      <c r="W7" s="159">
        <v>110177815</v>
      </c>
      <c r="X7" s="159">
        <v>113298903</v>
      </c>
      <c r="Y7" s="159">
        <v>-3121088</v>
      </c>
      <c r="Z7" s="141">
        <v>-2.75</v>
      </c>
      <c r="AA7" s="157">
        <v>151066204</v>
      </c>
    </row>
    <row r="8" spans="1:27" ht="12.75">
      <c r="A8" s="138" t="s">
        <v>77</v>
      </c>
      <c r="B8" s="136"/>
      <c r="C8" s="155"/>
      <c r="D8" s="155"/>
      <c r="E8" s="156">
        <v>5590</v>
      </c>
      <c r="F8" s="60">
        <v>5590</v>
      </c>
      <c r="G8" s="60">
        <v>290016</v>
      </c>
      <c r="H8" s="60">
        <v>150183</v>
      </c>
      <c r="I8" s="60">
        <v>267562</v>
      </c>
      <c r="J8" s="60">
        <v>707761</v>
      </c>
      <c r="K8" s="60">
        <v>325980</v>
      </c>
      <c r="L8" s="60">
        <v>312177</v>
      </c>
      <c r="M8" s="60">
        <v>284650</v>
      </c>
      <c r="N8" s="60">
        <v>922807</v>
      </c>
      <c r="O8" s="60">
        <v>235809</v>
      </c>
      <c r="P8" s="60">
        <v>254211</v>
      </c>
      <c r="Q8" s="60">
        <v>365953</v>
      </c>
      <c r="R8" s="60">
        <v>855973</v>
      </c>
      <c r="S8" s="60"/>
      <c r="T8" s="60"/>
      <c r="U8" s="60"/>
      <c r="V8" s="60"/>
      <c r="W8" s="60">
        <v>2486541</v>
      </c>
      <c r="X8" s="60">
        <v>274131</v>
      </c>
      <c r="Y8" s="60">
        <v>2212410</v>
      </c>
      <c r="Z8" s="140">
        <v>807.06</v>
      </c>
      <c r="AA8" s="155">
        <v>5590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11063779</v>
      </c>
      <c r="F9" s="100">
        <f t="shared" si="1"/>
        <v>11063779</v>
      </c>
      <c r="G9" s="100">
        <f t="shared" si="1"/>
        <v>402807</v>
      </c>
      <c r="H9" s="100">
        <f t="shared" si="1"/>
        <v>802993</v>
      </c>
      <c r="I9" s="100">
        <f t="shared" si="1"/>
        <v>585603</v>
      </c>
      <c r="J9" s="100">
        <f t="shared" si="1"/>
        <v>1791403</v>
      </c>
      <c r="K9" s="100">
        <f t="shared" si="1"/>
        <v>427648</v>
      </c>
      <c r="L9" s="100">
        <f t="shared" si="1"/>
        <v>979998</v>
      </c>
      <c r="M9" s="100">
        <f t="shared" si="1"/>
        <v>1482067</v>
      </c>
      <c r="N9" s="100">
        <f t="shared" si="1"/>
        <v>2889713</v>
      </c>
      <c r="O9" s="100">
        <f t="shared" si="1"/>
        <v>303725</v>
      </c>
      <c r="P9" s="100">
        <f t="shared" si="1"/>
        <v>297227</v>
      </c>
      <c r="Q9" s="100">
        <f t="shared" si="1"/>
        <v>287300</v>
      </c>
      <c r="R9" s="100">
        <f t="shared" si="1"/>
        <v>888252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5569368</v>
      </c>
      <c r="X9" s="100">
        <f t="shared" si="1"/>
        <v>9394470</v>
      </c>
      <c r="Y9" s="100">
        <f t="shared" si="1"/>
        <v>-3825102</v>
      </c>
      <c r="Z9" s="137">
        <f>+IF(X9&lt;&gt;0,+(Y9/X9)*100,0)</f>
        <v>-40.716527914826486</v>
      </c>
      <c r="AA9" s="153">
        <f>SUM(AA10:AA14)</f>
        <v>11063779</v>
      </c>
    </row>
    <row r="10" spans="1:27" ht="12.75">
      <c r="A10" s="138" t="s">
        <v>79</v>
      </c>
      <c r="B10" s="136"/>
      <c r="C10" s="155"/>
      <c r="D10" s="155"/>
      <c r="E10" s="156">
        <v>10600335</v>
      </c>
      <c r="F10" s="60">
        <v>10600335</v>
      </c>
      <c r="G10" s="60">
        <v>78263</v>
      </c>
      <c r="H10" s="60">
        <v>115074</v>
      </c>
      <c r="I10" s="60">
        <v>98120</v>
      </c>
      <c r="J10" s="60">
        <v>291457</v>
      </c>
      <c r="K10" s="60">
        <v>83653</v>
      </c>
      <c r="L10" s="60">
        <v>673110</v>
      </c>
      <c r="M10" s="60">
        <v>1245652</v>
      </c>
      <c r="N10" s="60">
        <v>2002415</v>
      </c>
      <c r="O10" s="60">
        <v>74991</v>
      </c>
      <c r="P10" s="60">
        <v>100727</v>
      </c>
      <c r="Q10" s="60">
        <v>62787</v>
      </c>
      <c r="R10" s="60">
        <v>238505</v>
      </c>
      <c r="S10" s="60"/>
      <c r="T10" s="60"/>
      <c r="U10" s="60"/>
      <c r="V10" s="60"/>
      <c r="W10" s="60">
        <v>2532377</v>
      </c>
      <c r="X10" s="60">
        <v>5709564</v>
      </c>
      <c r="Y10" s="60">
        <v>-3177187</v>
      </c>
      <c r="Z10" s="140">
        <v>-55.65</v>
      </c>
      <c r="AA10" s="155">
        <v>10600335</v>
      </c>
    </row>
    <row r="11" spans="1:27" ht="12.75">
      <c r="A11" s="138" t="s">
        <v>80</v>
      </c>
      <c r="B11" s="136"/>
      <c r="C11" s="155"/>
      <c r="D11" s="155"/>
      <c r="E11" s="156">
        <v>176680</v>
      </c>
      <c r="F11" s="60">
        <v>176680</v>
      </c>
      <c r="G11" s="60">
        <v>187684</v>
      </c>
      <c r="H11" s="60">
        <v>178377</v>
      </c>
      <c r="I11" s="60">
        <v>370833</v>
      </c>
      <c r="J11" s="60">
        <v>736894</v>
      </c>
      <c r="K11" s="60">
        <v>193629</v>
      </c>
      <c r="L11" s="60">
        <v>227122</v>
      </c>
      <c r="M11" s="60">
        <v>173453</v>
      </c>
      <c r="N11" s="60">
        <v>594204</v>
      </c>
      <c r="O11" s="60">
        <v>178503</v>
      </c>
      <c r="P11" s="60">
        <v>125089</v>
      </c>
      <c r="Q11" s="60">
        <v>149657</v>
      </c>
      <c r="R11" s="60">
        <v>453249</v>
      </c>
      <c r="S11" s="60"/>
      <c r="T11" s="60"/>
      <c r="U11" s="60"/>
      <c r="V11" s="60"/>
      <c r="W11" s="60">
        <v>1784347</v>
      </c>
      <c r="X11" s="60">
        <v>132507</v>
      </c>
      <c r="Y11" s="60">
        <v>1651840</v>
      </c>
      <c r="Z11" s="140">
        <v>1246.61</v>
      </c>
      <c r="AA11" s="155">
        <v>176680</v>
      </c>
    </row>
    <row r="12" spans="1:27" ht="12.75">
      <c r="A12" s="138" t="s">
        <v>81</v>
      </c>
      <c r="B12" s="136"/>
      <c r="C12" s="155"/>
      <c r="D12" s="155"/>
      <c r="E12" s="156">
        <v>286764</v>
      </c>
      <c r="F12" s="60">
        <v>286764</v>
      </c>
      <c r="G12" s="60">
        <v>115850</v>
      </c>
      <c r="H12" s="60">
        <v>488652</v>
      </c>
      <c r="I12" s="60">
        <v>93394</v>
      </c>
      <c r="J12" s="60">
        <v>697896</v>
      </c>
      <c r="K12" s="60">
        <v>129476</v>
      </c>
      <c r="L12" s="60">
        <v>47476</v>
      </c>
      <c r="M12" s="60">
        <v>41254</v>
      </c>
      <c r="N12" s="60">
        <v>218206</v>
      </c>
      <c r="O12" s="60">
        <v>29341</v>
      </c>
      <c r="P12" s="60">
        <v>50521</v>
      </c>
      <c r="Q12" s="60">
        <v>53966</v>
      </c>
      <c r="R12" s="60">
        <v>133828</v>
      </c>
      <c r="S12" s="60"/>
      <c r="T12" s="60"/>
      <c r="U12" s="60"/>
      <c r="V12" s="60"/>
      <c r="W12" s="60">
        <v>1049930</v>
      </c>
      <c r="X12" s="60">
        <v>3552399</v>
      </c>
      <c r="Y12" s="60">
        <v>-2502469</v>
      </c>
      <c r="Z12" s="140">
        <v>-70.44</v>
      </c>
      <c r="AA12" s="155">
        <v>286764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>
        <v>21010</v>
      </c>
      <c r="H13" s="60">
        <v>20890</v>
      </c>
      <c r="I13" s="60">
        <v>23256</v>
      </c>
      <c r="J13" s="60">
        <v>65156</v>
      </c>
      <c r="K13" s="60">
        <v>20890</v>
      </c>
      <c r="L13" s="60">
        <v>32290</v>
      </c>
      <c r="M13" s="60">
        <v>21708</v>
      </c>
      <c r="N13" s="60">
        <v>74888</v>
      </c>
      <c r="O13" s="60">
        <v>20890</v>
      </c>
      <c r="P13" s="60">
        <v>20890</v>
      </c>
      <c r="Q13" s="60">
        <v>20890</v>
      </c>
      <c r="R13" s="60">
        <v>62670</v>
      </c>
      <c r="S13" s="60"/>
      <c r="T13" s="60"/>
      <c r="U13" s="60"/>
      <c r="V13" s="60"/>
      <c r="W13" s="60">
        <v>202714</v>
      </c>
      <c r="X13" s="60"/>
      <c r="Y13" s="60">
        <v>202714</v>
      </c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79888998</v>
      </c>
      <c r="F15" s="100">
        <f t="shared" si="2"/>
        <v>79888998</v>
      </c>
      <c r="G15" s="100">
        <f t="shared" si="2"/>
        <v>20193116</v>
      </c>
      <c r="H15" s="100">
        <f t="shared" si="2"/>
        <v>3704528</v>
      </c>
      <c r="I15" s="100">
        <f t="shared" si="2"/>
        <v>7323782</v>
      </c>
      <c r="J15" s="100">
        <f t="shared" si="2"/>
        <v>31221426</v>
      </c>
      <c r="K15" s="100">
        <f t="shared" si="2"/>
        <v>83781</v>
      </c>
      <c r="L15" s="100">
        <f t="shared" si="2"/>
        <v>6090464</v>
      </c>
      <c r="M15" s="100">
        <f t="shared" si="2"/>
        <v>4061940</v>
      </c>
      <c r="N15" s="100">
        <f t="shared" si="2"/>
        <v>10236185</v>
      </c>
      <c r="O15" s="100">
        <f t="shared" si="2"/>
        <v>11309463</v>
      </c>
      <c r="P15" s="100">
        <f t="shared" si="2"/>
        <v>3063112</v>
      </c>
      <c r="Q15" s="100">
        <f t="shared" si="2"/>
        <v>6625562</v>
      </c>
      <c r="R15" s="100">
        <f t="shared" si="2"/>
        <v>20998137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62455748</v>
      </c>
      <c r="X15" s="100">
        <f t="shared" si="2"/>
        <v>205947</v>
      </c>
      <c r="Y15" s="100">
        <f t="shared" si="2"/>
        <v>62249801</v>
      </c>
      <c r="Z15" s="137">
        <f>+IF(X15&lt;&gt;0,+(Y15/X15)*100,0)</f>
        <v>30226.12662481124</v>
      </c>
      <c r="AA15" s="153">
        <f>SUM(AA16:AA18)</f>
        <v>79888998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>
        <v>20193116</v>
      </c>
      <c r="H16" s="60">
        <v>3698322</v>
      </c>
      <c r="I16" s="60">
        <v>7318016</v>
      </c>
      <c r="J16" s="60">
        <v>31209454</v>
      </c>
      <c r="K16" s="60">
        <v>78015</v>
      </c>
      <c r="L16" s="60">
        <v>6090464</v>
      </c>
      <c r="M16" s="60">
        <v>4055733</v>
      </c>
      <c r="N16" s="60">
        <v>10224212</v>
      </c>
      <c r="O16" s="60">
        <v>11301187</v>
      </c>
      <c r="P16" s="60">
        <v>3058974</v>
      </c>
      <c r="Q16" s="60">
        <v>6616730</v>
      </c>
      <c r="R16" s="60">
        <v>20976891</v>
      </c>
      <c r="S16" s="60"/>
      <c r="T16" s="60"/>
      <c r="U16" s="60"/>
      <c r="V16" s="60"/>
      <c r="W16" s="60">
        <v>62410557</v>
      </c>
      <c r="X16" s="60">
        <v>205947</v>
      </c>
      <c r="Y16" s="60">
        <v>62204610</v>
      </c>
      <c r="Z16" s="140">
        <v>30204.18</v>
      </c>
      <c r="AA16" s="155"/>
    </row>
    <row r="17" spans="1:27" ht="12.75">
      <c r="A17" s="138" t="s">
        <v>86</v>
      </c>
      <c r="B17" s="136"/>
      <c r="C17" s="155"/>
      <c r="D17" s="155"/>
      <c r="E17" s="156">
        <v>79888998</v>
      </c>
      <c r="F17" s="60">
        <v>79888998</v>
      </c>
      <c r="G17" s="60"/>
      <c r="H17" s="60">
        <v>6206</v>
      </c>
      <c r="I17" s="60">
        <v>5766</v>
      </c>
      <c r="J17" s="60">
        <v>11972</v>
      </c>
      <c r="K17" s="60">
        <v>5766</v>
      </c>
      <c r="L17" s="60"/>
      <c r="M17" s="60">
        <v>6207</v>
      </c>
      <c r="N17" s="60">
        <v>11973</v>
      </c>
      <c r="O17" s="60">
        <v>8276</v>
      </c>
      <c r="P17" s="60">
        <v>4138</v>
      </c>
      <c r="Q17" s="60">
        <v>8832</v>
      </c>
      <c r="R17" s="60">
        <v>21246</v>
      </c>
      <c r="S17" s="60"/>
      <c r="T17" s="60"/>
      <c r="U17" s="60"/>
      <c r="V17" s="60"/>
      <c r="W17" s="60">
        <v>45191</v>
      </c>
      <c r="X17" s="60"/>
      <c r="Y17" s="60">
        <v>45191</v>
      </c>
      <c r="Z17" s="140">
        <v>0</v>
      </c>
      <c r="AA17" s="155">
        <v>79888998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325585327</v>
      </c>
      <c r="D19" s="153">
        <f>SUM(D20:D23)</f>
        <v>0</v>
      </c>
      <c r="E19" s="154">
        <f t="shared" si="3"/>
        <v>396362918</v>
      </c>
      <c r="F19" s="100">
        <f t="shared" si="3"/>
        <v>396362918</v>
      </c>
      <c r="G19" s="100">
        <f t="shared" si="3"/>
        <v>31295448</v>
      </c>
      <c r="H19" s="100">
        <f t="shared" si="3"/>
        <v>32581055</v>
      </c>
      <c r="I19" s="100">
        <f t="shared" si="3"/>
        <v>32642875</v>
      </c>
      <c r="J19" s="100">
        <f t="shared" si="3"/>
        <v>96519378</v>
      </c>
      <c r="K19" s="100">
        <f t="shared" si="3"/>
        <v>30202580</v>
      </c>
      <c r="L19" s="100">
        <f t="shared" si="3"/>
        <v>28971196</v>
      </c>
      <c r="M19" s="100">
        <f t="shared" si="3"/>
        <v>26380030</v>
      </c>
      <c r="N19" s="100">
        <f t="shared" si="3"/>
        <v>85553806</v>
      </c>
      <c r="O19" s="100">
        <f t="shared" si="3"/>
        <v>30957110</v>
      </c>
      <c r="P19" s="100">
        <f t="shared" si="3"/>
        <v>28896305</v>
      </c>
      <c r="Q19" s="100">
        <f t="shared" si="3"/>
        <v>28391566</v>
      </c>
      <c r="R19" s="100">
        <f t="shared" si="3"/>
        <v>88244981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270318165</v>
      </c>
      <c r="X19" s="100">
        <f t="shared" si="3"/>
        <v>297410895</v>
      </c>
      <c r="Y19" s="100">
        <f t="shared" si="3"/>
        <v>-27092730</v>
      </c>
      <c r="Z19" s="137">
        <f>+IF(X19&lt;&gt;0,+(Y19/X19)*100,0)</f>
        <v>-9.109528418587356</v>
      </c>
      <c r="AA19" s="153">
        <f>SUM(AA20:AA23)</f>
        <v>396362918</v>
      </c>
    </row>
    <row r="20" spans="1:27" ht="12.75">
      <c r="A20" s="138" t="s">
        <v>89</v>
      </c>
      <c r="B20" s="136"/>
      <c r="C20" s="155">
        <v>174080498</v>
      </c>
      <c r="D20" s="155"/>
      <c r="E20" s="156">
        <v>221692401</v>
      </c>
      <c r="F20" s="60">
        <v>221692401</v>
      </c>
      <c r="G20" s="60">
        <v>17732057</v>
      </c>
      <c r="H20" s="60">
        <v>18692344</v>
      </c>
      <c r="I20" s="60">
        <v>18606245</v>
      </c>
      <c r="J20" s="60">
        <v>55030646</v>
      </c>
      <c r="K20" s="60">
        <v>15944962</v>
      </c>
      <c r="L20" s="60">
        <v>14838191</v>
      </c>
      <c r="M20" s="60">
        <v>12521455</v>
      </c>
      <c r="N20" s="60">
        <v>43304608</v>
      </c>
      <c r="O20" s="60">
        <v>17054846</v>
      </c>
      <c r="P20" s="60">
        <v>14805522</v>
      </c>
      <c r="Q20" s="60">
        <v>14618902</v>
      </c>
      <c r="R20" s="60">
        <v>46479270</v>
      </c>
      <c r="S20" s="60"/>
      <c r="T20" s="60"/>
      <c r="U20" s="60"/>
      <c r="V20" s="60"/>
      <c r="W20" s="60">
        <v>144814524</v>
      </c>
      <c r="X20" s="60">
        <v>164396880</v>
      </c>
      <c r="Y20" s="60">
        <v>-19582356</v>
      </c>
      <c r="Z20" s="140">
        <v>-11.91</v>
      </c>
      <c r="AA20" s="155">
        <v>221692401</v>
      </c>
    </row>
    <row r="21" spans="1:27" ht="12.75">
      <c r="A21" s="138" t="s">
        <v>90</v>
      </c>
      <c r="B21" s="136"/>
      <c r="C21" s="155">
        <v>67843752</v>
      </c>
      <c r="D21" s="155"/>
      <c r="E21" s="156">
        <v>73782584</v>
      </c>
      <c r="F21" s="60">
        <v>73782584</v>
      </c>
      <c r="G21" s="60">
        <v>5326168</v>
      </c>
      <c r="H21" s="60">
        <v>5525560</v>
      </c>
      <c r="I21" s="60">
        <v>5782340</v>
      </c>
      <c r="J21" s="60">
        <v>16634068</v>
      </c>
      <c r="K21" s="60">
        <v>5981978</v>
      </c>
      <c r="L21" s="60">
        <v>5887542</v>
      </c>
      <c r="M21" s="60">
        <v>5730160</v>
      </c>
      <c r="N21" s="60">
        <v>17599680</v>
      </c>
      <c r="O21" s="60">
        <v>5640335</v>
      </c>
      <c r="P21" s="60">
        <v>5820990</v>
      </c>
      <c r="Q21" s="60">
        <v>5502994</v>
      </c>
      <c r="R21" s="60">
        <v>16964319</v>
      </c>
      <c r="S21" s="60"/>
      <c r="T21" s="60"/>
      <c r="U21" s="60"/>
      <c r="V21" s="60"/>
      <c r="W21" s="60">
        <v>51198067</v>
      </c>
      <c r="X21" s="60">
        <v>55703538</v>
      </c>
      <c r="Y21" s="60">
        <v>-4505471</v>
      </c>
      <c r="Z21" s="140">
        <v>-8.09</v>
      </c>
      <c r="AA21" s="155">
        <v>73782584</v>
      </c>
    </row>
    <row r="22" spans="1:27" ht="12.75">
      <c r="A22" s="138" t="s">
        <v>91</v>
      </c>
      <c r="B22" s="136"/>
      <c r="C22" s="157">
        <v>43694229</v>
      </c>
      <c r="D22" s="157"/>
      <c r="E22" s="158">
        <v>51853901</v>
      </c>
      <c r="F22" s="159">
        <v>51853901</v>
      </c>
      <c r="G22" s="159">
        <v>4239036</v>
      </c>
      <c r="H22" s="159">
        <v>4237286</v>
      </c>
      <c r="I22" s="159">
        <v>4245950</v>
      </c>
      <c r="J22" s="159">
        <v>12722272</v>
      </c>
      <c r="K22" s="159">
        <v>4275521</v>
      </c>
      <c r="L22" s="159">
        <v>4265103</v>
      </c>
      <c r="M22" s="159">
        <v>4285127</v>
      </c>
      <c r="N22" s="159">
        <v>12825751</v>
      </c>
      <c r="O22" s="159">
        <v>4312926</v>
      </c>
      <c r="P22" s="159">
        <v>4281054</v>
      </c>
      <c r="Q22" s="159">
        <v>4302010</v>
      </c>
      <c r="R22" s="159">
        <v>12895990</v>
      </c>
      <c r="S22" s="159"/>
      <c r="T22" s="159"/>
      <c r="U22" s="159"/>
      <c r="V22" s="159"/>
      <c r="W22" s="159">
        <v>38444013</v>
      </c>
      <c r="X22" s="159">
        <v>39505797</v>
      </c>
      <c r="Y22" s="159">
        <v>-1061784</v>
      </c>
      <c r="Z22" s="141">
        <v>-2.69</v>
      </c>
      <c r="AA22" s="157">
        <v>51853901</v>
      </c>
    </row>
    <row r="23" spans="1:27" ht="12.75">
      <c r="A23" s="138" t="s">
        <v>92</v>
      </c>
      <c r="B23" s="136"/>
      <c r="C23" s="155">
        <v>39966848</v>
      </c>
      <c r="D23" s="155"/>
      <c r="E23" s="156">
        <v>49034032</v>
      </c>
      <c r="F23" s="60">
        <v>49034032</v>
      </c>
      <c r="G23" s="60">
        <v>3998187</v>
      </c>
      <c r="H23" s="60">
        <v>4125865</v>
      </c>
      <c r="I23" s="60">
        <v>4008340</v>
      </c>
      <c r="J23" s="60">
        <v>12132392</v>
      </c>
      <c r="K23" s="60">
        <v>4000119</v>
      </c>
      <c r="L23" s="60">
        <v>3980360</v>
      </c>
      <c r="M23" s="60">
        <v>3843288</v>
      </c>
      <c r="N23" s="60">
        <v>11823767</v>
      </c>
      <c r="O23" s="60">
        <v>3949003</v>
      </c>
      <c r="P23" s="60">
        <v>3988739</v>
      </c>
      <c r="Q23" s="60">
        <v>3967660</v>
      </c>
      <c r="R23" s="60">
        <v>11905402</v>
      </c>
      <c r="S23" s="60"/>
      <c r="T23" s="60"/>
      <c r="U23" s="60"/>
      <c r="V23" s="60"/>
      <c r="W23" s="60">
        <v>35861561</v>
      </c>
      <c r="X23" s="60">
        <v>37804680</v>
      </c>
      <c r="Y23" s="60">
        <v>-1943119</v>
      </c>
      <c r="Z23" s="140">
        <v>-5.14</v>
      </c>
      <c r="AA23" s="155">
        <v>49034032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>
        <v>54689</v>
      </c>
      <c r="H24" s="100">
        <v>54689</v>
      </c>
      <c r="I24" s="100">
        <v>55119</v>
      </c>
      <c r="J24" s="100">
        <v>164497</v>
      </c>
      <c r="K24" s="100">
        <v>87844</v>
      </c>
      <c r="L24" s="100">
        <v>63149</v>
      </c>
      <c r="M24" s="100">
        <v>64384</v>
      </c>
      <c r="N24" s="100">
        <v>215377</v>
      </c>
      <c r="O24" s="100">
        <v>63149</v>
      </c>
      <c r="P24" s="100">
        <v>63719</v>
      </c>
      <c r="Q24" s="100">
        <v>63149</v>
      </c>
      <c r="R24" s="100">
        <v>190017</v>
      </c>
      <c r="S24" s="100"/>
      <c r="T24" s="100"/>
      <c r="U24" s="100"/>
      <c r="V24" s="100"/>
      <c r="W24" s="100">
        <v>569891</v>
      </c>
      <c r="X24" s="100"/>
      <c r="Y24" s="100">
        <v>569891</v>
      </c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690881683</v>
      </c>
      <c r="D25" s="168">
        <f>+D5+D9+D15+D19+D24</f>
        <v>0</v>
      </c>
      <c r="E25" s="169">
        <f t="shared" si="4"/>
        <v>784113349</v>
      </c>
      <c r="F25" s="73">
        <f t="shared" si="4"/>
        <v>784113349</v>
      </c>
      <c r="G25" s="73">
        <f t="shared" si="4"/>
        <v>123718601</v>
      </c>
      <c r="H25" s="73">
        <f t="shared" si="4"/>
        <v>48525043</v>
      </c>
      <c r="I25" s="73">
        <f t="shared" si="4"/>
        <v>53868527</v>
      </c>
      <c r="J25" s="73">
        <f t="shared" si="4"/>
        <v>226112171</v>
      </c>
      <c r="K25" s="73">
        <f t="shared" si="4"/>
        <v>42489409</v>
      </c>
      <c r="L25" s="73">
        <f t="shared" si="4"/>
        <v>44068130</v>
      </c>
      <c r="M25" s="73">
        <f t="shared" si="4"/>
        <v>79896117</v>
      </c>
      <c r="N25" s="73">
        <f t="shared" si="4"/>
        <v>166453656</v>
      </c>
      <c r="O25" s="73">
        <f t="shared" si="4"/>
        <v>54193346</v>
      </c>
      <c r="P25" s="73">
        <f t="shared" si="4"/>
        <v>47941919</v>
      </c>
      <c r="Q25" s="73">
        <f t="shared" si="4"/>
        <v>76851330</v>
      </c>
      <c r="R25" s="73">
        <f t="shared" si="4"/>
        <v>178986595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571552422</v>
      </c>
      <c r="X25" s="73">
        <f t="shared" si="4"/>
        <v>529878744</v>
      </c>
      <c r="Y25" s="73">
        <f t="shared" si="4"/>
        <v>41673678</v>
      </c>
      <c r="Z25" s="170">
        <f>+IF(X25&lt;&gt;0,+(Y25/X25)*100,0)</f>
        <v>7.864757450999016</v>
      </c>
      <c r="AA25" s="168">
        <f>+AA5+AA9+AA15+AA19+AA24</f>
        <v>784113349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747142987</v>
      </c>
      <c r="D28" s="153">
        <f>SUM(D29:D31)</f>
        <v>0</v>
      </c>
      <c r="E28" s="154">
        <f t="shared" si="5"/>
        <v>544537002</v>
      </c>
      <c r="F28" s="100">
        <f t="shared" si="5"/>
        <v>544537002</v>
      </c>
      <c r="G28" s="100">
        <f t="shared" si="5"/>
        <v>34699927</v>
      </c>
      <c r="H28" s="100">
        <f t="shared" si="5"/>
        <v>16789592</v>
      </c>
      <c r="I28" s="100">
        <f t="shared" si="5"/>
        <v>18485506</v>
      </c>
      <c r="J28" s="100">
        <f t="shared" si="5"/>
        <v>69975025</v>
      </c>
      <c r="K28" s="100">
        <f t="shared" si="5"/>
        <v>18264274</v>
      </c>
      <c r="L28" s="100">
        <f t="shared" si="5"/>
        <v>29873580</v>
      </c>
      <c r="M28" s="100">
        <f t="shared" si="5"/>
        <v>18319522</v>
      </c>
      <c r="N28" s="100">
        <f t="shared" si="5"/>
        <v>66457376</v>
      </c>
      <c r="O28" s="100">
        <f t="shared" si="5"/>
        <v>14126367</v>
      </c>
      <c r="P28" s="100">
        <f t="shared" si="5"/>
        <v>61199656</v>
      </c>
      <c r="Q28" s="100">
        <f t="shared" si="5"/>
        <v>16874204</v>
      </c>
      <c r="R28" s="100">
        <f t="shared" si="5"/>
        <v>92200227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228632628</v>
      </c>
      <c r="X28" s="100">
        <f t="shared" si="5"/>
        <v>59424903</v>
      </c>
      <c r="Y28" s="100">
        <f t="shared" si="5"/>
        <v>169207725</v>
      </c>
      <c r="Z28" s="137">
        <f>+IF(X28&lt;&gt;0,+(Y28/X28)*100,0)</f>
        <v>284.7421139248641</v>
      </c>
      <c r="AA28" s="153">
        <f>SUM(AA29:AA31)</f>
        <v>544537002</v>
      </c>
    </row>
    <row r="29" spans="1:27" ht="12.75">
      <c r="A29" s="138" t="s">
        <v>75</v>
      </c>
      <c r="B29" s="136"/>
      <c r="C29" s="155"/>
      <c r="D29" s="155"/>
      <c r="E29" s="156">
        <v>46004680</v>
      </c>
      <c r="F29" s="60">
        <v>46004680</v>
      </c>
      <c r="G29" s="60">
        <v>15177279</v>
      </c>
      <c r="H29" s="60">
        <v>6306697</v>
      </c>
      <c r="I29" s="60">
        <v>7758854</v>
      </c>
      <c r="J29" s="60">
        <v>29242830</v>
      </c>
      <c r="K29" s="60">
        <v>7710757</v>
      </c>
      <c r="L29" s="60">
        <v>7046969</v>
      </c>
      <c r="M29" s="60">
        <v>6365266</v>
      </c>
      <c r="N29" s="60">
        <v>21122992</v>
      </c>
      <c r="O29" s="60">
        <v>5126332</v>
      </c>
      <c r="P29" s="60">
        <v>6670194</v>
      </c>
      <c r="Q29" s="60">
        <v>6330378</v>
      </c>
      <c r="R29" s="60">
        <v>18126904</v>
      </c>
      <c r="S29" s="60"/>
      <c r="T29" s="60"/>
      <c r="U29" s="60"/>
      <c r="V29" s="60"/>
      <c r="W29" s="60">
        <v>68492726</v>
      </c>
      <c r="X29" s="60">
        <v>8879238</v>
      </c>
      <c r="Y29" s="60">
        <v>59613488</v>
      </c>
      <c r="Z29" s="140">
        <v>671.38</v>
      </c>
      <c r="AA29" s="155">
        <v>46004680</v>
      </c>
    </row>
    <row r="30" spans="1:27" ht="12.75">
      <c r="A30" s="138" t="s">
        <v>76</v>
      </c>
      <c r="B30" s="136"/>
      <c r="C30" s="157">
        <v>747142987</v>
      </c>
      <c r="D30" s="157"/>
      <c r="E30" s="158">
        <v>291725484</v>
      </c>
      <c r="F30" s="159">
        <v>291725484</v>
      </c>
      <c r="G30" s="159">
        <v>11789233</v>
      </c>
      <c r="H30" s="159">
        <v>3541416</v>
      </c>
      <c r="I30" s="159">
        <v>3762526</v>
      </c>
      <c r="J30" s="159">
        <v>19093175</v>
      </c>
      <c r="K30" s="159">
        <v>3887689</v>
      </c>
      <c r="L30" s="159">
        <v>15489356</v>
      </c>
      <c r="M30" s="159">
        <v>3317309</v>
      </c>
      <c r="N30" s="159">
        <v>22694354</v>
      </c>
      <c r="O30" s="159">
        <v>2906170</v>
      </c>
      <c r="P30" s="159">
        <v>47067446</v>
      </c>
      <c r="Q30" s="159">
        <v>3220132</v>
      </c>
      <c r="R30" s="159">
        <v>53193748</v>
      </c>
      <c r="S30" s="159"/>
      <c r="T30" s="159"/>
      <c r="U30" s="159"/>
      <c r="V30" s="159"/>
      <c r="W30" s="159">
        <v>94981277</v>
      </c>
      <c r="X30" s="159">
        <v>27038646</v>
      </c>
      <c r="Y30" s="159">
        <v>67942631</v>
      </c>
      <c r="Z30" s="141">
        <v>251.28</v>
      </c>
      <c r="AA30" s="157">
        <v>291725484</v>
      </c>
    </row>
    <row r="31" spans="1:27" ht="12.75">
      <c r="A31" s="138" t="s">
        <v>77</v>
      </c>
      <c r="B31" s="136"/>
      <c r="C31" s="155"/>
      <c r="D31" s="155"/>
      <c r="E31" s="156">
        <v>206806838</v>
      </c>
      <c r="F31" s="60">
        <v>206806838</v>
      </c>
      <c r="G31" s="60">
        <v>7733415</v>
      </c>
      <c r="H31" s="60">
        <v>6941479</v>
      </c>
      <c r="I31" s="60">
        <v>6964126</v>
      </c>
      <c r="J31" s="60">
        <v>21639020</v>
      </c>
      <c r="K31" s="60">
        <v>6665828</v>
      </c>
      <c r="L31" s="60">
        <v>7337255</v>
      </c>
      <c r="M31" s="60">
        <v>8636947</v>
      </c>
      <c r="N31" s="60">
        <v>22640030</v>
      </c>
      <c r="O31" s="60">
        <v>6093865</v>
      </c>
      <c r="P31" s="60">
        <v>7462016</v>
      </c>
      <c r="Q31" s="60">
        <v>7323694</v>
      </c>
      <c r="R31" s="60">
        <v>20879575</v>
      </c>
      <c r="S31" s="60"/>
      <c r="T31" s="60"/>
      <c r="U31" s="60"/>
      <c r="V31" s="60"/>
      <c r="W31" s="60">
        <v>65158625</v>
      </c>
      <c r="X31" s="60">
        <v>23507019</v>
      </c>
      <c r="Y31" s="60">
        <v>41651606</v>
      </c>
      <c r="Z31" s="140">
        <v>177.19</v>
      </c>
      <c r="AA31" s="155">
        <v>206806838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1745719</v>
      </c>
      <c r="F32" s="100">
        <f t="shared" si="6"/>
        <v>1745719</v>
      </c>
      <c r="G32" s="100">
        <f t="shared" si="6"/>
        <v>3002154</v>
      </c>
      <c r="H32" s="100">
        <f t="shared" si="6"/>
        <v>3149325</v>
      </c>
      <c r="I32" s="100">
        <f t="shared" si="6"/>
        <v>3198009</v>
      </c>
      <c r="J32" s="100">
        <f t="shared" si="6"/>
        <v>9349488</v>
      </c>
      <c r="K32" s="100">
        <f t="shared" si="6"/>
        <v>3453228</v>
      </c>
      <c r="L32" s="100">
        <f t="shared" si="6"/>
        <v>3077837</v>
      </c>
      <c r="M32" s="100">
        <f t="shared" si="6"/>
        <v>3396307</v>
      </c>
      <c r="N32" s="100">
        <f t="shared" si="6"/>
        <v>9927372</v>
      </c>
      <c r="O32" s="100">
        <f t="shared" si="6"/>
        <v>3079429</v>
      </c>
      <c r="P32" s="100">
        <f t="shared" si="6"/>
        <v>3220320</v>
      </c>
      <c r="Q32" s="100">
        <f t="shared" si="6"/>
        <v>3296530</v>
      </c>
      <c r="R32" s="100">
        <f t="shared" si="6"/>
        <v>9596279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28873139</v>
      </c>
      <c r="X32" s="100">
        <f t="shared" si="6"/>
        <v>64387305</v>
      </c>
      <c r="Y32" s="100">
        <f t="shared" si="6"/>
        <v>-35514166</v>
      </c>
      <c r="Z32" s="137">
        <f>+IF(X32&lt;&gt;0,+(Y32/X32)*100,0)</f>
        <v>-55.15709346741566</v>
      </c>
      <c r="AA32" s="153">
        <f>SUM(AA33:AA37)</f>
        <v>1745719</v>
      </c>
    </row>
    <row r="33" spans="1:27" ht="12.75">
      <c r="A33" s="138" t="s">
        <v>79</v>
      </c>
      <c r="B33" s="136"/>
      <c r="C33" s="155"/>
      <c r="D33" s="155"/>
      <c r="E33" s="156">
        <v>793169</v>
      </c>
      <c r="F33" s="60">
        <v>793169</v>
      </c>
      <c r="G33" s="60">
        <v>349576</v>
      </c>
      <c r="H33" s="60">
        <v>362556</v>
      </c>
      <c r="I33" s="60">
        <v>396914</v>
      </c>
      <c r="J33" s="60">
        <v>1109046</v>
      </c>
      <c r="K33" s="60">
        <v>366924</v>
      </c>
      <c r="L33" s="60">
        <v>347906</v>
      </c>
      <c r="M33" s="60">
        <v>401887</v>
      </c>
      <c r="N33" s="60">
        <v>1116717</v>
      </c>
      <c r="O33" s="60">
        <v>345118</v>
      </c>
      <c r="P33" s="60">
        <v>403932</v>
      </c>
      <c r="Q33" s="60">
        <v>500571</v>
      </c>
      <c r="R33" s="60">
        <v>1249621</v>
      </c>
      <c r="S33" s="60"/>
      <c r="T33" s="60"/>
      <c r="U33" s="60"/>
      <c r="V33" s="60"/>
      <c r="W33" s="60">
        <v>3475384</v>
      </c>
      <c r="X33" s="60">
        <v>49233681</v>
      </c>
      <c r="Y33" s="60">
        <v>-45758297</v>
      </c>
      <c r="Z33" s="140">
        <v>-92.94</v>
      </c>
      <c r="AA33" s="155">
        <v>793169</v>
      </c>
    </row>
    <row r="34" spans="1:27" ht="12.75">
      <c r="A34" s="138" t="s">
        <v>80</v>
      </c>
      <c r="B34" s="136"/>
      <c r="C34" s="155"/>
      <c r="D34" s="155"/>
      <c r="E34" s="156">
        <v>453657</v>
      </c>
      <c r="F34" s="60">
        <v>453657</v>
      </c>
      <c r="G34" s="60">
        <v>1107771</v>
      </c>
      <c r="H34" s="60">
        <v>1155206</v>
      </c>
      <c r="I34" s="60">
        <v>1116696</v>
      </c>
      <c r="J34" s="60">
        <v>3379673</v>
      </c>
      <c r="K34" s="60">
        <v>1333326</v>
      </c>
      <c r="L34" s="60">
        <v>1164712</v>
      </c>
      <c r="M34" s="60">
        <v>1202409</v>
      </c>
      <c r="N34" s="60">
        <v>3700447</v>
      </c>
      <c r="O34" s="60">
        <v>1118384</v>
      </c>
      <c r="P34" s="60">
        <v>1219738</v>
      </c>
      <c r="Q34" s="60">
        <v>1174207</v>
      </c>
      <c r="R34" s="60">
        <v>3512329</v>
      </c>
      <c r="S34" s="60"/>
      <c r="T34" s="60"/>
      <c r="U34" s="60"/>
      <c r="V34" s="60"/>
      <c r="W34" s="60">
        <v>10592449</v>
      </c>
      <c r="X34" s="60">
        <v>4973526</v>
      </c>
      <c r="Y34" s="60">
        <v>5618923</v>
      </c>
      <c r="Z34" s="140">
        <v>112.98</v>
      </c>
      <c r="AA34" s="155">
        <v>453657</v>
      </c>
    </row>
    <row r="35" spans="1:27" ht="12.75">
      <c r="A35" s="138" t="s">
        <v>81</v>
      </c>
      <c r="B35" s="136"/>
      <c r="C35" s="155"/>
      <c r="D35" s="155"/>
      <c r="E35" s="156">
        <v>498893</v>
      </c>
      <c r="F35" s="60">
        <v>498893</v>
      </c>
      <c r="G35" s="60">
        <v>1280556</v>
      </c>
      <c r="H35" s="60">
        <v>1342573</v>
      </c>
      <c r="I35" s="60">
        <v>1419376</v>
      </c>
      <c r="J35" s="60">
        <v>4042505</v>
      </c>
      <c r="K35" s="60">
        <v>1470549</v>
      </c>
      <c r="L35" s="60">
        <v>1278837</v>
      </c>
      <c r="M35" s="60">
        <v>1487432</v>
      </c>
      <c r="N35" s="60">
        <v>4236818</v>
      </c>
      <c r="O35" s="60">
        <v>1338481</v>
      </c>
      <c r="P35" s="60">
        <v>1284008</v>
      </c>
      <c r="Q35" s="60">
        <v>1241294</v>
      </c>
      <c r="R35" s="60">
        <v>3863783</v>
      </c>
      <c r="S35" s="60"/>
      <c r="T35" s="60"/>
      <c r="U35" s="60"/>
      <c r="V35" s="60"/>
      <c r="W35" s="60">
        <v>12143106</v>
      </c>
      <c r="X35" s="60">
        <v>10180098</v>
      </c>
      <c r="Y35" s="60">
        <v>1963008</v>
      </c>
      <c r="Z35" s="140">
        <v>19.28</v>
      </c>
      <c r="AA35" s="155">
        <v>498893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>
        <v>264251</v>
      </c>
      <c r="H36" s="60">
        <v>288990</v>
      </c>
      <c r="I36" s="60">
        <v>265023</v>
      </c>
      <c r="J36" s="60">
        <v>818264</v>
      </c>
      <c r="K36" s="60">
        <v>282429</v>
      </c>
      <c r="L36" s="60">
        <v>286382</v>
      </c>
      <c r="M36" s="60">
        <v>304579</v>
      </c>
      <c r="N36" s="60">
        <v>873390</v>
      </c>
      <c r="O36" s="60">
        <v>277446</v>
      </c>
      <c r="P36" s="60">
        <v>312642</v>
      </c>
      <c r="Q36" s="60">
        <v>380458</v>
      </c>
      <c r="R36" s="60">
        <v>970546</v>
      </c>
      <c r="S36" s="60"/>
      <c r="T36" s="60"/>
      <c r="U36" s="60"/>
      <c r="V36" s="60"/>
      <c r="W36" s="60">
        <v>2662200</v>
      </c>
      <c r="X36" s="60"/>
      <c r="Y36" s="60">
        <v>2662200</v>
      </c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3792831</v>
      </c>
      <c r="F38" s="100">
        <f t="shared" si="7"/>
        <v>3792831</v>
      </c>
      <c r="G38" s="100">
        <f t="shared" si="7"/>
        <v>4533359</v>
      </c>
      <c r="H38" s="100">
        <f t="shared" si="7"/>
        <v>5431380</v>
      </c>
      <c r="I38" s="100">
        <f t="shared" si="7"/>
        <v>4831710</v>
      </c>
      <c r="J38" s="100">
        <f t="shared" si="7"/>
        <v>14796449</v>
      </c>
      <c r="K38" s="100">
        <f t="shared" si="7"/>
        <v>4112292</v>
      </c>
      <c r="L38" s="100">
        <f t="shared" si="7"/>
        <v>3791465</v>
      </c>
      <c r="M38" s="100">
        <f t="shared" si="7"/>
        <v>6219310</v>
      </c>
      <c r="N38" s="100">
        <f t="shared" si="7"/>
        <v>14123067</v>
      </c>
      <c r="O38" s="100">
        <f t="shared" si="7"/>
        <v>3691957</v>
      </c>
      <c r="P38" s="100">
        <f t="shared" si="7"/>
        <v>3970261</v>
      </c>
      <c r="Q38" s="100">
        <f t="shared" si="7"/>
        <v>3387756</v>
      </c>
      <c r="R38" s="100">
        <f t="shared" si="7"/>
        <v>11049974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39969490</v>
      </c>
      <c r="X38" s="100">
        <f t="shared" si="7"/>
        <v>35917884</v>
      </c>
      <c r="Y38" s="100">
        <f t="shared" si="7"/>
        <v>4051606</v>
      </c>
      <c r="Z38" s="137">
        <f>+IF(X38&lt;&gt;0,+(Y38/X38)*100,0)</f>
        <v>11.280191227300584</v>
      </c>
      <c r="AA38" s="153">
        <f>SUM(AA39:AA41)</f>
        <v>3792831</v>
      </c>
    </row>
    <row r="39" spans="1:27" ht="12.75">
      <c r="A39" s="138" t="s">
        <v>85</v>
      </c>
      <c r="B39" s="136"/>
      <c r="C39" s="155"/>
      <c r="D39" s="155"/>
      <c r="E39" s="156"/>
      <c r="F39" s="60"/>
      <c r="G39" s="60">
        <v>1734970</v>
      </c>
      <c r="H39" s="60">
        <v>2125349</v>
      </c>
      <c r="I39" s="60">
        <v>1614619</v>
      </c>
      <c r="J39" s="60">
        <v>5474938</v>
      </c>
      <c r="K39" s="60">
        <v>843150</v>
      </c>
      <c r="L39" s="60">
        <v>1166113</v>
      </c>
      <c r="M39" s="60">
        <v>1078849</v>
      </c>
      <c r="N39" s="60">
        <v>3088112</v>
      </c>
      <c r="O39" s="60">
        <v>792282</v>
      </c>
      <c r="P39" s="60">
        <v>750531</v>
      </c>
      <c r="Q39" s="60">
        <v>1106952</v>
      </c>
      <c r="R39" s="60">
        <v>2649765</v>
      </c>
      <c r="S39" s="60"/>
      <c r="T39" s="60"/>
      <c r="U39" s="60"/>
      <c r="V39" s="60"/>
      <c r="W39" s="60">
        <v>11212815</v>
      </c>
      <c r="X39" s="60">
        <v>8879238</v>
      </c>
      <c r="Y39" s="60">
        <v>2333577</v>
      </c>
      <c r="Z39" s="140">
        <v>26.28</v>
      </c>
      <c r="AA39" s="155"/>
    </row>
    <row r="40" spans="1:27" ht="12.75">
      <c r="A40" s="138" t="s">
        <v>86</v>
      </c>
      <c r="B40" s="136"/>
      <c r="C40" s="155"/>
      <c r="D40" s="155"/>
      <c r="E40" s="156">
        <v>3792831</v>
      </c>
      <c r="F40" s="60">
        <v>3792831</v>
      </c>
      <c r="G40" s="60">
        <v>2798389</v>
      </c>
      <c r="H40" s="60">
        <v>3306031</v>
      </c>
      <c r="I40" s="60">
        <v>3217091</v>
      </c>
      <c r="J40" s="60">
        <v>9321511</v>
      </c>
      <c r="K40" s="60">
        <v>3269142</v>
      </c>
      <c r="L40" s="60">
        <v>2625352</v>
      </c>
      <c r="M40" s="60">
        <v>5140461</v>
      </c>
      <c r="N40" s="60">
        <v>11034955</v>
      </c>
      <c r="O40" s="60">
        <v>2899675</v>
      </c>
      <c r="P40" s="60">
        <v>3219730</v>
      </c>
      <c r="Q40" s="60">
        <v>2280804</v>
      </c>
      <c r="R40" s="60">
        <v>8400209</v>
      </c>
      <c r="S40" s="60"/>
      <c r="T40" s="60"/>
      <c r="U40" s="60"/>
      <c r="V40" s="60"/>
      <c r="W40" s="60">
        <v>28756675</v>
      </c>
      <c r="X40" s="60">
        <v>27038646</v>
      </c>
      <c r="Y40" s="60">
        <v>1718029</v>
      </c>
      <c r="Z40" s="140">
        <v>6.35</v>
      </c>
      <c r="AA40" s="155">
        <v>3792831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147669115</v>
      </c>
      <c r="F42" s="100">
        <f t="shared" si="8"/>
        <v>147669115</v>
      </c>
      <c r="G42" s="100">
        <f t="shared" si="8"/>
        <v>33626612</v>
      </c>
      <c r="H42" s="100">
        <f t="shared" si="8"/>
        <v>27520277</v>
      </c>
      <c r="I42" s="100">
        <f t="shared" si="8"/>
        <v>7617752</v>
      </c>
      <c r="J42" s="100">
        <f t="shared" si="8"/>
        <v>68764641</v>
      </c>
      <c r="K42" s="100">
        <f t="shared" si="8"/>
        <v>8058544</v>
      </c>
      <c r="L42" s="100">
        <f t="shared" si="8"/>
        <v>8011737</v>
      </c>
      <c r="M42" s="100">
        <f t="shared" si="8"/>
        <v>8308705</v>
      </c>
      <c r="N42" s="100">
        <f t="shared" si="8"/>
        <v>24378986</v>
      </c>
      <c r="O42" s="100">
        <f t="shared" si="8"/>
        <v>20083280</v>
      </c>
      <c r="P42" s="100">
        <f t="shared" si="8"/>
        <v>15864172</v>
      </c>
      <c r="Q42" s="100">
        <f t="shared" si="8"/>
        <v>25033321</v>
      </c>
      <c r="R42" s="100">
        <f t="shared" si="8"/>
        <v>60980773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154124400</v>
      </c>
      <c r="X42" s="100">
        <f t="shared" si="8"/>
        <v>220791474</v>
      </c>
      <c r="Y42" s="100">
        <f t="shared" si="8"/>
        <v>-66667074</v>
      </c>
      <c r="Z42" s="137">
        <f>+IF(X42&lt;&gt;0,+(Y42/X42)*100,0)</f>
        <v>-30.194587133378164</v>
      </c>
      <c r="AA42" s="153">
        <f>SUM(AA43:AA46)</f>
        <v>147669115</v>
      </c>
    </row>
    <row r="43" spans="1:27" ht="12.75">
      <c r="A43" s="138" t="s">
        <v>89</v>
      </c>
      <c r="B43" s="136"/>
      <c r="C43" s="155"/>
      <c r="D43" s="155"/>
      <c r="E43" s="156">
        <v>142045656</v>
      </c>
      <c r="F43" s="60">
        <v>142045656</v>
      </c>
      <c r="G43" s="60">
        <v>28762497</v>
      </c>
      <c r="H43" s="60">
        <v>22426737</v>
      </c>
      <c r="I43" s="60">
        <v>2925376</v>
      </c>
      <c r="J43" s="60">
        <v>54114610</v>
      </c>
      <c r="K43" s="60">
        <v>3170699</v>
      </c>
      <c r="L43" s="60">
        <v>2671511</v>
      </c>
      <c r="M43" s="60">
        <v>3876578</v>
      </c>
      <c r="N43" s="60">
        <v>9718788</v>
      </c>
      <c r="O43" s="60">
        <v>15483465</v>
      </c>
      <c r="P43" s="60">
        <v>11389888</v>
      </c>
      <c r="Q43" s="60">
        <v>19804113</v>
      </c>
      <c r="R43" s="60">
        <v>46677466</v>
      </c>
      <c r="S43" s="60"/>
      <c r="T43" s="60"/>
      <c r="U43" s="60"/>
      <c r="V43" s="60"/>
      <c r="W43" s="60">
        <v>110510864</v>
      </c>
      <c r="X43" s="60">
        <v>140760738</v>
      </c>
      <c r="Y43" s="60">
        <v>-30249874</v>
      </c>
      <c r="Z43" s="140">
        <v>-21.49</v>
      </c>
      <c r="AA43" s="155">
        <v>142045656</v>
      </c>
    </row>
    <row r="44" spans="1:27" ht="12.75">
      <c r="A44" s="138" t="s">
        <v>90</v>
      </c>
      <c r="B44" s="136"/>
      <c r="C44" s="155"/>
      <c r="D44" s="155"/>
      <c r="E44" s="156">
        <v>3117315</v>
      </c>
      <c r="F44" s="60">
        <v>3117315</v>
      </c>
      <c r="G44" s="60">
        <v>1188117</v>
      </c>
      <c r="H44" s="60">
        <v>1141272</v>
      </c>
      <c r="I44" s="60">
        <v>1376868</v>
      </c>
      <c r="J44" s="60">
        <v>3706257</v>
      </c>
      <c r="K44" s="60">
        <v>1319502</v>
      </c>
      <c r="L44" s="60">
        <v>1940326</v>
      </c>
      <c r="M44" s="60">
        <v>1524666</v>
      </c>
      <c r="N44" s="60">
        <v>4784494</v>
      </c>
      <c r="O44" s="60">
        <v>1479476</v>
      </c>
      <c r="P44" s="60">
        <v>1100790</v>
      </c>
      <c r="Q44" s="60">
        <v>2059104</v>
      </c>
      <c r="R44" s="60">
        <v>4639370</v>
      </c>
      <c r="S44" s="60"/>
      <c r="T44" s="60"/>
      <c r="U44" s="60"/>
      <c r="V44" s="60"/>
      <c r="W44" s="60">
        <v>13130121</v>
      </c>
      <c r="X44" s="60">
        <v>32326803</v>
      </c>
      <c r="Y44" s="60">
        <v>-19196682</v>
      </c>
      <c r="Z44" s="140">
        <v>-59.38</v>
      </c>
      <c r="AA44" s="155">
        <v>3117315</v>
      </c>
    </row>
    <row r="45" spans="1:27" ht="12.75">
      <c r="A45" s="138" t="s">
        <v>91</v>
      </c>
      <c r="B45" s="136"/>
      <c r="C45" s="157"/>
      <c r="D45" s="157"/>
      <c r="E45" s="158">
        <v>2506144</v>
      </c>
      <c r="F45" s="159">
        <v>2506144</v>
      </c>
      <c r="G45" s="159">
        <v>1313289</v>
      </c>
      <c r="H45" s="159">
        <v>1640289</v>
      </c>
      <c r="I45" s="159">
        <v>1466019</v>
      </c>
      <c r="J45" s="159">
        <v>4419597</v>
      </c>
      <c r="K45" s="159">
        <v>1292857</v>
      </c>
      <c r="L45" s="159">
        <v>1572799</v>
      </c>
      <c r="M45" s="159">
        <v>1684900</v>
      </c>
      <c r="N45" s="159">
        <v>4550556</v>
      </c>
      <c r="O45" s="159">
        <v>1293073</v>
      </c>
      <c r="P45" s="159">
        <v>1548381</v>
      </c>
      <c r="Q45" s="159">
        <v>1412210</v>
      </c>
      <c r="R45" s="159">
        <v>4253664</v>
      </c>
      <c r="S45" s="159"/>
      <c r="T45" s="159"/>
      <c r="U45" s="159"/>
      <c r="V45" s="159"/>
      <c r="W45" s="159">
        <v>13223817</v>
      </c>
      <c r="X45" s="159">
        <v>25130358</v>
      </c>
      <c r="Y45" s="159">
        <v>-11906541</v>
      </c>
      <c r="Z45" s="141">
        <v>-47.38</v>
      </c>
      <c r="AA45" s="157">
        <v>2506144</v>
      </c>
    </row>
    <row r="46" spans="1:27" ht="12.75">
      <c r="A46" s="138" t="s">
        <v>92</v>
      </c>
      <c r="B46" s="136"/>
      <c r="C46" s="155"/>
      <c r="D46" s="155"/>
      <c r="E46" s="156"/>
      <c r="F46" s="60"/>
      <c r="G46" s="60">
        <v>2362709</v>
      </c>
      <c r="H46" s="60">
        <v>2311979</v>
      </c>
      <c r="I46" s="60">
        <v>1849489</v>
      </c>
      <c r="J46" s="60">
        <v>6524177</v>
      </c>
      <c r="K46" s="60">
        <v>2275486</v>
      </c>
      <c r="L46" s="60">
        <v>1827101</v>
      </c>
      <c r="M46" s="60">
        <v>1222561</v>
      </c>
      <c r="N46" s="60">
        <v>5325148</v>
      </c>
      <c r="O46" s="60">
        <v>1827266</v>
      </c>
      <c r="P46" s="60">
        <v>1825113</v>
      </c>
      <c r="Q46" s="60">
        <v>1757894</v>
      </c>
      <c r="R46" s="60">
        <v>5410273</v>
      </c>
      <c r="S46" s="60"/>
      <c r="T46" s="60"/>
      <c r="U46" s="60"/>
      <c r="V46" s="60"/>
      <c r="W46" s="60">
        <v>17259598</v>
      </c>
      <c r="X46" s="60">
        <v>22573575</v>
      </c>
      <c r="Y46" s="60">
        <v>-5313977</v>
      </c>
      <c r="Z46" s="140">
        <v>-23.54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>
        <v>760328</v>
      </c>
      <c r="F47" s="100">
        <v>760328</v>
      </c>
      <c r="G47" s="100">
        <v>310486</v>
      </c>
      <c r="H47" s="100">
        <v>263192</v>
      </c>
      <c r="I47" s="100">
        <v>455179</v>
      </c>
      <c r="J47" s="100">
        <v>1028857</v>
      </c>
      <c r="K47" s="100">
        <v>305014</v>
      </c>
      <c r="L47" s="100">
        <v>416814</v>
      </c>
      <c r="M47" s="100">
        <v>263397</v>
      </c>
      <c r="N47" s="100">
        <v>985225</v>
      </c>
      <c r="O47" s="100">
        <v>263927</v>
      </c>
      <c r="P47" s="100">
        <v>263927</v>
      </c>
      <c r="Q47" s="100">
        <v>309279</v>
      </c>
      <c r="R47" s="100">
        <v>837133</v>
      </c>
      <c r="S47" s="100"/>
      <c r="T47" s="100"/>
      <c r="U47" s="100"/>
      <c r="V47" s="100"/>
      <c r="W47" s="100">
        <v>2851215</v>
      </c>
      <c r="X47" s="100"/>
      <c r="Y47" s="100">
        <v>2851215</v>
      </c>
      <c r="Z47" s="137">
        <v>0</v>
      </c>
      <c r="AA47" s="153">
        <v>760328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747142987</v>
      </c>
      <c r="D48" s="168">
        <f>+D28+D32+D38+D42+D47</f>
        <v>0</v>
      </c>
      <c r="E48" s="169">
        <f t="shared" si="9"/>
        <v>698504995</v>
      </c>
      <c r="F48" s="73">
        <f t="shared" si="9"/>
        <v>698504995</v>
      </c>
      <c r="G48" s="73">
        <f t="shared" si="9"/>
        <v>76172538</v>
      </c>
      <c r="H48" s="73">
        <f t="shared" si="9"/>
        <v>53153766</v>
      </c>
      <c r="I48" s="73">
        <f t="shared" si="9"/>
        <v>34588156</v>
      </c>
      <c r="J48" s="73">
        <f t="shared" si="9"/>
        <v>163914460</v>
      </c>
      <c r="K48" s="73">
        <f t="shared" si="9"/>
        <v>34193352</v>
      </c>
      <c r="L48" s="73">
        <f t="shared" si="9"/>
        <v>45171433</v>
      </c>
      <c r="M48" s="73">
        <f t="shared" si="9"/>
        <v>36507241</v>
      </c>
      <c r="N48" s="73">
        <f t="shared" si="9"/>
        <v>115872026</v>
      </c>
      <c r="O48" s="73">
        <f t="shared" si="9"/>
        <v>41244960</v>
      </c>
      <c r="P48" s="73">
        <f t="shared" si="9"/>
        <v>84518336</v>
      </c>
      <c r="Q48" s="73">
        <f t="shared" si="9"/>
        <v>48901090</v>
      </c>
      <c r="R48" s="73">
        <f t="shared" si="9"/>
        <v>174664386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454450872</v>
      </c>
      <c r="X48" s="73">
        <f t="shared" si="9"/>
        <v>380521566</v>
      </c>
      <c r="Y48" s="73">
        <f t="shared" si="9"/>
        <v>73929306</v>
      </c>
      <c r="Z48" s="170">
        <f>+IF(X48&lt;&gt;0,+(Y48/X48)*100,0)</f>
        <v>19.42841420977438</v>
      </c>
      <c r="AA48" s="168">
        <f>+AA28+AA32+AA38+AA42+AA47</f>
        <v>698504995</v>
      </c>
    </row>
    <row r="49" spans="1:27" ht="12.75">
      <c r="A49" s="148" t="s">
        <v>49</v>
      </c>
      <c r="B49" s="149"/>
      <c r="C49" s="171">
        <f aca="true" t="shared" si="10" ref="C49:Y49">+C25-C48</f>
        <v>-56261304</v>
      </c>
      <c r="D49" s="171">
        <f>+D25-D48</f>
        <v>0</v>
      </c>
      <c r="E49" s="172">
        <f t="shared" si="10"/>
        <v>85608354</v>
      </c>
      <c r="F49" s="173">
        <f t="shared" si="10"/>
        <v>85608354</v>
      </c>
      <c r="G49" s="173">
        <f t="shared" si="10"/>
        <v>47546063</v>
      </c>
      <c r="H49" s="173">
        <f t="shared" si="10"/>
        <v>-4628723</v>
      </c>
      <c r="I49" s="173">
        <f t="shared" si="10"/>
        <v>19280371</v>
      </c>
      <c r="J49" s="173">
        <f t="shared" si="10"/>
        <v>62197711</v>
      </c>
      <c r="K49" s="173">
        <f t="shared" si="10"/>
        <v>8296057</v>
      </c>
      <c r="L49" s="173">
        <f t="shared" si="10"/>
        <v>-1103303</v>
      </c>
      <c r="M49" s="173">
        <f t="shared" si="10"/>
        <v>43388876</v>
      </c>
      <c r="N49" s="173">
        <f t="shared" si="10"/>
        <v>50581630</v>
      </c>
      <c r="O49" s="173">
        <f t="shared" si="10"/>
        <v>12948386</v>
      </c>
      <c r="P49" s="173">
        <f t="shared" si="10"/>
        <v>-36576417</v>
      </c>
      <c r="Q49" s="173">
        <f t="shared" si="10"/>
        <v>27950240</v>
      </c>
      <c r="R49" s="173">
        <f t="shared" si="10"/>
        <v>4322209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117101550</v>
      </c>
      <c r="X49" s="173">
        <f>IF(F25=F48,0,X25-X48)</f>
        <v>149357178</v>
      </c>
      <c r="Y49" s="173">
        <f t="shared" si="10"/>
        <v>-32255628</v>
      </c>
      <c r="Z49" s="174">
        <f>+IF(X49&lt;&gt;0,+(Y49/X49)*100,0)</f>
        <v>-21.59630252253427</v>
      </c>
      <c r="AA49" s="171">
        <f>+AA25-AA48</f>
        <v>85608354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90188155</v>
      </c>
      <c r="D5" s="155">
        <v>0</v>
      </c>
      <c r="E5" s="156">
        <v>107626700</v>
      </c>
      <c r="F5" s="60">
        <v>107626700</v>
      </c>
      <c r="G5" s="60">
        <v>16058414</v>
      </c>
      <c r="H5" s="60">
        <v>7445494</v>
      </c>
      <c r="I5" s="60">
        <v>7454423</v>
      </c>
      <c r="J5" s="60">
        <v>30958331</v>
      </c>
      <c r="K5" s="60">
        <v>7435744</v>
      </c>
      <c r="L5" s="60">
        <v>3730548</v>
      </c>
      <c r="M5" s="60">
        <v>7157604</v>
      </c>
      <c r="N5" s="60">
        <v>18323896</v>
      </c>
      <c r="O5" s="60">
        <v>7197764</v>
      </c>
      <c r="P5" s="60">
        <v>9194966</v>
      </c>
      <c r="Q5" s="60">
        <v>7190236</v>
      </c>
      <c r="R5" s="60">
        <v>23582966</v>
      </c>
      <c r="S5" s="60">
        <v>0</v>
      </c>
      <c r="T5" s="60">
        <v>0</v>
      </c>
      <c r="U5" s="60">
        <v>0</v>
      </c>
      <c r="V5" s="60">
        <v>0</v>
      </c>
      <c r="W5" s="60">
        <v>72865193</v>
      </c>
      <c r="X5" s="60">
        <v>78147351</v>
      </c>
      <c r="Y5" s="60">
        <v>-5282158</v>
      </c>
      <c r="Z5" s="140">
        <v>-6.76</v>
      </c>
      <c r="AA5" s="155">
        <v>107626700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174080498</v>
      </c>
      <c r="D7" s="155">
        <v>0</v>
      </c>
      <c r="E7" s="156">
        <v>218805595</v>
      </c>
      <c r="F7" s="60">
        <v>218805595</v>
      </c>
      <c r="G7" s="60">
        <v>17704970</v>
      </c>
      <c r="H7" s="60">
        <v>18619636</v>
      </c>
      <c r="I7" s="60">
        <v>18603481</v>
      </c>
      <c r="J7" s="60">
        <v>54928087</v>
      </c>
      <c r="K7" s="60">
        <v>15919576</v>
      </c>
      <c r="L7" s="60">
        <v>14782984</v>
      </c>
      <c r="M7" s="60">
        <v>12477919</v>
      </c>
      <c r="N7" s="60">
        <v>43180479</v>
      </c>
      <c r="O7" s="60">
        <v>17036950</v>
      </c>
      <c r="P7" s="60">
        <v>14777002</v>
      </c>
      <c r="Q7" s="60">
        <v>14574584</v>
      </c>
      <c r="R7" s="60">
        <v>46388536</v>
      </c>
      <c r="S7" s="60">
        <v>0</v>
      </c>
      <c r="T7" s="60">
        <v>0</v>
      </c>
      <c r="U7" s="60">
        <v>0</v>
      </c>
      <c r="V7" s="60">
        <v>0</v>
      </c>
      <c r="W7" s="60">
        <v>144497102</v>
      </c>
      <c r="X7" s="60">
        <v>164698596</v>
      </c>
      <c r="Y7" s="60">
        <v>-20201494</v>
      </c>
      <c r="Z7" s="140">
        <v>-12.27</v>
      </c>
      <c r="AA7" s="155">
        <v>218805595</v>
      </c>
    </row>
    <row r="8" spans="1:27" ht="12.75">
      <c r="A8" s="183" t="s">
        <v>104</v>
      </c>
      <c r="B8" s="182"/>
      <c r="C8" s="155">
        <v>67843752</v>
      </c>
      <c r="D8" s="155">
        <v>0</v>
      </c>
      <c r="E8" s="156">
        <v>73782584</v>
      </c>
      <c r="F8" s="60">
        <v>73782584</v>
      </c>
      <c r="G8" s="60">
        <v>5285905</v>
      </c>
      <c r="H8" s="60">
        <v>5489873</v>
      </c>
      <c r="I8" s="60">
        <v>5753610</v>
      </c>
      <c r="J8" s="60">
        <v>16529388</v>
      </c>
      <c r="K8" s="60">
        <v>5957091</v>
      </c>
      <c r="L8" s="60">
        <v>5857825</v>
      </c>
      <c r="M8" s="60">
        <v>5674422</v>
      </c>
      <c r="N8" s="60">
        <v>17489338</v>
      </c>
      <c r="O8" s="60">
        <v>5618307</v>
      </c>
      <c r="P8" s="60">
        <v>5772278</v>
      </c>
      <c r="Q8" s="60">
        <v>5481911</v>
      </c>
      <c r="R8" s="60">
        <v>16872496</v>
      </c>
      <c r="S8" s="60">
        <v>0</v>
      </c>
      <c r="T8" s="60">
        <v>0</v>
      </c>
      <c r="U8" s="60">
        <v>0</v>
      </c>
      <c r="V8" s="60">
        <v>0</v>
      </c>
      <c r="W8" s="60">
        <v>50891222</v>
      </c>
      <c r="X8" s="60">
        <v>55504116</v>
      </c>
      <c r="Y8" s="60">
        <v>-4612894</v>
      </c>
      <c r="Z8" s="140">
        <v>-8.31</v>
      </c>
      <c r="AA8" s="155">
        <v>73782584</v>
      </c>
    </row>
    <row r="9" spans="1:27" ht="12.75">
      <c r="A9" s="183" t="s">
        <v>105</v>
      </c>
      <c r="B9" s="182"/>
      <c r="C9" s="155">
        <v>43694229</v>
      </c>
      <c r="D9" s="155">
        <v>0</v>
      </c>
      <c r="E9" s="156">
        <v>51853901</v>
      </c>
      <c r="F9" s="60">
        <v>51853901</v>
      </c>
      <c r="G9" s="60">
        <v>4235660</v>
      </c>
      <c r="H9" s="60">
        <v>4236438</v>
      </c>
      <c r="I9" s="60">
        <v>4243683</v>
      </c>
      <c r="J9" s="60">
        <v>12715781</v>
      </c>
      <c r="K9" s="60">
        <v>4275521</v>
      </c>
      <c r="L9" s="60">
        <v>4260399</v>
      </c>
      <c r="M9" s="60">
        <v>4281434</v>
      </c>
      <c r="N9" s="60">
        <v>12817354</v>
      </c>
      <c r="O9" s="60">
        <v>4299387</v>
      </c>
      <c r="P9" s="60">
        <v>4277019</v>
      </c>
      <c r="Q9" s="60">
        <v>4288825</v>
      </c>
      <c r="R9" s="60">
        <v>12865231</v>
      </c>
      <c r="S9" s="60">
        <v>0</v>
      </c>
      <c r="T9" s="60">
        <v>0</v>
      </c>
      <c r="U9" s="60">
        <v>0</v>
      </c>
      <c r="V9" s="60">
        <v>0</v>
      </c>
      <c r="W9" s="60">
        <v>38398366</v>
      </c>
      <c r="X9" s="60">
        <v>39447864</v>
      </c>
      <c r="Y9" s="60">
        <v>-1049498</v>
      </c>
      <c r="Z9" s="140">
        <v>-2.66</v>
      </c>
      <c r="AA9" s="155">
        <v>51853901</v>
      </c>
    </row>
    <row r="10" spans="1:27" ht="12.75">
      <c r="A10" s="183" t="s">
        <v>106</v>
      </c>
      <c r="B10" s="182"/>
      <c r="C10" s="155">
        <v>39966848</v>
      </c>
      <c r="D10" s="155">
        <v>0</v>
      </c>
      <c r="E10" s="156">
        <v>49034032</v>
      </c>
      <c r="F10" s="54">
        <v>49034032</v>
      </c>
      <c r="G10" s="54">
        <v>3998187</v>
      </c>
      <c r="H10" s="54">
        <v>4125432</v>
      </c>
      <c r="I10" s="54">
        <v>4008340</v>
      </c>
      <c r="J10" s="54">
        <v>12131959</v>
      </c>
      <c r="K10" s="54">
        <v>4000119</v>
      </c>
      <c r="L10" s="54">
        <v>3980272</v>
      </c>
      <c r="M10" s="54">
        <v>3843145</v>
      </c>
      <c r="N10" s="54">
        <v>11823536</v>
      </c>
      <c r="O10" s="54">
        <v>3949003</v>
      </c>
      <c r="P10" s="54">
        <v>3988651</v>
      </c>
      <c r="Q10" s="54">
        <v>3967660</v>
      </c>
      <c r="R10" s="54">
        <v>11905314</v>
      </c>
      <c r="S10" s="54">
        <v>0</v>
      </c>
      <c r="T10" s="54">
        <v>0</v>
      </c>
      <c r="U10" s="54">
        <v>0</v>
      </c>
      <c r="V10" s="54">
        <v>0</v>
      </c>
      <c r="W10" s="54">
        <v>35860809</v>
      </c>
      <c r="X10" s="54">
        <v>37559034</v>
      </c>
      <c r="Y10" s="54">
        <v>-1698225</v>
      </c>
      <c r="Z10" s="184">
        <v>-4.52</v>
      </c>
      <c r="AA10" s="130">
        <v>49034032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128483</v>
      </c>
      <c r="H11" s="60">
        <v>0</v>
      </c>
      <c r="I11" s="60">
        <v>102946</v>
      </c>
      <c r="J11" s="60">
        <v>231429</v>
      </c>
      <c r="K11" s="60">
        <v>143016</v>
      </c>
      <c r="L11" s="60">
        <v>137438</v>
      </c>
      <c r="M11" s="60">
        <v>103932</v>
      </c>
      <c r="N11" s="60">
        <v>384386</v>
      </c>
      <c r="O11" s="60">
        <v>123229</v>
      </c>
      <c r="P11" s="60">
        <v>122178</v>
      </c>
      <c r="Q11" s="60">
        <v>106546</v>
      </c>
      <c r="R11" s="60">
        <v>351953</v>
      </c>
      <c r="S11" s="60">
        <v>0</v>
      </c>
      <c r="T11" s="60">
        <v>0</v>
      </c>
      <c r="U11" s="60">
        <v>0</v>
      </c>
      <c r="V11" s="60">
        <v>0</v>
      </c>
      <c r="W11" s="60">
        <v>967768</v>
      </c>
      <c r="X11" s="60"/>
      <c r="Y11" s="60">
        <v>967768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3919415</v>
      </c>
      <c r="D12" s="155">
        <v>0</v>
      </c>
      <c r="E12" s="156">
        <v>3576726</v>
      </c>
      <c r="F12" s="60">
        <v>3576726</v>
      </c>
      <c r="G12" s="60">
        <v>368428</v>
      </c>
      <c r="H12" s="60">
        <v>350368</v>
      </c>
      <c r="I12" s="60">
        <v>339029</v>
      </c>
      <c r="J12" s="60">
        <v>1057825</v>
      </c>
      <c r="K12" s="60">
        <v>418744</v>
      </c>
      <c r="L12" s="60">
        <v>421526</v>
      </c>
      <c r="M12" s="60">
        <v>363976</v>
      </c>
      <c r="N12" s="60">
        <v>1204246</v>
      </c>
      <c r="O12" s="60">
        <v>408942</v>
      </c>
      <c r="P12" s="60">
        <v>292832</v>
      </c>
      <c r="Q12" s="60">
        <v>372148</v>
      </c>
      <c r="R12" s="60">
        <v>1073922</v>
      </c>
      <c r="S12" s="60">
        <v>0</v>
      </c>
      <c r="T12" s="60">
        <v>0</v>
      </c>
      <c r="U12" s="60">
        <v>0</v>
      </c>
      <c r="V12" s="60">
        <v>0</v>
      </c>
      <c r="W12" s="60">
        <v>3335993</v>
      </c>
      <c r="X12" s="60">
        <v>2907680</v>
      </c>
      <c r="Y12" s="60">
        <v>428313</v>
      </c>
      <c r="Z12" s="140">
        <v>14.73</v>
      </c>
      <c r="AA12" s="155">
        <v>3576726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0</v>
      </c>
      <c r="F13" s="60">
        <v>0</v>
      </c>
      <c r="G13" s="60">
        <v>1990</v>
      </c>
      <c r="H13" s="60">
        <v>14119</v>
      </c>
      <c r="I13" s="60">
        <v>4022</v>
      </c>
      <c r="J13" s="60">
        <v>20131</v>
      </c>
      <c r="K13" s="60">
        <v>2160</v>
      </c>
      <c r="L13" s="60">
        <v>2214</v>
      </c>
      <c r="M13" s="60">
        <v>4296</v>
      </c>
      <c r="N13" s="60">
        <v>8670</v>
      </c>
      <c r="O13" s="60">
        <v>18925</v>
      </c>
      <c r="P13" s="60">
        <v>1114</v>
      </c>
      <c r="Q13" s="60">
        <v>1293</v>
      </c>
      <c r="R13" s="60">
        <v>21332</v>
      </c>
      <c r="S13" s="60">
        <v>0</v>
      </c>
      <c r="T13" s="60">
        <v>0</v>
      </c>
      <c r="U13" s="60">
        <v>0</v>
      </c>
      <c r="V13" s="60">
        <v>0</v>
      </c>
      <c r="W13" s="60">
        <v>50133</v>
      </c>
      <c r="X13" s="60"/>
      <c r="Y13" s="60">
        <v>50133</v>
      </c>
      <c r="Z13" s="140">
        <v>0</v>
      </c>
      <c r="AA13" s="155">
        <v>0</v>
      </c>
    </row>
    <row r="14" spans="1:27" ht="12.75">
      <c r="A14" s="181" t="s">
        <v>110</v>
      </c>
      <c r="B14" s="185"/>
      <c r="C14" s="155">
        <v>40508060</v>
      </c>
      <c r="D14" s="155">
        <v>0</v>
      </c>
      <c r="E14" s="156">
        <v>39132783</v>
      </c>
      <c r="F14" s="60">
        <v>39132783</v>
      </c>
      <c r="G14" s="60">
        <v>3596904</v>
      </c>
      <c r="H14" s="60">
        <v>3573889</v>
      </c>
      <c r="I14" s="60">
        <v>3879221</v>
      </c>
      <c r="J14" s="60">
        <v>11050014</v>
      </c>
      <c r="K14" s="60">
        <v>3884191</v>
      </c>
      <c r="L14" s="60">
        <v>3873973</v>
      </c>
      <c r="M14" s="60">
        <v>3990103</v>
      </c>
      <c r="N14" s="60">
        <v>11748267</v>
      </c>
      <c r="O14" s="60">
        <v>4068985</v>
      </c>
      <c r="P14" s="60">
        <v>4118639</v>
      </c>
      <c r="Q14" s="60">
        <v>3894382</v>
      </c>
      <c r="R14" s="60">
        <v>12082006</v>
      </c>
      <c r="S14" s="60">
        <v>0</v>
      </c>
      <c r="T14" s="60">
        <v>0</v>
      </c>
      <c r="U14" s="60">
        <v>0</v>
      </c>
      <c r="V14" s="60">
        <v>0</v>
      </c>
      <c r="W14" s="60">
        <v>34880287</v>
      </c>
      <c r="X14" s="60">
        <v>31915296</v>
      </c>
      <c r="Y14" s="60">
        <v>2964991</v>
      </c>
      <c r="Z14" s="140">
        <v>9.29</v>
      </c>
      <c r="AA14" s="155">
        <v>39132783</v>
      </c>
    </row>
    <row r="15" spans="1:27" ht="12.75">
      <c r="A15" s="181" t="s">
        <v>111</v>
      </c>
      <c r="B15" s="185"/>
      <c r="C15" s="155">
        <v>16686</v>
      </c>
      <c r="D15" s="155">
        <v>0</v>
      </c>
      <c r="E15" s="156">
        <v>0</v>
      </c>
      <c r="F15" s="60">
        <v>0</v>
      </c>
      <c r="G15" s="60">
        <v>0</v>
      </c>
      <c r="H15" s="60">
        <v>250000</v>
      </c>
      <c r="I15" s="60">
        <v>0</v>
      </c>
      <c r="J15" s="60">
        <v>250000</v>
      </c>
      <c r="K15" s="60">
        <v>8264</v>
      </c>
      <c r="L15" s="60">
        <v>0</v>
      </c>
      <c r="M15" s="60">
        <v>0</v>
      </c>
      <c r="N15" s="60">
        <v>8264</v>
      </c>
      <c r="O15" s="60">
        <v>450000</v>
      </c>
      <c r="P15" s="60">
        <v>0</v>
      </c>
      <c r="Q15" s="60">
        <v>300000</v>
      </c>
      <c r="R15" s="60">
        <v>750000</v>
      </c>
      <c r="S15" s="60">
        <v>0</v>
      </c>
      <c r="T15" s="60">
        <v>0</v>
      </c>
      <c r="U15" s="60">
        <v>0</v>
      </c>
      <c r="V15" s="60">
        <v>0</v>
      </c>
      <c r="W15" s="60">
        <v>1008264</v>
      </c>
      <c r="X15" s="60"/>
      <c r="Y15" s="60">
        <v>1008264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13365208</v>
      </c>
      <c r="D16" s="155">
        <v>0</v>
      </c>
      <c r="E16" s="156">
        <v>4353437</v>
      </c>
      <c r="F16" s="60">
        <v>4353437</v>
      </c>
      <c r="G16" s="60">
        <v>99486</v>
      </c>
      <c r="H16" s="60">
        <v>446644</v>
      </c>
      <c r="I16" s="60">
        <v>63764</v>
      </c>
      <c r="J16" s="60">
        <v>609894</v>
      </c>
      <c r="K16" s="60">
        <v>64973</v>
      </c>
      <c r="L16" s="60">
        <v>30433</v>
      </c>
      <c r="M16" s="60">
        <v>23973</v>
      </c>
      <c r="N16" s="60">
        <v>119379</v>
      </c>
      <c r="O16" s="60">
        <v>22635</v>
      </c>
      <c r="P16" s="60">
        <v>33230</v>
      </c>
      <c r="Q16" s="60">
        <v>28350</v>
      </c>
      <c r="R16" s="60">
        <v>84215</v>
      </c>
      <c r="S16" s="60">
        <v>0</v>
      </c>
      <c r="T16" s="60">
        <v>0</v>
      </c>
      <c r="U16" s="60">
        <v>0</v>
      </c>
      <c r="V16" s="60">
        <v>0</v>
      </c>
      <c r="W16" s="60">
        <v>813488</v>
      </c>
      <c r="X16" s="60">
        <v>3704082</v>
      </c>
      <c r="Y16" s="60">
        <v>-2890594</v>
      </c>
      <c r="Z16" s="140">
        <v>-78.04</v>
      </c>
      <c r="AA16" s="155">
        <v>4353437</v>
      </c>
    </row>
    <row r="17" spans="1:27" ht="12.75">
      <c r="A17" s="181" t="s">
        <v>113</v>
      </c>
      <c r="B17" s="185"/>
      <c r="C17" s="155">
        <v>51361</v>
      </c>
      <c r="D17" s="155">
        <v>0</v>
      </c>
      <c r="E17" s="156">
        <v>45556</v>
      </c>
      <c r="F17" s="60">
        <v>45556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29790</v>
      </c>
      <c r="Y17" s="60">
        <v>-29790</v>
      </c>
      <c r="Z17" s="140">
        <v>-100</v>
      </c>
      <c r="AA17" s="155">
        <v>45556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130746000</v>
      </c>
      <c r="D19" s="155">
        <v>0</v>
      </c>
      <c r="E19" s="156">
        <v>129369000</v>
      </c>
      <c r="F19" s="60">
        <v>129369000</v>
      </c>
      <c r="G19" s="60">
        <v>51793000</v>
      </c>
      <c r="H19" s="60">
        <v>0</v>
      </c>
      <c r="I19" s="60">
        <v>1625000</v>
      </c>
      <c r="J19" s="60">
        <v>53418000</v>
      </c>
      <c r="K19" s="60">
        <v>0</v>
      </c>
      <c r="L19" s="60">
        <v>583500</v>
      </c>
      <c r="M19" s="60">
        <v>37602000</v>
      </c>
      <c r="N19" s="60">
        <v>38185500</v>
      </c>
      <c r="O19" s="60">
        <v>0</v>
      </c>
      <c r="P19" s="60">
        <v>1352210</v>
      </c>
      <c r="Q19" s="60">
        <v>31076000</v>
      </c>
      <c r="R19" s="60">
        <v>32428210</v>
      </c>
      <c r="S19" s="60">
        <v>0</v>
      </c>
      <c r="T19" s="60">
        <v>0</v>
      </c>
      <c r="U19" s="60">
        <v>0</v>
      </c>
      <c r="V19" s="60">
        <v>0</v>
      </c>
      <c r="W19" s="60">
        <v>124031710</v>
      </c>
      <c r="X19" s="60">
        <v>129369300</v>
      </c>
      <c r="Y19" s="60">
        <v>-5337590</v>
      </c>
      <c r="Z19" s="140">
        <v>-4.13</v>
      </c>
      <c r="AA19" s="155">
        <v>129369000</v>
      </c>
    </row>
    <row r="20" spans="1:27" ht="12.75">
      <c r="A20" s="181" t="s">
        <v>35</v>
      </c>
      <c r="B20" s="185"/>
      <c r="C20" s="155">
        <v>7585000</v>
      </c>
      <c r="D20" s="155">
        <v>0</v>
      </c>
      <c r="E20" s="156">
        <v>26040355</v>
      </c>
      <c r="F20" s="54">
        <v>26040355</v>
      </c>
      <c r="G20" s="54">
        <v>352174</v>
      </c>
      <c r="H20" s="54">
        <v>591571</v>
      </c>
      <c r="I20" s="54">
        <v>551979</v>
      </c>
      <c r="J20" s="54">
        <v>1495724</v>
      </c>
      <c r="K20" s="54">
        <v>380010</v>
      </c>
      <c r="L20" s="54">
        <v>412197</v>
      </c>
      <c r="M20" s="54">
        <v>437538</v>
      </c>
      <c r="N20" s="54">
        <v>1229745</v>
      </c>
      <c r="O20" s="54">
        <v>295381</v>
      </c>
      <c r="P20" s="54">
        <v>1018916</v>
      </c>
      <c r="Q20" s="54">
        <v>-732328</v>
      </c>
      <c r="R20" s="54">
        <v>581969</v>
      </c>
      <c r="S20" s="54">
        <v>0</v>
      </c>
      <c r="T20" s="54">
        <v>0</v>
      </c>
      <c r="U20" s="54">
        <v>0</v>
      </c>
      <c r="V20" s="54">
        <v>0</v>
      </c>
      <c r="W20" s="54">
        <v>3307438</v>
      </c>
      <c r="X20" s="54">
        <v>17060481</v>
      </c>
      <c r="Y20" s="54">
        <v>-13753043</v>
      </c>
      <c r="Z20" s="184">
        <v>-80.61</v>
      </c>
      <c r="AA20" s="130">
        <v>26040355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603682</v>
      </c>
      <c r="F21" s="60">
        <v>603682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-64027</v>
      </c>
      <c r="P21" s="82">
        <v>0</v>
      </c>
      <c r="Q21" s="60">
        <v>64723</v>
      </c>
      <c r="R21" s="60">
        <v>696</v>
      </c>
      <c r="S21" s="60">
        <v>0</v>
      </c>
      <c r="T21" s="60">
        <v>0</v>
      </c>
      <c r="U21" s="60">
        <v>0</v>
      </c>
      <c r="V21" s="60">
        <v>0</v>
      </c>
      <c r="W21" s="82">
        <v>696</v>
      </c>
      <c r="X21" s="60">
        <v>400000</v>
      </c>
      <c r="Y21" s="60">
        <v>-399304</v>
      </c>
      <c r="Z21" s="140">
        <v>-99.83</v>
      </c>
      <c r="AA21" s="155">
        <v>603682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611965212</v>
      </c>
      <c r="D22" s="188">
        <f>SUM(D5:D21)</f>
        <v>0</v>
      </c>
      <c r="E22" s="189">
        <f t="shared" si="0"/>
        <v>704224351</v>
      </c>
      <c r="F22" s="190">
        <f t="shared" si="0"/>
        <v>704224351</v>
      </c>
      <c r="G22" s="190">
        <f t="shared" si="0"/>
        <v>103623601</v>
      </c>
      <c r="H22" s="190">
        <f t="shared" si="0"/>
        <v>45143464</v>
      </c>
      <c r="I22" s="190">
        <f t="shared" si="0"/>
        <v>46629498</v>
      </c>
      <c r="J22" s="190">
        <f t="shared" si="0"/>
        <v>195396563</v>
      </c>
      <c r="K22" s="190">
        <f t="shared" si="0"/>
        <v>42489409</v>
      </c>
      <c r="L22" s="190">
        <f t="shared" si="0"/>
        <v>38073309</v>
      </c>
      <c r="M22" s="190">
        <f t="shared" si="0"/>
        <v>75960342</v>
      </c>
      <c r="N22" s="190">
        <f t="shared" si="0"/>
        <v>156523060</v>
      </c>
      <c r="O22" s="190">
        <f t="shared" si="0"/>
        <v>43425481</v>
      </c>
      <c r="P22" s="190">
        <f t="shared" si="0"/>
        <v>44949035</v>
      </c>
      <c r="Q22" s="190">
        <f t="shared" si="0"/>
        <v>70614330</v>
      </c>
      <c r="R22" s="190">
        <f t="shared" si="0"/>
        <v>158988846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510908469</v>
      </c>
      <c r="X22" s="190">
        <f t="shared" si="0"/>
        <v>560743590</v>
      </c>
      <c r="Y22" s="190">
        <f t="shared" si="0"/>
        <v>-49835121</v>
      </c>
      <c r="Z22" s="191">
        <f>+IF(X22&lt;&gt;0,+(Y22/X22)*100,0)</f>
        <v>-8.887327806992854</v>
      </c>
      <c r="AA22" s="188">
        <f>SUM(AA5:AA21)</f>
        <v>704224351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201666787</v>
      </c>
      <c r="D25" s="155">
        <v>0</v>
      </c>
      <c r="E25" s="156">
        <v>206806838</v>
      </c>
      <c r="F25" s="60">
        <v>206806838</v>
      </c>
      <c r="G25" s="60">
        <v>17793930</v>
      </c>
      <c r="H25" s="60">
        <v>18994674</v>
      </c>
      <c r="I25" s="60">
        <v>17506367</v>
      </c>
      <c r="J25" s="60">
        <v>54294971</v>
      </c>
      <c r="K25" s="60">
        <v>16993022</v>
      </c>
      <c r="L25" s="60">
        <v>16751772</v>
      </c>
      <c r="M25" s="60">
        <v>18776268</v>
      </c>
      <c r="N25" s="60">
        <v>52521062</v>
      </c>
      <c r="O25" s="60">
        <v>17332287</v>
      </c>
      <c r="P25" s="60">
        <v>17788343</v>
      </c>
      <c r="Q25" s="60">
        <v>18670894</v>
      </c>
      <c r="R25" s="60">
        <v>53791524</v>
      </c>
      <c r="S25" s="60">
        <v>0</v>
      </c>
      <c r="T25" s="60">
        <v>0</v>
      </c>
      <c r="U25" s="60">
        <v>0</v>
      </c>
      <c r="V25" s="60">
        <v>0</v>
      </c>
      <c r="W25" s="60">
        <v>160607557</v>
      </c>
      <c r="X25" s="60">
        <v>159069807</v>
      </c>
      <c r="Y25" s="60">
        <v>1537750</v>
      </c>
      <c r="Z25" s="140">
        <v>0.97</v>
      </c>
      <c r="AA25" s="155">
        <v>206806838</v>
      </c>
    </row>
    <row r="26" spans="1:27" ht="12.75">
      <c r="A26" s="183" t="s">
        <v>38</v>
      </c>
      <c r="B26" s="182"/>
      <c r="C26" s="155">
        <v>14813961</v>
      </c>
      <c r="D26" s="155">
        <v>0</v>
      </c>
      <c r="E26" s="156">
        <v>11897355</v>
      </c>
      <c r="F26" s="60">
        <v>11897355</v>
      </c>
      <c r="G26" s="60">
        <v>1112036</v>
      </c>
      <c r="H26" s="60">
        <v>73120</v>
      </c>
      <c r="I26" s="60">
        <v>1717839</v>
      </c>
      <c r="J26" s="60">
        <v>2902995</v>
      </c>
      <c r="K26" s="60">
        <v>1139744</v>
      </c>
      <c r="L26" s="60">
        <v>1152731</v>
      </c>
      <c r="M26" s="60">
        <v>1152731</v>
      </c>
      <c r="N26" s="60">
        <v>3445206</v>
      </c>
      <c r="O26" s="60">
        <v>1152731</v>
      </c>
      <c r="P26" s="60">
        <v>1347120</v>
      </c>
      <c r="Q26" s="60">
        <v>1231850</v>
      </c>
      <c r="R26" s="60">
        <v>3731701</v>
      </c>
      <c r="S26" s="60">
        <v>0</v>
      </c>
      <c r="T26" s="60">
        <v>0</v>
      </c>
      <c r="U26" s="60">
        <v>0</v>
      </c>
      <c r="V26" s="60">
        <v>0</v>
      </c>
      <c r="W26" s="60">
        <v>10079902</v>
      </c>
      <c r="X26" s="60">
        <v>8923014</v>
      </c>
      <c r="Y26" s="60">
        <v>1156888</v>
      </c>
      <c r="Z26" s="140">
        <v>12.97</v>
      </c>
      <c r="AA26" s="155">
        <v>11897355</v>
      </c>
    </row>
    <row r="27" spans="1:27" ht="12.75">
      <c r="A27" s="183" t="s">
        <v>118</v>
      </c>
      <c r="B27" s="182"/>
      <c r="C27" s="155">
        <v>141227455</v>
      </c>
      <c r="D27" s="155">
        <v>0</v>
      </c>
      <c r="E27" s="156">
        <v>98868861</v>
      </c>
      <c r="F27" s="60">
        <v>98868861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74070000</v>
      </c>
      <c r="Y27" s="60">
        <v>-74070000</v>
      </c>
      <c r="Z27" s="140">
        <v>-100</v>
      </c>
      <c r="AA27" s="155">
        <v>98868861</v>
      </c>
    </row>
    <row r="28" spans="1:27" ht="12.75">
      <c r="A28" s="183" t="s">
        <v>39</v>
      </c>
      <c r="B28" s="182"/>
      <c r="C28" s="155">
        <v>67910967</v>
      </c>
      <c r="D28" s="155">
        <v>0</v>
      </c>
      <c r="E28" s="156">
        <v>77867121</v>
      </c>
      <c r="F28" s="60">
        <v>77867121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58400244</v>
      </c>
      <c r="Y28" s="60">
        <v>-58400244</v>
      </c>
      <c r="Z28" s="140">
        <v>-100</v>
      </c>
      <c r="AA28" s="155">
        <v>77867121</v>
      </c>
    </row>
    <row r="29" spans="1:27" ht="12.75">
      <c r="A29" s="183" t="s">
        <v>40</v>
      </c>
      <c r="B29" s="182"/>
      <c r="C29" s="155">
        <v>17084658</v>
      </c>
      <c r="D29" s="155">
        <v>0</v>
      </c>
      <c r="E29" s="156">
        <v>7452000</v>
      </c>
      <c r="F29" s="60">
        <v>7452000</v>
      </c>
      <c r="G29" s="60">
        <v>3717049</v>
      </c>
      <c r="H29" s="60">
        <v>901582</v>
      </c>
      <c r="I29" s="60">
        <v>798850</v>
      </c>
      <c r="J29" s="60">
        <v>5417481</v>
      </c>
      <c r="K29" s="60">
        <v>1129441</v>
      </c>
      <c r="L29" s="60">
        <v>638479</v>
      </c>
      <c r="M29" s="60">
        <v>1504785</v>
      </c>
      <c r="N29" s="60">
        <v>3272705</v>
      </c>
      <c r="O29" s="60">
        <v>621615</v>
      </c>
      <c r="P29" s="60">
        <v>621615</v>
      </c>
      <c r="Q29" s="60">
        <v>-1470421</v>
      </c>
      <c r="R29" s="60">
        <v>-227191</v>
      </c>
      <c r="S29" s="60">
        <v>0</v>
      </c>
      <c r="T29" s="60">
        <v>0</v>
      </c>
      <c r="U29" s="60">
        <v>0</v>
      </c>
      <c r="V29" s="60">
        <v>0</v>
      </c>
      <c r="W29" s="60">
        <v>8462995</v>
      </c>
      <c r="X29" s="60">
        <v>6054750</v>
      </c>
      <c r="Y29" s="60">
        <v>2408245</v>
      </c>
      <c r="Z29" s="140">
        <v>39.77</v>
      </c>
      <c r="AA29" s="155">
        <v>7452000</v>
      </c>
    </row>
    <row r="30" spans="1:27" ht="12.75">
      <c r="A30" s="183" t="s">
        <v>119</v>
      </c>
      <c r="B30" s="182"/>
      <c r="C30" s="155">
        <v>141393851</v>
      </c>
      <c r="D30" s="155">
        <v>0</v>
      </c>
      <c r="E30" s="156">
        <v>134236486</v>
      </c>
      <c r="F30" s="60">
        <v>134236486</v>
      </c>
      <c r="G30" s="60">
        <v>26220739</v>
      </c>
      <c r="H30" s="60">
        <v>18016634</v>
      </c>
      <c r="I30" s="60">
        <v>1587716</v>
      </c>
      <c r="J30" s="60">
        <v>45825089</v>
      </c>
      <c r="K30" s="60">
        <v>1008120</v>
      </c>
      <c r="L30" s="60">
        <v>1027202</v>
      </c>
      <c r="M30" s="60">
        <v>1626795</v>
      </c>
      <c r="N30" s="60">
        <v>3662117</v>
      </c>
      <c r="O30" s="60">
        <v>14334033</v>
      </c>
      <c r="P30" s="60">
        <v>9479457</v>
      </c>
      <c r="Q30" s="60">
        <v>18107830</v>
      </c>
      <c r="R30" s="60">
        <v>41921320</v>
      </c>
      <c r="S30" s="60">
        <v>0</v>
      </c>
      <c r="T30" s="60">
        <v>0</v>
      </c>
      <c r="U30" s="60">
        <v>0</v>
      </c>
      <c r="V30" s="60">
        <v>0</v>
      </c>
      <c r="W30" s="60">
        <v>91408526</v>
      </c>
      <c r="X30" s="60">
        <v>97587602</v>
      </c>
      <c r="Y30" s="60">
        <v>-6179076</v>
      </c>
      <c r="Z30" s="140">
        <v>-6.33</v>
      </c>
      <c r="AA30" s="155">
        <v>134236486</v>
      </c>
    </row>
    <row r="31" spans="1:27" ht="12.75">
      <c r="A31" s="183" t="s">
        <v>120</v>
      </c>
      <c r="B31" s="182"/>
      <c r="C31" s="155">
        <v>13097233</v>
      </c>
      <c r="D31" s="155">
        <v>0</v>
      </c>
      <c r="E31" s="156">
        <v>23078334</v>
      </c>
      <c r="F31" s="60">
        <v>23078334</v>
      </c>
      <c r="G31" s="60">
        <v>8647733</v>
      </c>
      <c r="H31" s="60">
        <v>3972224</v>
      </c>
      <c r="I31" s="60">
        <v>1687006</v>
      </c>
      <c r="J31" s="60">
        <v>14306963</v>
      </c>
      <c r="K31" s="60">
        <v>2665911</v>
      </c>
      <c r="L31" s="60">
        <v>1369695</v>
      </c>
      <c r="M31" s="60">
        <v>2059882</v>
      </c>
      <c r="N31" s="60">
        <v>6095488</v>
      </c>
      <c r="O31" s="60">
        <v>1327682</v>
      </c>
      <c r="P31" s="60">
        <v>1603045</v>
      </c>
      <c r="Q31" s="60">
        <v>2073005</v>
      </c>
      <c r="R31" s="60">
        <v>5003732</v>
      </c>
      <c r="S31" s="60">
        <v>0</v>
      </c>
      <c r="T31" s="60">
        <v>0</v>
      </c>
      <c r="U31" s="60">
        <v>0</v>
      </c>
      <c r="V31" s="60">
        <v>0</v>
      </c>
      <c r="W31" s="60">
        <v>25406183</v>
      </c>
      <c r="X31" s="60">
        <v>14266422</v>
      </c>
      <c r="Y31" s="60">
        <v>11139761</v>
      </c>
      <c r="Z31" s="140">
        <v>78.08</v>
      </c>
      <c r="AA31" s="155">
        <v>23078334</v>
      </c>
    </row>
    <row r="32" spans="1:27" ht="12.75">
      <c r="A32" s="183" t="s">
        <v>121</v>
      </c>
      <c r="B32" s="182"/>
      <c r="C32" s="155">
        <v>2636051</v>
      </c>
      <c r="D32" s="155">
        <v>0</v>
      </c>
      <c r="E32" s="156">
        <v>23308498</v>
      </c>
      <c r="F32" s="60">
        <v>23308498</v>
      </c>
      <c r="G32" s="60">
        <v>3331526</v>
      </c>
      <c r="H32" s="60">
        <v>1754901</v>
      </c>
      <c r="I32" s="60">
        <v>1641588</v>
      </c>
      <c r="J32" s="60">
        <v>6728015</v>
      </c>
      <c r="K32" s="60">
        <v>1729668</v>
      </c>
      <c r="L32" s="60">
        <v>1743080</v>
      </c>
      <c r="M32" s="60">
        <v>1661871</v>
      </c>
      <c r="N32" s="60">
        <v>5134619</v>
      </c>
      <c r="O32" s="60">
        <v>253621</v>
      </c>
      <c r="P32" s="60">
        <v>2316885</v>
      </c>
      <c r="Q32" s="60">
        <v>1939620</v>
      </c>
      <c r="R32" s="60">
        <v>4510126</v>
      </c>
      <c r="S32" s="60">
        <v>0</v>
      </c>
      <c r="T32" s="60">
        <v>0</v>
      </c>
      <c r="U32" s="60">
        <v>0</v>
      </c>
      <c r="V32" s="60">
        <v>0</v>
      </c>
      <c r="W32" s="60">
        <v>16372760</v>
      </c>
      <c r="X32" s="60">
        <v>16689267</v>
      </c>
      <c r="Y32" s="60">
        <v>-316507</v>
      </c>
      <c r="Z32" s="140">
        <v>-1.9</v>
      </c>
      <c r="AA32" s="155">
        <v>23308498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141351826</v>
      </c>
      <c r="D34" s="155">
        <v>0</v>
      </c>
      <c r="E34" s="156">
        <v>114989502</v>
      </c>
      <c r="F34" s="60">
        <v>114989502</v>
      </c>
      <c r="G34" s="60">
        <v>15349525</v>
      </c>
      <c r="H34" s="60">
        <v>9440631</v>
      </c>
      <c r="I34" s="60">
        <v>9648790</v>
      </c>
      <c r="J34" s="60">
        <v>34438946</v>
      </c>
      <c r="K34" s="60">
        <v>9527446</v>
      </c>
      <c r="L34" s="60">
        <v>22488474</v>
      </c>
      <c r="M34" s="60">
        <v>9724909</v>
      </c>
      <c r="N34" s="60">
        <v>41740829</v>
      </c>
      <c r="O34" s="60">
        <v>6222991</v>
      </c>
      <c r="P34" s="60">
        <v>51361871</v>
      </c>
      <c r="Q34" s="60">
        <v>8348312</v>
      </c>
      <c r="R34" s="60">
        <v>65933174</v>
      </c>
      <c r="S34" s="60">
        <v>0</v>
      </c>
      <c r="T34" s="60">
        <v>0</v>
      </c>
      <c r="U34" s="60">
        <v>0</v>
      </c>
      <c r="V34" s="60">
        <v>0</v>
      </c>
      <c r="W34" s="60">
        <v>142112949</v>
      </c>
      <c r="X34" s="60">
        <v>81677304</v>
      </c>
      <c r="Y34" s="60">
        <v>60435645</v>
      </c>
      <c r="Z34" s="140">
        <v>73.99</v>
      </c>
      <c r="AA34" s="155">
        <v>114989502</v>
      </c>
    </row>
    <row r="35" spans="1:27" ht="12.75">
      <c r="A35" s="181" t="s">
        <v>122</v>
      </c>
      <c r="B35" s="185"/>
      <c r="C35" s="155">
        <v>5960198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747142987</v>
      </c>
      <c r="D36" s="188">
        <f>SUM(D25:D35)</f>
        <v>0</v>
      </c>
      <c r="E36" s="189">
        <f t="shared" si="1"/>
        <v>698504995</v>
      </c>
      <c r="F36" s="190">
        <f t="shared" si="1"/>
        <v>698504995</v>
      </c>
      <c r="G36" s="190">
        <f t="shared" si="1"/>
        <v>76172538</v>
      </c>
      <c r="H36" s="190">
        <f t="shared" si="1"/>
        <v>53153766</v>
      </c>
      <c r="I36" s="190">
        <f t="shared" si="1"/>
        <v>34588156</v>
      </c>
      <c r="J36" s="190">
        <f t="shared" si="1"/>
        <v>163914460</v>
      </c>
      <c r="K36" s="190">
        <f t="shared" si="1"/>
        <v>34193352</v>
      </c>
      <c r="L36" s="190">
        <f t="shared" si="1"/>
        <v>45171433</v>
      </c>
      <c r="M36" s="190">
        <f t="shared" si="1"/>
        <v>36507241</v>
      </c>
      <c r="N36" s="190">
        <f t="shared" si="1"/>
        <v>115872026</v>
      </c>
      <c r="O36" s="190">
        <f t="shared" si="1"/>
        <v>41244960</v>
      </c>
      <c r="P36" s="190">
        <f t="shared" si="1"/>
        <v>84518336</v>
      </c>
      <c r="Q36" s="190">
        <f t="shared" si="1"/>
        <v>48901090</v>
      </c>
      <c r="R36" s="190">
        <f t="shared" si="1"/>
        <v>174664386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454450872</v>
      </c>
      <c r="X36" s="190">
        <f t="shared" si="1"/>
        <v>516738410</v>
      </c>
      <c r="Y36" s="190">
        <f t="shared" si="1"/>
        <v>-62287538</v>
      </c>
      <c r="Z36" s="191">
        <f>+IF(X36&lt;&gt;0,+(Y36/X36)*100,0)</f>
        <v>-12.053978723973703</v>
      </c>
      <c r="AA36" s="188">
        <f>SUM(AA25:AA35)</f>
        <v>698504995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-135177775</v>
      </c>
      <c r="D38" s="199">
        <f>+D22-D36</f>
        <v>0</v>
      </c>
      <c r="E38" s="200">
        <f t="shared" si="2"/>
        <v>5719356</v>
      </c>
      <c r="F38" s="106">
        <f t="shared" si="2"/>
        <v>5719356</v>
      </c>
      <c r="G38" s="106">
        <f t="shared" si="2"/>
        <v>27451063</v>
      </c>
      <c r="H38" s="106">
        <f t="shared" si="2"/>
        <v>-8010302</v>
      </c>
      <c r="I38" s="106">
        <f t="shared" si="2"/>
        <v>12041342</v>
      </c>
      <c r="J38" s="106">
        <f t="shared" si="2"/>
        <v>31482103</v>
      </c>
      <c r="K38" s="106">
        <f t="shared" si="2"/>
        <v>8296057</v>
      </c>
      <c r="L38" s="106">
        <f t="shared" si="2"/>
        <v>-7098124</v>
      </c>
      <c r="M38" s="106">
        <f t="shared" si="2"/>
        <v>39453101</v>
      </c>
      <c r="N38" s="106">
        <f t="shared" si="2"/>
        <v>40651034</v>
      </c>
      <c r="O38" s="106">
        <f t="shared" si="2"/>
        <v>2180521</v>
      </c>
      <c r="P38" s="106">
        <f t="shared" si="2"/>
        <v>-39569301</v>
      </c>
      <c r="Q38" s="106">
        <f t="shared" si="2"/>
        <v>21713240</v>
      </c>
      <c r="R38" s="106">
        <f t="shared" si="2"/>
        <v>-15675540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56457597</v>
      </c>
      <c r="X38" s="106">
        <f>IF(F22=F36,0,X22-X36)</f>
        <v>44005180</v>
      </c>
      <c r="Y38" s="106">
        <f t="shared" si="2"/>
        <v>12452417</v>
      </c>
      <c r="Z38" s="201">
        <f>+IF(X38&lt;&gt;0,+(Y38/X38)*100,0)</f>
        <v>28.297616326077975</v>
      </c>
      <c r="AA38" s="199">
        <f>+AA22-AA36</f>
        <v>5719356</v>
      </c>
    </row>
    <row r="39" spans="1:27" ht="12.75">
      <c r="A39" s="181" t="s">
        <v>46</v>
      </c>
      <c r="B39" s="185"/>
      <c r="C39" s="155">
        <v>78916471</v>
      </c>
      <c r="D39" s="155">
        <v>0</v>
      </c>
      <c r="E39" s="156">
        <v>71888998</v>
      </c>
      <c r="F39" s="60">
        <v>71888998</v>
      </c>
      <c r="G39" s="60">
        <v>20095000</v>
      </c>
      <c r="H39" s="60">
        <v>3381579</v>
      </c>
      <c r="I39" s="60">
        <v>7239029</v>
      </c>
      <c r="J39" s="60">
        <v>30715608</v>
      </c>
      <c r="K39" s="60">
        <v>0</v>
      </c>
      <c r="L39" s="60">
        <v>5994821</v>
      </c>
      <c r="M39" s="60">
        <v>3935775</v>
      </c>
      <c r="N39" s="60">
        <v>9930596</v>
      </c>
      <c r="O39" s="60">
        <v>10767865</v>
      </c>
      <c r="P39" s="60">
        <v>2992884</v>
      </c>
      <c r="Q39" s="60">
        <v>6237000</v>
      </c>
      <c r="R39" s="60">
        <v>19997749</v>
      </c>
      <c r="S39" s="60">
        <v>0</v>
      </c>
      <c r="T39" s="60">
        <v>0</v>
      </c>
      <c r="U39" s="60">
        <v>0</v>
      </c>
      <c r="V39" s="60">
        <v>0</v>
      </c>
      <c r="W39" s="60">
        <v>60643953</v>
      </c>
      <c r="X39" s="60">
        <v>71889000</v>
      </c>
      <c r="Y39" s="60">
        <v>-11245047</v>
      </c>
      <c r="Z39" s="140">
        <v>-15.64</v>
      </c>
      <c r="AA39" s="155">
        <v>71888998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8000000</v>
      </c>
      <c r="F41" s="60">
        <v>8000000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4000000</v>
      </c>
      <c r="Y41" s="202">
        <v>-4000000</v>
      </c>
      <c r="Z41" s="203">
        <v>-100</v>
      </c>
      <c r="AA41" s="204">
        <v>8000000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-56261304</v>
      </c>
      <c r="D42" s="206">
        <f>SUM(D38:D41)</f>
        <v>0</v>
      </c>
      <c r="E42" s="207">
        <f t="shared" si="3"/>
        <v>85608354</v>
      </c>
      <c r="F42" s="88">
        <f t="shared" si="3"/>
        <v>85608354</v>
      </c>
      <c r="G42" s="88">
        <f t="shared" si="3"/>
        <v>47546063</v>
      </c>
      <c r="H42" s="88">
        <f t="shared" si="3"/>
        <v>-4628723</v>
      </c>
      <c r="I42" s="88">
        <f t="shared" si="3"/>
        <v>19280371</v>
      </c>
      <c r="J42" s="88">
        <f t="shared" si="3"/>
        <v>62197711</v>
      </c>
      <c r="K42" s="88">
        <f t="shared" si="3"/>
        <v>8296057</v>
      </c>
      <c r="L42" s="88">
        <f t="shared" si="3"/>
        <v>-1103303</v>
      </c>
      <c r="M42" s="88">
        <f t="shared" si="3"/>
        <v>43388876</v>
      </c>
      <c r="N42" s="88">
        <f t="shared" si="3"/>
        <v>50581630</v>
      </c>
      <c r="O42" s="88">
        <f t="shared" si="3"/>
        <v>12948386</v>
      </c>
      <c r="P42" s="88">
        <f t="shared" si="3"/>
        <v>-36576417</v>
      </c>
      <c r="Q42" s="88">
        <f t="shared" si="3"/>
        <v>27950240</v>
      </c>
      <c r="R42" s="88">
        <f t="shared" si="3"/>
        <v>4322209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117101550</v>
      </c>
      <c r="X42" s="88">
        <f t="shared" si="3"/>
        <v>119894180</v>
      </c>
      <c r="Y42" s="88">
        <f t="shared" si="3"/>
        <v>-2792630</v>
      </c>
      <c r="Z42" s="208">
        <f>+IF(X42&lt;&gt;0,+(Y42/X42)*100,0)</f>
        <v>-2.3292456731427666</v>
      </c>
      <c r="AA42" s="206">
        <f>SUM(AA38:AA41)</f>
        <v>85608354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-56261304</v>
      </c>
      <c r="D44" s="210">
        <f>+D42-D43</f>
        <v>0</v>
      </c>
      <c r="E44" s="211">
        <f t="shared" si="4"/>
        <v>85608354</v>
      </c>
      <c r="F44" s="77">
        <f t="shared" si="4"/>
        <v>85608354</v>
      </c>
      <c r="G44" s="77">
        <f t="shared" si="4"/>
        <v>47546063</v>
      </c>
      <c r="H44" s="77">
        <f t="shared" si="4"/>
        <v>-4628723</v>
      </c>
      <c r="I44" s="77">
        <f t="shared" si="4"/>
        <v>19280371</v>
      </c>
      <c r="J44" s="77">
        <f t="shared" si="4"/>
        <v>62197711</v>
      </c>
      <c r="K44" s="77">
        <f t="shared" si="4"/>
        <v>8296057</v>
      </c>
      <c r="L44" s="77">
        <f t="shared" si="4"/>
        <v>-1103303</v>
      </c>
      <c r="M44" s="77">
        <f t="shared" si="4"/>
        <v>43388876</v>
      </c>
      <c r="N44" s="77">
        <f t="shared" si="4"/>
        <v>50581630</v>
      </c>
      <c r="O44" s="77">
        <f t="shared" si="4"/>
        <v>12948386</v>
      </c>
      <c r="P44" s="77">
        <f t="shared" si="4"/>
        <v>-36576417</v>
      </c>
      <c r="Q44" s="77">
        <f t="shared" si="4"/>
        <v>27950240</v>
      </c>
      <c r="R44" s="77">
        <f t="shared" si="4"/>
        <v>4322209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117101550</v>
      </c>
      <c r="X44" s="77">
        <f t="shared" si="4"/>
        <v>119894180</v>
      </c>
      <c r="Y44" s="77">
        <f t="shared" si="4"/>
        <v>-2792630</v>
      </c>
      <c r="Z44" s="212">
        <f>+IF(X44&lt;&gt;0,+(Y44/X44)*100,0)</f>
        <v>-2.3292456731427666</v>
      </c>
      <c r="AA44" s="210">
        <f>+AA42-AA43</f>
        <v>85608354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-56261304</v>
      </c>
      <c r="D46" s="206">
        <f>SUM(D44:D45)</f>
        <v>0</v>
      </c>
      <c r="E46" s="207">
        <f t="shared" si="5"/>
        <v>85608354</v>
      </c>
      <c r="F46" s="88">
        <f t="shared" si="5"/>
        <v>85608354</v>
      </c>
      <c r="G46" s="88">
        <f t="shared" si="5"/>
        <v>47546063</v>
      </c>
      <c r="H46" s="88">
        <f t="shared" si="5"/>
        <v>-4628723</v>
      </c>
      <c r="I46" s="88">
        <f t="shared" si="5"/>
        <v>19280371</v>
      </c>
      <c r="J46" s="88">
        <f t="shared" si="5"/>
        <v>62197711</v>
      </c>
      <c r="K46" s="88">
        <f t="shared" si="5"/>
        <v>8296057</v>
      </c>
      <c r="L46" s="88">
        <f t="shared" si="5"/>
        <v>-1103303</v>
      </c>
      <c r="M46" s="88">
        <f t="shared" si="5"/>
        <v>43388876</v>
      </c>
      <c r="N46" s="88">
        <f t="shared" si="5"/>
        <v>50581630</v>
      </c>
      <c r="O46" s="88">
        <f t="shared" si="5"/>
        <v>12948386</v>
      </c>
      <c r="P46" s="88">
        <f t="shared" si="5"/>
        <v>-36576417</v>
      </c>
      <c r="Q46" s="88">
        <f t="shared" si="5"/>
        <v>27950240</v>
      </c>
      <c r="R46" s="88">
        <f t="shared" si="5"/>
        <v>4322209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117101550</v>
      </c>
      <c r="X46" s="88">
        <f t="shared" si="5"/>
        <v>119894180</v>
      </c>
      <c r="Y46" s="88">
        <f t="shared" si="5"/>
        <v>-2792630</v>
      </c>
      <c r="Z46" s="208">
        <f>+IF(X46&lt;&gt;0,+(Y46/X46)*100,0)</f>
        <v>-2.3292456731427666</v>
      </c>
      <c r="AA46" s="206">
        <f>SUM(AA44:AA45)</f>
        <v>85608354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-56261304</v>
      </c>
      <c r="D48" s="217">
        <f>SUM(D46:D47)</f>
        <v>0</v>
      </c>
      <c r="E48" s="218">
        <f t="shared" si="6"/>
        <v>85608354</v>
      </c>
      <c r="F48" s="219">
        <f t="shared" si="6"/>
        <v>85608354</v>
      </c>
      <c r="G48" s="219">
        <f t="shared" si="6"/>
        <v>47546063</v>
      </c>
      <c r="H48" s="220">
        <f t="shared" si="6"/>
        <v>-4628723</v>
      </c>
      <c r="I48" s="220">
        <f t="shared" si="6"/>
        <v>19280371</v>
      </c>
      <c r="J48" s="220">
        <f t="shared" si="6"/>
        <v>62197711</v>
      </c>
      <c r="K48" s="220">
        <f t="shared" si="6"/>
        <v>8296057</v>
      </c>
      <c r="L48" s="220">
        <f t="shared" si="6"/>
        <v>-1103303</v>
      </c>
      <c r="M48" s="219">
        <f t="shared" si="6"/>
        <v>43388876</v>
      </c>
      <c r="N48" s="219">
        <f t="shared" si="6"/>
        <v>50581630</v>
      </c>
      <c r="O48" s="220">
        <f t="shared" si="6"/>
        <v>12948386</v>
      </c>
      <c r="P48" s="220">
        <f t="shared" si="6"/>
        <v>-36576417</v>
      </c>
      <c r="Q48" s="220">
        <f t="shared" si="6"/>
        <v>27950240</v>
      </c>
      <c r="R48" s="220">
        <f t="shared" si="6"/>
        <v>4322209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117101550</v>
      </c>
      <c r="X48" s="220">
        <f t="shared" si="6"/>
        <v>119894180</v>
      </c>
      <c r="Y48" s="220">
        <f t="shared" si="6"/>
        <v>-2792630</v>
      </c>
      <c r="Z48" s="221">
        <f>+IF(X48&lt;&gt;0,+(Y48/X48)*100,0)</f>
        <v>-2.3292456731427666</v>
      </c>
      <c r="AA48" s="222">
        <f>SUM(AA46:AA47)</f>
        <v>85608354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75859682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75859682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4505142</v>
      </c>
      <c r="F9" s="100">
        <f t="shared" si="1"/>
        <v>4505142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4505142</v>
      </c>
      <c r="Y9" s="100">
        <f t="shared" si="1"/>
        <v>-4505142</v>
      </c>
      <c r="Z9" s="137">
        <f>+IF(X9&lt;&gt;0,+(Y9/X9)*100,0)</f>
        <v>-100</v>
      </c>
      <c r="AA9" s="102">
        <f>SUM(AA10:AA14)</f>
        <v>4505142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>
        <v>4505142</v>
      </c>
      <c r="F11" s="60">
        <v>4505142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4505142</v>
      </c>
      <c r="Y11" s="60">
        <v>-4505142</v>
      </c>
      <c r="Z11" s="140">
        <v>-100</v>
      </c>
      <c r="AA11" s="62">
        <v>4505142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16504014</v>
      </c>
      <c r="F15" s="100">
        <f t="shared" si="2"/>
        <v>16504014</v>
      </c>
      <c r="G15" s="100">
        <f t="shared" si="2"/>
        <v>9280354</v>
      </c>
      <c r="H15" s="100">
        <f t="shared" si="2"/>
        <v>2966297</v>
      </c>
      <c r="I15" s="100">
        <f t="shared" si="2"/>
        <v>7219913</v>
      </c>
      <c r="J15" s="100">
        <f t="shared" si="2"/>
        <v>19466564</v>
      </c>
      <c r="K15" s="100">
        <f t="shared" si="2"/>
        <v>7708502</v>
      </c>
      <c r="L15" s="100">
        <f t="shared" si="2"/>
        <v>5164193</v>
      </c>
      <c r="M15" s="100">
        <f t="shared" si="2"/>
        <v>8697582</v>
      </c>
      <c r="N15" s="100">
        <f t="shared" si="2"/>
        <v>21570277</v>
      </c>
      <c r="O15" s="100">
        <f t="shared" si="2"/>
        <v>0</v>
      </c>
      <c r="P15" s="100">
        <f t="shared" si="2"/>
        <v>2625337</v>
      </c>
      <c r="Q15" s="100">
        <f t="shared" si="2"/>
        <v>2083355</v>
      </c>
      <c r="R15" s="100">
        <f t="shared" si="2"/>
        <v>4708692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45745533</v>
      </c>
      <c r="X15" s="100">
        <f t="shared" si="2"/>
        <v>11400000</v>
      </c>
      <c r="Y15" s="100">
        <f t="shared" si="2"/>
        <v>34345533</v>
      </c>
      <c r="Z15" s="137">
        <f>+IF(X15&lt;&gt;0,+(Y15/X15)*100,0)</f>
        <v>301.27660526315793</v>
      </c>
      <c r="AA15" s="102">
        <f>SUM(AA16:AA18)</f>
        <v>16504014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>
        <v>9280354</v>
      </c>
      <c r="H16" s="60">
        <v>2966297</v>
      </c>
      <c r="I16" s="60">
        <v>7219913</v>
      </c>
      <c r="J16" s="60">
        <v>19466564</v>
      </c>
      <c r="K16" s="60">
        <v>7708502</v>
      </c>
      <c r="L16" s="60">
        <v>5164193</v>
      </c>
      <c r="M16" s="60">
        <v>8697582</v>
      </c>
      <c r="N16" s="60">
        <v>21570277</v>
      </c>
      <c r="O16" s="60"/>
      <c r="P16" s="60">
        <v>2625337</v>
      </c>
      <c r="Q16" s="60">
        <v>2083355</v>
      </c>
      <c r="R16" s="60">
        <v>4708692</v>
      </c>
      <c r="S16" s="60"/>
      <c r="T16" s="60"/>
      <c r="U16" s="60"/>
      <c r="V16" s="60"/>
      <c r="W16" s="60">
        <v>45745533</v>
      </c>
      <c r="X16" s="60"/>
      <c r="Y16" s="60">
        <v>45745533</v>
      </c>
      <c r="Z16" s="140"/>
      <c r="AA16" s="62"/>
    </row>
    <row r="17" spans="1:27" ht="12.75">
      <c r="A17" s="138" t="s">
        <v>86</v>
      </c>
      <c r="B17" s="136"/>
      <c r="C17" s="155"/>
      <c r="D17" s="155"/>
      <c r="E17" s="156">
        <v>16504014</v>
      </c>
      <c r="F17" s="60">
        <v>16504014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11400000</v>
      </c>
      <c r="Y17" s="60">
        <v>-11400000</v>
      </c>
      <c r="Z17" s="140">
        <v>-100</v>
      </c>
      <c r="AA17" s="62">
        <v>16504014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57035242</v>
      </c>
      <c r="F19" s="100">
        <f t="shared" si="3"/>
        <v>57035242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44310000</v>
      </c>
      <c r="Y19" s="100">
        <f t="shared" si="3"/>
        <v>-44310000</v>
      </c>
      <c r="Z19" s="137">
        <f>+IF(X19&lt;&gt;0,+(Y19/X19)*100,0)</f>
        <v>-100</v>
      </c>
      <c r="AA19" s="102">
        <f>SUM(AA20:AA23)</f>
        <v>57035242</v>
      </c>
    </row>
    <row r="20" spans="1:27" ht="12.75">
      <c r="A20" s="138" t="s">
        <v>89</v>
      </c>
      <c r="B20" s="136"/>
      <c r="C20" s="155"/>
      <c r="D20" s="155"/>
      <c r="E20" s="156">
        <v>13720931</v>
      </c>
      <c r="F20" s="60">
        <v>13720931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10000000</v>
      </c>
      <c r="Y20" s="60">
        <v>-10000000</v>
      </c>
      <c r="Z20" s="140">
        <v>-100</v>
      </c>
      <c r="AA20" s="62">
        <v>13720931</v>
      </c>
    </row>
    <row r="21" spans="1:27" ht="12.75">
      <c r="A21" s="138" t="s">
        <v>90</v>
      </c>
      <c r="B21" s="136"/>
      <c r="C21" s="155"/>
      <c r="D21" s="155"/>
      <c r="E21" s="156">
        <v>30272289</v>
      </c>
      <c r="F21" s="60">
        <v>30272289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25700000</v>
      </c>
      <c r="Y21" s="60">
        <v>-25700000</v>
      </c>
      <c r="Z21" s="140">
        <v>-100</v>
      </c>
      <c r="AA21" s="62">
        <v>30272289</v>
      </c>
    </row>
    <row r="22" spans="1:27" ht="12.75">
      <c r="A22" s="138" t="s">
        <v>91</v>
      </c>
      <c r="B22" s="136"/>
      <c r="C22" s="157"/>
      <c r="D22" s="157"/>
      <c r="E22" s="158">
        <v>13042022</v>
      </c>
      <c r="F22" s="159">
        <v>13042022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8610000</v>
      </c>
      <c r="Y22" s="159">
        <v>-8610000</v>
      </c>
      <c r="Z22" s="141">
        <v>-100</v>
      </c>
      <c r="AA22" s="225">
        <v>13042022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>
        <v>1844600</v>
      </c>
      <c r="F24" s="100">
        <v>1844600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1844600</v>
      </c>
      <c r="Y24" s="100">
        <v>-1844600</v>
      </c>
      <c r="Z24" s="137">
        <v>-100</v>
      </c>
      <c r="AA24" s="102">
        <v>1844600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75859682</v>
      </c>
      <c r="D25" s="217">
        <f>+D5+D9+D15+D19+D24</f>
        <v>0</v>
      </c>
      <c r="E25" s="230">
        <f t="shared" si="4"/>
        <v>79888998</v>
      </c>
      <c r="F25" s="219">
        <f t="shared" si="4"/>
        <v>79888998</v>
      </c>
      <c r="G25" s="219">
        <f t="shared" si="4"/>
        <v>9280354</v>
      </c>
      <c r="H25" s="219">
        <f t="shared" si="4"/>
        <v>2966297</v>
      </c>
      <c r="I25" s="219">
        <f t="shared" si="4"/>
        <v>7219913</v>
      </c>
      <c r="J25" s="219">
        <f t="shared" si="4"/>
        <v>19466564</v>
      </c>
      <c r="K25" s="219">
        <f t="shared" si="4"/>
        <v>7708502</v>
      </c>
      <c r="L25" s="219">
        <f t="shared" si="4"/>
        <v>5164193</v>
      </c>
      <c r="M25" s="219">
        <f t="shared" si="4"/>
        <v>8697582</v>
      </c>
      <c r="N25" s="219">
        <f t="shared" si="4"/>
        <v>21570277</v>
      </c>
      <c r="O25" s="219">
        <f t="shared" si="4"/>
        <v>0</v>
      </c>
      <c r="P25" s="219">
        <f t="shared" si="4"/>
        <v>2625337</v>
      </c>
      <c r="Q25" s="219">
        <f t="shared" si="4"/>
        <v>2083355</v>
      </c>
      <c r="R25" s="219">
        <f t="shared" si="4"/>
        <v>4708692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45745533</v>
      </c>
      <c r="X25" s="219">
        <f t="shared" si="4"/>
        <v>62059742</v>
      </c>
      <c r="Y25" s="219">
        <f t="shared" si="4"/>
        <v>-16314209</v>
      </c>
      <c r="Z25" s="231">
        <f>+IF(X25&lt;&gt;0,+(Y25/X25)*100,0)</f>
        <v>-26.28790980149418</v>
      </c>
      <c r="AA25" s="232">
        <f>+AA5+AA9+AA15+AA19+AA24</f>
        <v>79888998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73953363</v>
      </c>
      <c r="D28" s="155"/>
      <c r="E28" s="156">
        <v>71888998</v>
      </c>
      <c r="F28" s="60">
        <v>71888998</v>
      </c>
      <c r="G28" s="60">
        <v>9280354</v>
      </c>
      <c r="H28" s="60">
        <v>2966297</v>
      </c>
      <c r="I28" s="60">
        <v>7219913</v>
      </c>
      <c r="J28" s="60">
        <v>19466564</v>
      </c>
      <c r="K28" s="60">
        <v>7708502</v>
      </c>
      <c r="L28" s="60">
        <v>5164193</v>
      </c>
      <c r="M28" s="60">
        <v>8697582</v>
      </c>
      <c r="N28" s="60">
        <v>21570277</v>
      </c>
      <c r="O28" s="60"/>
      <c r="P28" s="60">
        <v>2625337</v>
      </c>
      <c r="Q28" s="60">
        <v>2083355</v>
      </c>
      <c r="R28" s="60">
        <v>4708692</v>
      </c>
      <c r="S28" s="60"/>
      <c r="T28" s="60"/>
      <c r="U28" s="60"/>
      <c r="V28" s="60"/>
      <c r="W28" s="60">
        <v>45745533</v>
      </c>
      <c r="X28" s="60">
        <v>71889000</v>
      </c>
      <c r="Y28" s="60">
        <v>-26143467</v>
      </c>
      <c r="Z28" s="140">
        <v>-36.37</v>
      </c>
      <c r="AA28" s="155">
        <v>71888998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73953363</v>
      </c>
      <c r="D32" s="210">
        <f>SUM(D28:D31)</f>
        <v>0</v>
      </c>
      <c r="E32" s="211">
        <f t="shared" si="5"/>
        <v>71888998</v>
      </c>
      <c r="F32" s="77">
        <f t="shared" si="5"/>
        <v>71888998</v>
      </c>
      <c r="G32" s="77">
        <f t="shared" si="5"/>
        <v>9280354</v>
      </c>
      <c r="H32" s="77">
        <f t="shared" si="5"/>
        <v>2966297</v>
      </c>
      <c r="I32" s="77">
        <f t="shared" si="5"/>
        <v>7219913</v>
      </c>
      <c r="J32" s="77">
        <f t="shared" si="5"/>
        <v>19466564</v>
      </c>
      <c r="K32" s="77">
        <f t="shared" si="5"/>
        <v>7708502</v>
      </c>
      <c r="L32" s="77">
        <f t="shared" si="5"/>
        <v>5164193</v>
      </c>
      <c r="M32" s="77">
        <f t="shared" si="5"/>
        <v>8697582</v>
      </c>
      <c r="N32" s="77">
        <f t="shared" si="5"/>
        <v>21570277</v>
      </c>
      <c r="O32" s="77">
        <f t="shared" si="5"/>
        <v>0</v>
      </c>
      <c r="P32" s="77">
        <f t="shared" si="5"/>
        <v>2625337</v>
      </c>
      <c r="Q32" s="77">
        <f t="shared" si="5"/>
        <v>2083355</v>
      </c>
      <c r="R32" s="77">
        <f t="shared" si="5"/>
        <v>4708692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45745533</v>
      </c>
      <c r="X32" s="77">
        <f t="shared" si="5"/>
        <v>71889000</v>
      </c>
      <c r="Y32" s="77">
        <f t="shared" si="5"/>
        <v>-26143467</v>
      </c>
      <c r="Z32" s="212">
        <f>+IF(X32&lt;&gt;0,+(Y32/X32)*100,0)</f>
        <v>-36.36643575512248</v>
      </c>
      <c r="AA32" s="79">
        <f>SUM(AA28:AA31)</f>
        <v>71888998</v>
      </c>
    </row>
    <row r="33" spans="1:27" ht="12.75">
      <c r="A33" s="237" t="s">
        <v>51</v>
      </c>
      <c r="B33" s="136" t="s">
        <v>137</v>
      </c>
      <c r="C33" s="155">
        <v>1906319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8000000</v>
      </c>
      <c r="F35" s="60">
        <v>8000000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4000000</v>
      </c>
      <c r="Y35" s="60">
        <v>-4000000</v>
      </c>
      <c r="Z35" s="140">
        <v>-100</v>
      </c>
      <c r="AA35" s="62">
        <v>8000000</v>
      </c>
    </row>
    <row r="36" spans="1:27" ht="12.75">
      <c r="A36" s="238" t="s">
        <v>139</v>
      </c>
      <c r="B36" s="149"/>
      <c r="C36" s="222">
        <f aca="true" t="shared" si="6" ref="C36:Y36">SUM(C32:C35)</f>
        <v>75859682</v>
      </c>
      <c r="D36" s="222">
        <f>SUM(D32:D35)</f>
        <v>0</v>
      </c>
      <c r="E36" s="218">
        <f t="shared" si="6"/>
        <v>79888998</v>
      </c>
      <c r="F36" s="220">
        <f t="shared" si="6"/>
        <v>79888998</v>
      </c>
      <c r="G36" s="220">
        <f t="shared" si="6"/>
        <v>9280354</v>
      </c>
      <c r="H36" s="220">
        <f t="shared" si="6"/>
        <v>2966297</v>
      </c>
      <c r="I36" s="220">
        <f t="shared" si="6"/>
        <v>7219913</v>
      </c>
      <c r="J36" s="220">
        <f t="shared" si="6"/>
        <v>19466564</v>
      </c>
      <c r="K36" s="220">
        <f t="shared" si="6"/>
        <v>7708502</v>
      </c>
      <c r="L36" s="220">
        <f t="shared" si="6"/>
        <v>5164193</v>
      </c>
      <c r="M36" s="220">
        <f t="shared" si="6"/>
        <v>8697582</v>
      </c>
      <c r="N36" s="220">
        <f t="shared" si="6"/>
        <v>21570277</v>
      </c>
      <c r="O36" s="220">
        <f t="shared" si="6"/>
        <v>0</v>
      </c>
      <c r="P36" s="220">
        <f t="shared" si="6"/>
        <v>2625337</v>
      </c>
      <c r="Q36" s="220">
        <f t="shared" si="6"/>
        <v>2083355</v>
      </c>
      <c r="R36" s="220">
        <f t="shared" si="6"/>
        <v>4708692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45745533</v>
      </c>
      <c r="X36" s="220">
        <f t="shared" si="6"/>
        <v>75889000</v>
      </c>
      <c r="Y36" s="220">
        <f t="shared" si="6"/>
        <v>-30143467</v>
      </c>
      <c r="Z36" s="221">
        <f>+IF(X36&lt;&gt;0,+(Y36/X36)*100,0)</f>
        <v>-39.72046936973738</v>
      </c>
      <c r="AA36" s="239">
        <f>SUM(AA32:AA35)</f>
        <v>79888998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150693</v>
      </c>
      <c r="D6" s="155"/>
      <c r="E6" s="59">
        <v>145793</v>
      </c>
      <c r="F6" s="60">
        <v>145793</v>
      </c>
      <c r="G6" s="60">
        <v>-6081853</v>
      </c>
      <c r="H6" s="60">
        <v>3002539</v>
      </c>
      <c r="I6" s="60">
        <v>-5132589</v>
      </c>
      <c r="J6" s="60">
        <v>-5132589</v>
      </c>
      <c r="K6" s="60">
        <v>-1076349</v>
      </c>
      <c r="L6" s="60">
        <v>-747300</v>
      </c>
      <c r="M6" s="60">
        <v>6766696</v>
      </c>
      <c r="N6" s="60">
        <v>6766696</v>
      </c>
      <c r="O6" s="60">
        <v>-5107168</v>
      </c>
      <c r="P6" s="60">
        <v>2191454</v>
      </c>
      <c r="Q6" s="60">
        <v>11143912</v>
      </c>
      <c r="R6" s="60">
        <v>11143912</v>
      </c>
      <c r="S6" s="60"/>
      <c r="T6" s="60"/>
      <c r="U6" s="60"/>
      <c r="V6" s="60"/>
      <c r="W6" s="60">
        <v>11143912</v>
      </c>
      <c r="X6" s="60">
        <v>109345</v>
      </c>
      <c r="Y6" s="60">
        <v>11034567</v>
      </c>
      <c r="Z6" s="140">
        <v>10091.51</v>
      </c>
      <c r="AA6" s="62">
        <v>145793</v>
      </c>
    </row>
    <row r="7" spans="1:27" ht="12.75">
      <c r="A7" s="249" t="s">
        <v>144</v>
      </c>
      <c r="B7" s="182"/>
      <c r="C7" s="155"/>
      <c r="D7" s="155"/>
      <c r="E7" s="59">
        <v>1004808</v>
      </c>
      <c r="F7" s="60">
        <v>1004808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753606</v>
      </c>
      <c r="Y7" s="60">
        <v>-753606</v>
      </c>
      <c r="Z7" s="140">
        <v>-100</v>
      </c>
      <c r="AA7" s="62">
        <v>1004808</v>
      </c>
    </row>
    <row r="8" spans="1:27" ht="12.75">
      <c r="A8" s="249" t="s">
        <v>145</v>
      </c>
      <c r="B8" s="182"/>
      <c r="C8" s="155">
        <v>55640745</v>
      </c>
      <c r="D8" s="155"/>
      <c r="E8" s="59">
        <v>94837144</v>
      </c>
      <c r="F8" s="60">
        <v>94837144</v>
      </c>
      <c r="G8" s="60">
        <v>25004479</v>
      </c>
      <c r="H8" s="60">
        <v>12828133</v>
      </c>
      <c r="I8" s="60">
        <v>14729398</v>
      </c>
      <c r="J8" s="60">
        <v>14729398</v>
      </c>
      <c r="K8" s="60">
        <v>9168476</v>
      </c>
      <c r="L8" s="60">
        <v>5871905</v>
      </c>
      <c r="M8" s="60">
        <v>10399849</v>
      </c>
      <c r="N8" s="60">
        <v>10399849</v>
      </c>
      <c r="O8" s="60">
        <v>14865266</v>
      </c>
      <c r="P8" s="60">
        <v>38436204</v>
      </c>
      <c r="Q8" s="60">
        <v>8780344</v>
      </c>
      <c r="R8" s="60">
        <v>8780344</v>
      </c>
      <c r="S8" s="60"/>
      <c r="T8" s="60"/>
      <c r="U8" s="60"/>
      <c r="V8" s="60"/>
      <c r="W8" s="60">
        <v>8780344</v>
      </c>
      <c r="X8" s="60">
        <v>71127858</v>
      </c>
      <c r="Y8" s="60">
        <v>-62347514</v>
      </c>
      <c r="Z8" s="140">
        <v>-87.66</v>
      </c>
      <c r="AA8" s="62">
        <v>94837144</v>
      </c>
    </row>
    <row r="9" spans="1:27" ht="12.75">
      <c r="A9" s="249" t="s">
        <v>146</v>
      </c>
      <c r="B9" s="182"/>
      <c r="C9" s="155">
        <v>31835000</v>
      </c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2.75">
      <c r="A10" s="249" t="s">
        <v>147</v>
      </c>
      <c r="B10" s="182"/>
      <c r="C10" s="155">
        <v>990437</v>
      </c>
      <c r="D10" s="155"/>
      <c r="E10" s="59"/>
      <c r="F10" s="60"/>
      <c r="G10" s="159"/>
      <c r="H10" s="159"/>
      <c r="I10" s="159"/>
      <c r="J10" s="60"/>
      <c r="K10" s="159"/>
      <c r="L10" s="159">
        <v>975000</v>
      </c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1454582</v>
      </c>
      <c r="D11" s="155"/>
      <c r="E11" s="59">
        <v>767729</v>
      </c>
      <c r="F11" s="60">
        <v>767729</v>
      </c>
      <c r="G11" s="60">
        <v>325050</v>
      </c>
      <c r="H11" s="60">
        <v>30846</v>
      </c>
      <c r="I11" s="60">
        <v>-270542</v>
      </c>
      <c r="J11" s="60">
        <v>-270542</v>
      </c>
      <c r="K11" s="60">
        <v>55532</v>
      </c>
      <c r="L11" s="60">
        <v>19233</v>
      </c>
      <c r="M11" s="60">
        <v>-126767</v>
      </c>
      <c r="N11" s="60">
        <v>-126767</v>
      </c>
      <c r="O11" s="60">
        <v>50767</v>
      </c>
      <c r="P11" s="60">
        <v>-87774</v>
      </c>
      <c r="Q11" s="60">
        <v>179315</v>
      </c>
      <c r="R11" s="60">
        <v>179315</v>
      </c>
      <c r="S11" s="60"/>
      <c r="T11" s="60"/>
      <c r="U11" s="60"/>
      <c r="V11" s="60"/>
      <c r="W11" s="60">
        <v>179315</v>
      </c>
      <c r="X11" s="60">
        <v>575797</v>
      </c>
      <c r="Y11" s="60">
        <v>-396482</v>
      </c>
      <c r="Z11" s="140">
        <v>-68.86</v>
      </c>
      <c r="AA11" s="62">
        <v>767729</v>
      </c>
    </row>
    <row r="12" spans="1:27" ht="12.75">
      <c r="A12" s="250" t="s">
        <v>56</v>
      </c>
      <c r="B12" s="251"/>
      <c r="C12" s="168">
        <f aca="true" t="shared" si="0" ref="C12:Y12">SUM(C6:C11)</f>
        <v>90071457</v>
      </c>
      <c r="D12" s="168">
        <f>SUM(D6:D11)</f>
        <v>0</v>
      </c>
      <c r="E12" s="72">
        <f t="shared" si="0"/>
        <v>96755474</v>
      </c>
      <c r="F12" s="73">
        <f t="shared" si="0"/>
        <v>96755474</v>
      </c>
      <c r="G12" s="73">
        <f t="shared" si="0"/>
        <v>19247676</v>
      </c>
      <c r="H12" s="73">
        <f t="shared" si="0"/>
        <v>15861518</v>
      </c>
      <c r="I12" s="73">
        <f t="shared" si="0"/>
        <v>9326267</v>
      </c>
      <c r="J12" s="73">
        <f t="shared" si="0"/>
        <v>9326267</v>
      </c>
      <c r="K12" s="73">
        <f t="shared" si="0"/>
        <v>8147659</v>
      </c>
      <c r="L12" s="73">
        <f t="shared" si="0"/>
        <v>6118838</v>
      </c>
      <c r="M12" s="73">
        <f t="shared" si="0"/>
        <v>17039778</v>
      </c>
      <c r="N12" s="73">
        <f t="shared" si="0"/>
        <v>17039778</v>
      </c>
      <c r="O12" s="73">
        <f t="shared" si="0"/>
        <v>9808865</v>
      </c>
      <c r="P12" s="73">
        <f t="shared" si="0"/>
        <v>40539884</v>
      </c>
      <c r="Q12" s="73">
        <f t="shared" si="0"/>
        <v>20103571</v>
      </c>
      <c r="R12" s="73">
        <f t="shared" si="0"/>
        <v>20103571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20103571</v>
      </c>
      <c r="X12" s="73">
        <f t="shared" si="0"/>
        <v>72566606</v>
      </c>
      <c r="Y12" s="73">
        <f t="shared" si="0"/>
        <v>-52463035</v>
      </c>
      <c r="Z12" s="170">
        <f>+IF(X12&lt;&gt;0,+(Y12/X12)*100,0)</f>
        <v>-72.29638795563899</v>
      </c>
      <c r="AA12" s="74">
        <f>SUM(AA6:AA11)</f>
        <v>96755474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482515</v>
      </c>
      <c r="D15" s="155"/>
      <c r="E15" s="59">
        <v>506215</v>
      </c>
      <c r="F15" s="60">
        <v>506215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379661</v>
      </c>
      <c r="Y15" s="60">
        <v>-379661</v>
      </c>
      <c r="Z15" s="140">
        <v>-100</v>
      </c>
      <c r="AA15" s="62">
        <v>506215</v>
      </c>
    </row>
    <row r="16" spans="1:27" ht="12.75">
      <c r="A16" s="249" t="s">
        <v>151</v>
      </c>
      <c r="B16" s="182"/>
      <c r="C16" s="155"/>
      <c r="D16" s="155"/>
      <c r="E16" s="59">
        <v>479700</v>
      </c>
      <c r="F16" s="60">
        <v>479700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359775</v>
      </c>
      <c r="Y16" s="159">
        <v>-359775</v>
      </c>
      <c r="Z16" s="141">
        <v>-100</v>
      </c>
      <c r="AA16" s="225">
        <v>479700</v>
      </c>
    </row>
    <row r="17" spans="1:27" ht="12.75">
      <c r="A17" s="249" t="s">
        <v>152</v>
      </c>
      <c r="B17" s="182"/>
      <c r="C17" s="155">
        <v>47996000</v>
      </c>
      <c r="D17" s="155"/>
      <c r="E17" s="59">
        <v>81518293</v>
      </c>
      <c r="F17" s="60">
        <v>81518293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61138720</v>
      </c>
      <c r="Y17" s="60">
        <v>-61138720</v>
      </c>
      <c r="Z17" s="140">
        <v>-100</v>
      </c>
      <c r="AA17" s="62">
        <v>81518293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1833351316</v>
      </c>
      <c r="D19" s="155"/>
      <c r="E19" s="59">
        <v>1954833826</v>
      </c>
      <c r="F19" s="60">
        <v>1954833826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1466125370</v>
      </c>
      <c r="Y19" s="60">
        <v>-1466125370</v>
      </c>
      <c r="Z19" s="140">
        <v>-100</v>
      </c>
      <c r="AA19" s="62">
        <v>1954833826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>
        <v>3726075</v>
      </c>
      <c r="D21" s="155"/>
      <c r="E21" s="59">
        <v>4049547</v>
      </c>
      <c r="F21" s="60">
        <v>4049547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3037160</v>
      </c>
      <c r="Y21" s="60">
        <v>-3037160</v>
      </c>
      <c r="Z21" s="140">
        <v>-100</v>
      </c>
      <c r="AA21" s="62">
        <v>4049547</v>
      </c>
    </row>
    <row r="22" spans="1:27" ht="12.75">
      <c r="A22" s="249" t="s">
        <v>157</v>
      </c>
      <c r="B22" s="182"/>
      <c r="C22" s="155">
        <v>1864477</v>
      </c>
      <c r="D22" s="155"/>
      <c r="E22" s="59">
        <v>74362</v>
      </c>
      <c r="F22" s="60">
        <v>74362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55772</v>
      </c>
      <c r="Y22" s="60">
        <v>-55772</v>
      </c>
      <c r="Z22" s="140">
        <v>-100</v>
      </c>
      <c r="AA22" s="62">
        <v>74362</v>
      </c>
    </row>
    <row r="23" spans="1:27" ht="12.75">
      <c r="A23" s="249" t="s">
        <v>158</v>
      </c>
      <c r="B23" s="182"/>
      <c r="C23" s="155">
        <v>45355000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1932775383</v>
      </c>
      <c r="D24" s="168">
        <f>SUM(D15:D23)</f>
        <v>0</v>
      </c>
      <c r="E24" s="76">
        <f t="shared" si="1"/>
        <v>2041461943</v>
      </c>
      <c r="F24" s="77">
        <f t="shared" si="1"/>
        <v>2041461943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1531096458</v>
      </c>
      <c r="Y24" s="77">
        <f t="shared" si="1"/>
        <v>-1531096458</v>
      </c>
      <c r="Z24" s="212">
        <f>+IF(X24&lt;&gt;0,+(Y24/X24)*100,0)</f>
        <v>-100</v>
      </c>
      <c r="AA24" s="79">
        <f>SUM(AA15:AA23)</f>
        <v>2041461943</v>
      </c>
    </row>
    <row r="25" spans="1:27" ht="12.75">
      <c r="A25" s="250" t="s">
        <v>159</v>
      </c>
      <c r="B25" s="251"/>
      <c r="C25" s="168">
        <f aca="true" t="shared" si="2" ref="C25:Y25">+C12+C24</f>
        <v>2022846840</v>
      </c>
      <c r="D25" s="168">
        <f>+D12+D24</f>
        <v>0</v>
      </c>
      <c r="E25" s="72">
        <f t="shared" si="2"/>
        <v>2138217417</v>
      </c>
      <c r="F25" s="73">
        <f t="shared" si="2"/>
        <v>2138217417</v>
      </c>
      <c r="G25" s="73">
        <f t="shared" si="2"/>
        <v>19247676</v>
      </c>
      <c r="H25" s="73">
        <f t="shared" si="2"/>
        <v>15861518</v>
      </c>
      <c r="I25" s="73">
        <f t="shared" si="2"/>
        <v>9326267</v>
      </c>
      <c r="J25" s="73">
        <f t="shared" si="2"/>
        <v>9326267</v>
      </c>
      <c r="K25" s="73">
        <f t="shared" si="2"/>
        <v>8147659</v>
      </c>
      <c r="L25" s="73">
        <f t="shared" si="2"/>
        <v>6118838</v>
      </c>
      <c r="M25" s="73">
        <f t="shared" si="2"/>
        <v>17039778</v>
      </c>
      <c r="N25" s="73">
        <f t="shared" si="2"/>
        <v>17039778</v>
      </c>
      <c r="O25" s="73">
        <f t="shared" si="2"/>
        <v>9808865</v>
      </c>
      <c r="P25" s="73">
        <f t="shared" si="2"/>
        <v>40539884</v>
      </c>
      <c r="Q25" s="73">
        <f t="shared" si="2"/>
        <v>20103571</v>
      </c>
      <c r="R25" s="73">
        <f t="shared" si="2"/>
        <v>20103571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20103571</v>
      </c>
      <c r="X25" s="73">
        <f t="shared" si="2"/>
        <v>1603663064</v>
      </c>
      <c r="Y25" s="73">
        <f t="shared" si="2"/>
        <v>-1583559493</v>
      </c>
      <c r="Z25" s="170">
        <f>+IF(X25&lt;&gt;0,+(Y25/X25)*100,0)</f>
        <v>-98.74639683040053</v>
      </c>
      <c r="AA25" s="74">
        <f>+AA12+AA24</f>
        <v>2138217417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>
        <v>7519029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3828264</v>
      </c>
      <c r="D30" s="155"/>
      <c r="E30" s="59">
        <v>3735882</v>
      </c>
      <c r="F30" s="60">
        <v>3735882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2801912</v>
      </c>
      <c r="Y30" s="60">
        <v>-2801912</v>
      </c>
      <c r="Z30" s="140">
        <v>-100</v>
      </c>
      <c r="AA30" s="62">
        <v>3735882</v>
      </c>
    </row>
    <row r="31" spans="1:27" ht="12.75">
      <c r="A31" s="249" t="s">
        <v>163</v>
      </c>
      <c r="B31" s="182"/>
      <c r="C31" s="155">
        <v>5950696</v>
      </c>
      <c r="D31" s="155"/>
      <c r="E31" s="59">
        <v>5239251</v>
      </c>
      <c r="F31" s="60">
        <v>5239251</v>
      </c>
      <c r="G31" s="60">
        <v>57313</v>
      </c>
      <c r="H31" s="60">
        <v>71974</v>
      </c>
      <c r="I31" s="60">
        <v>178387</v>
      </c>
      <c r="J31" s="60">
        <v>178387</v>
      </c>
      <c r="K31" s="60">
        <v>111252</v>
      </c>
      <c r="L31" s="60">
        <v>78474</v>
      </c>
      <c r="M31" s="60">
        <v>-20653</v>
      </c>
      <c r="N31" s="60">
        <v>-20653</v>
      </c>
      <c r="O31" s="60">
        <v>59875</v>
      </c>
      <c r="P31" s="60">
        <v>15471</v>
      </c>
      <c r="Q31" s="60">
        <v>92364</v>
      </c>
      <c r="R31" s="60">
        <v>92364</v>
      </c>
      <c r="S31" s="60"/>
      <c r="T31" s="60"/>
      <c r="U31" s="60"/>
      <c r="V31" s="60"/>
      <c r="W31" s="60">
        <v>92364</v>
      </c>
      <c r="X31" s="60">
        <v>3929438</v>
      </c>
      <c r="Y31" s="60">
        <v>-3837074</v>
      </c>
      <c r="Z31" s="140">
        <v>-97.65</v>
      </c>
      <c r="AA31" s="62">
        <v>5239251</v>
      </c>
    </row>
    <row r="32" spans="1:27" ht="12.75">
      <c r="A32" s="249" t="s">
        <v>164</v>
      </c>
      <c r="B32" s="182"/>
      <c r="C32" s="155">
        <v>263685197</v>
      </c>
      <c r="D32" s="155"/>
      <c r="E32" s="59">
        <v>236804942</v>
      </c>
      <c r="F32" s="60">
        <v>236804942</v>
      </c>
      <c r="G32" s="60">
        <v>-12345339</v>
      </c>
      <c r="H32" s="60">
        <v>23083628</v>
      </c>
      <c r="I32" s="60">
        <v>-2773150</v>
      </c>
      <c r="J32" s="60">
        <v>-2773150</v>
      </c>
      <c r="K32" s="60">
        <v>7355884</v>
      </c>
      <c r="L32" s="60">
        <v>-456733</v>
      </c>
      <c r="M32" s="60">
        <v>-3056052</v>
      </c>
      <c r="N32" s="60">
        <v>-3056052</v>
      </c>
      <c r="O32" s="60">
        <v>-2383519</v>
      </c>
      <c r="P32" s="60">
        <v>-1024892</v>
      </c>
      <c r="Q32" s="60">
        <v>-5436500</v>
      </c>
      <c r="R32" s="60">
        <v>-5436500</v>
      </c>
      <c r="S32" s="60"/>
      <c r="T32" s="60"/>
      <c r="U32" s="60"/>
      <c r="V32" s="60"/>
      <c r="W32" s="60">
        <v>-5436500</v>
      </c>
      <c r="X32" s="60">
        <v>177603707</v>
      </c>
      <c r="Y32" s="60">
        <v>-183040207</v>
      </c>
      <c r="Z32" s="140">
        <v>-103.06</v>
      </c>
      <c r="AA32" s="62">
        <v>236804942</v>
      </c>
    </row>
    <row r="33" spans="1:27" ht="12.75">
      <c r="A33" s="249" t="s">
        <v>165</v>
      </c>
      <c r="B33" s="182"/>
      <c r="C33" s="155">
        <v>23843621</v>
      </c>
      <c r="D33" s="155"/>
      <c r="E33" s="59">
        <v>21472560</v>
      </c>
      <c r="F33" s="60">
        <v>21472560</v>
      </c>
      <c r="G33" s="60">
        <v>-5561461</v>
      </c>
      <c r="H33" s="60">
        <v>1514791</v>
      </c>
      <c r="I33" s="60">
        <v>1034682</v>
      </c>
      <c r="J33" s="60">
        <v>1034682</v>
      </c>
      <c r="K33" s="60">
        <v>1296726</v>
      </c>
      <c r="L33" s="60">
        <v>-890103</v>
      </c>
      <c r="M33" s="60">
        <v>-13529470</v>
      </c>
      <c r="N33" s="60">
        <v>-13529470</v>
      </c>
      <c r="O33" s="60">
        <v>217737</v>
      </c>
      <c r="P33" s="60">
        <v>-698307</v>
      </c>
      <c r="Q33" s="60">
        <v>-2451564</v>
      </c>
      <c r="R33" s="60">
        <v>-2451564</v>
      </c>
      <c r="S33" s="60"/>
      <c r="T33" s="60"/>
      <c r="U33" s="60"/>
      <c r="V33" s="60"/>
      <c r="W33" s="60">
        <v>-2451564</v>
      </c>
      <c r="X33" s="60">
        <v>16104420</v>
      </c>
      <c r="Y33" s="60">
        <v>-18555984</v>
      </c>
      <c r="Z33" s="140">
        <v>-115.22</v>
      </c>
      <c r="AA33" s="62">
        <v>21472560</v>
      </c>
    </row>
    <row r="34" spans="1:27" ht="12.75">
      <c r="A34" s="250" t="s">
        <v>58</v>
      </c>
      <c r="B34" s="251"/>
      <c r="C34" s="168">
        <f aca="true" t="shared" si="3" ref="C34:Y34">SUM(C29:C33)</f>
        <v>304826807</v>
      </c>
      <c r="D34" s="168">
        <f>SUM(D29:D33)</f>
        <v>0</v>
      </c>
      <c r="E34" s="72">
        <f t="shared" si="3"/>
        <v>267252635</v>
      </c>
      <c r="F34" s="73">
        <f t="shared" si="3"/>
        <v>267252635</v>
      </c>
      <c r="G34" s="73">
        <f t="shared" si="3"/>
        <v>-17849487</v>
      </c>
      <c r="H34" s="73">
        <f t="shared" si="3"/>
        <v>24670393</v>
      </c>
      <c r="I34" s="73">
        <f t="shared" si="3"/>
        <v>-1560081</v>
      </c>
      <c r="J34" s="73">
        <f t="shared" si="3"/>
        <v>-1560081</v>
      </c>
      <c r="K34" s="73">
        <f t="shared" si="3"/>
        <v>8763862</v>
      </c>
      <c r="L34" s="73">
        <f t="shared" si="3"/>
        <v>-1268362</v>
      </c>
      <c r="M34" s="73">
        <f t="shared" si="3"/>
        <v>-16606175</v>
      </c>
      <c r="N34" s="73">
        <f t="shared" si="3"/>
        <v>-16606175</v>
      </c>
      <c r="O34" s="73">
        <f t="shared" si="3"/>
        <v>-2105907</v>
      </c>
      <c r="P34" s="73">
        <f t="shared" si="3"/>
        <v>-1707728</v>
      </c>
      <c r="Q34" s="73">
        <f t="shared" si="3"/>
        <v>-7795700</v>
      </c>
      <c r="R34" s="73">
        <f t="shared" si="3"/>
        <v>-7795700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-7795700</v>
      </c>
      <c r="X34" s="73">
        <f t="shared" si="3"/>
        <v>200439477</v>
      </c>
      <c r="Y34" s="73">
        <f t="shared" si="3"/>
        <v>-208235177</v>
      </c>
      <c r="Z34" s="170">
        <f>+IF(X34&lt;&gt;0,+(Y34/X34)*100,0)</f>
        <v>-103.88930370238394</v>
      </c>
      <c r="AA34" s="74">
        <f>SUM(AA29:AA33)</f>
        <v>267252635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40752657</v>
      </c>
      <c r="D37" s="155"/>
      <c r="E37" s="59">
        <v>46837261</v>
      </c>
      <c r="F37" s="60">
        <v>46837261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>
        <v>-2092036</v>
      </c>
      <c r="R37" s="60">
        <v>-2092036</v>
      </c>
      <c r="S37" s="60"/>
      <c r="T37" s="60"/>
      <c r="U37" s="60"/>
      <c r="V37" s="60"/>
      <c r="W37" s="60">
        <v>-2092036</v>
      </c>
      <c r="X37" s="60">
        <v>35127946</v>
      </c>
      <c r="Y37" s="60">
        <v>-37219982</v>
      </c>
      <c r="Z37" s="140">
        <v>-105.96</v>
      </c>
      <c r="AA37" s="62">
        <v>46837261</v>
      </c>
    </row>
    <row r="38" spans="1:27" ht="12.75">
      <c r="A38" s="249" t="s">
        <v>165</v>
      </c>
      <c r="B38" s="182"/>
      <c r="C38" s="155">
        <v>38403000</v>
      </c>
      <c r="D38" s="155"/>
      <c r="E38" s="59">
        <v>40825619</v>
      </c>
      <c r="F38" s="60">
        <v>40825619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30619214</v>
      </c>
      <c r="Y38" s="60">
        <v>-30619214</v>
      </c>
      <c r="Z38" s="140">
        <v>-100</v>
      </c>
      <c r="AA38" s="62">
        <v>40825619</v>
      </c>
    </row>
    <row r="39" spans="1:27" ht="12.75">
      <c r="A39" s="250" t="s">
        <v>59</v>
      </c>
      <c r="B39" s="253"/>
      <c r="C39" s="168">
        <f aca="true" t="shared" si="4" ref="C39:Y39">SUM(C37:C38)</f>
        <v>79155657</v>
      </c>
      <c r="D39" s="168">
        <f>SUM(D37:D38)</f>
        <v>0</v>
      </c>
      <c r="E39" s="76">
        <f t="shared" si="4"/>
        <v>87662880</v>
      </c>
      <c r="F39" s="77">
        <f t="shared" si="4"/>
        <v>87662880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-2092036</v>
      </c>
      <c r="R39" s="77">
        <f t="shared" si="4"/>
        <v>-2092036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-2092036</v>
      </c>
      <c r="X39" s="77">
        <f t="shared" si="4"/>
        <v>65747160</v>
      </c>
      <c r="Y39" s="77">
        <f t="shared" si="4"/>
        <v>-67839196</v>
      </c>
      <c r="Z39" s="212">
        <f>+IF(X39&lt;&gt;0,+(Y39/X39)*100,0)</f>
        <v>-103.18194124278523</v>
      </c>
      <c r="AA39" s="79">
        <f>SUM(AA37:AA38)</f>
        <v>87662880</v>
      </c>
    </row>
    <row r="40" spans="1:27" ht="12.75">
      <c r="A40" s="250" t="s">
        <v>167</v>
      </c>
      <c r="B40" s="251"/>
      <c r="C40" s="168">
        <f aca="true" t="shared" si="5" ref="C40:Y40">+C34+C39</f>
        <v>383982464</v>
      </c>
      <c r="D40" s="168">
        <f>+D34+D39</f>
        <v>0</v>
      </c>
      <c r="E40" s="72">
        <f t="shared" si="5"/>
        <v>354915515</v>
      </c>
      <c r="F40" s="73">
        <f t="shared" si="5"/>
        <v>354915515</v>
      </c>
      <c r="G40" s="73">
        <f t="shared" si="5"/>
        <v>-17849487</v>
      </c>
      <c r="H40" s="73">
        <f t="shared" si="5"/>
        <v>24670393</v>
      </c>
      <c r="I40" s="73">
        <f t="shared" si="5"/>
        <v>-1560081</v>
      </c>
      <c r="J40" s="73">
        <f t="shared" si="5"/>
        <v>-1560081</v>
      </c>
      <c r="K40" s="73">
        <f t="shared" si="5"/>
        <v>8763862</v>
      </c>
      <c r="L40" s="73">
        <f t="shared" si="5"/>
        <v>-1268362</v>
      </c>
      <c r="M40" s="73">
        <f t="shared" si="5"/>
        <v>-16606175</v>
      </c>
      <c r="N40" s="73">
        <f t="shared" si="5"/>
        <v>-16606175</v>
      </c>
      <c r="O40" s="73">
        <f t="shared" si="5"/>
        <v>-2105907</v>
      </c>
      <c r="P40" s="73">
        <f t="shared" si="5"/>
        <v>-1707728</v>
      </c>
      <c r="Q40" s="73">
        <f t="shared" si="5"/>
        <v>-9887736</v>
      </c>
      <c r="R40" s="73">
        <f t="shared" si="5"/>
        <v>-9887736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-9887736</v>
      </c>
      <c r="X40" s="73">
        <f t="shared" si="5"/>
        <v>266186637</v>
      </c>
      <c r="Y40" s="73">
        <f t="shared" si="5"/>
        <v>-276074373</v>
      </c>
      <c r="Z40" s="170">
        <f>+IF(X40&lt;&gt;0,+(Y40/X40)*100,0)</f>
        <v>-103.71458767105577</v>
      </c>
      <c r="AA40" s="74">
        <f>+AA34+AA39</f>
        <v>354915515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1638864376</v>
      </c>
      <c r="D42" s="257">
        <f>+D25-D40</f>
        <v>0</v>
      </c>
      <c r="E42" s="258">
        <f t="shared" si="6"/>
        <v>1783301902</v>
      </c>
      <c r="F42" s="259">
        <f t="shared" si="6"/>
        <v>1783301902</v>
      </c>
      <c r="G42" s="259">
        <f t="shared" si="6"/>
        <v>37097163</v>
      </c>
      <c r="H42" s="259">
        <f t="shared" si="6"/>
        <v>-8808875</v>
      </c>
      <c r="I42" s="259">
        <f t="shared" si="6"/>
        <v>10886348</v>
      </c>
      <c r="J42" s="259">
        <f t="shared" si="6"/>
        <v>10886348</v>
      </c>
      <c r="K42" s="259">
        <f t="shared" si="6"/>
        <v>-616203</v>
      </c>
      <c r="L42" s="259">
        <f t="shared" si="6"/>
        <v>7387200</v>
      </c>
      <c r="M42" s="259">
        <f t="shared" si="6"/>
        <v>33645953</v>
      </c>
      <c r="N42" s="259">
        <f t="shared" si="6"/>
        <v>33645953</v>
      </c>
      <c r="O42" s="259">
        <f t="shared" si="6"/>
        <v>11914772</v>
      </c>
      <c r="P42" s="259">
        <f t="shared" si="6"/>
        <v>42247612</v>
      </c>
      <c r="Q42" s="259">
        <f t="shared" si="6"/>
        <v>29991307</v>
      </c>
      <c r="R42" s="259">
        <f t="shared" si="6"/>
        <v>29991307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29991307</v>
      </c>
      <c r="X42" s="259">
        <f t="shared" si="6"/>
        <v>1337476427</v>
      </c>
      <c r="Y42" s="259">
        <f t="shared" si="6"/>
        <v>-1307485120</v>
      </c>
      <c r="Z42" s="260">
        <f>+IF(X42&lt;&gt;0,+(Y42/X42)*100,0)</f>
        <v>-97.75761976850154</v>
      </c>
      <c r="AA42" s="261">
        <f>+AA25-AA40</f>
        <v>1783301902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1638864376</v>
      </c>
      <c r="D45" s="155"/>
      <c r="E45" s="59">
        <v>1783301902</v>
      </c>
      <c r="F45" s="60">
        <v>1783301902</v>
      </c>
      <c r="G45" s="60">
        <v>37097163</v>
      </c>
      <c r="H45" s="60">
        <v>-8808875</v>
      </c>
      <c r="I45" s="60">
        <v>10886348</v>
      </c>
      <c r="J45" s="60">
        <v>10886348</v>
      </c>
      <c r="K45" s="60">
        <v>-616203</v>
      </c>
      <c r="L45" s="60">
        <v>7387200</v>
      </c>
      <c r="M45" s="60">
        <v>33645953</v>
      </c>
      <c r="N45" s="60">
        <v>33645953</v>
      </c>
      <c r="O45" s="60">
        <v>11914772</v>
      </c>
      <c r="P45" s="60">
        <v>42247612</v>
      </c>
      <c r="Q45" s="60">
        <v>29991307</v>
      </c>
      <c r="R45" s="60">
        <v>29991307</v>
      </c>
      <c r="S45" s="60"/>
      <c r="T45" s="60"/>
      <c r="U45" s="60"/>
      <c r="V45" s="60"/>
      <c r="W45" s="60">
        <v>29991307</v>
      </c>
      <c r="X45" s="60">
        <v>1337476427</v>
      </c>
      <c r="Y45" s="60">
        <v>-1307485120</v>
      </c>
      <c r="Z45" s="139">
        <v>-97.76</v>
      </c>
      <c r="AA45" s="62">
        <v>1783301902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1638864376</v>
      </c>
      <c r="D48" s="217">
        <f>SUM(D45:D47)</f>
        <v>0</v>
      </c>
      <c r="E48" s="264">
        <f t="shared" si="7"/>
        <v>1783301902</v>
      </c>
      <c r="F48" s="219">
        <f t="shared" si="7"/>
        <v>1783301902</v>
      </c>
      <c r="G48" s="219">
        <f t="shared" si="7"/>
        <v>37097163</v>
      </c>
      <c r="H48" s="219">
        <f t="shared" si="7"/>
        <v>-8808875</v>
      </c>
      <c r="I48" s="219">
        <f t="shared" si="7"/>
        <v>10886348</v>
      </c>
      <c r="J48" s="219">
        <f t="shared" si="7"/>
        <v>10886348</v>
      </c>
      <c r="K48" s="219">
        <f t="shared" si="7"/>
        <v>-616203</v>
      </c>
      <c r="L48" s="219">
        <f t="shared" si="7"/>
        <v>7387200</v>
      </c>
      <c r="M48" s="219">
        <f t="shared" si="7"/>
        <v>33645953</v>
      </c>
      <c r="N48" s="219">
        <f t="shared" si="7"/>
        <v>33645953</v>
      </c>
      <c r="O48" s="219">
        <f t="shared" si="7"/>
        <v>11914772</v>
      </c>
      <c r="P48" s="219">
        <f t="shared" si="7"/>
        <v>42247612</v>
      </c>
      <c r="Q48" s="219">
        <f t="shared" si="7"/>
        <v>29991307</v>
      </c>
      <c r="R48" s="219">
        <f t="shared" si="7"/>
        <v>29991307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29991307</v>
      </c>
      <c r="X48" s="219">
        <f t="shared" si="7"/>
        <v>1337476427</v>
      </c>
      <c r="Y48" s="219">
        <f t="shared" si="7"/>
        <v>-1307485120</v>
      </c>
      <c r="Z48" s="265">
        <f>+IF(X48&lt;&gt;0,+(Y48/X48)*100,0)</f>
        <v>-97.75761976850154</v>
      </c>
      <c r="AA48" s="232">
        <f>SUM(AA45:AA47)</f>
        <v>1783301902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107626700</v>
      </c>
      <c r="F6" s="60">
        <v>107626700</v>
      </c>
      <c r="G6" s="60">
        <v>16058414</v>
      </c>
      <c r="H6" s="60">
        <v>7445494</v>
      </c>
      <c r="I6" s="60">
        <v>7454423</v>
      </c>
      <c r="J6" s="60">
        <v>30958331</v>
      </c>
      <c r="K6" s="60">
        <v>7435744</v>
      </c>
      <c r="L6" s="60">
        <v>3730548</v>
      </c>
      <c r="M6" s="60">
        <v>7157603</v>
      </c>
      <c r="N6" s="60">
        <v>18323895</v>
      </c>
      <c r="O6" s="60">
        <v>7197264</v>
      </c>
      <c r="P6" s="60">
        <v>7194966</v>
      </c>
      <c r="Q6" s="60">
        <v>7190236</v>
      </c>
      <c r="R6" s="60">
        <v>21582466</v>
      </c>
      <c r="S6" s="60"/>
      <c r="T6" s="60"/>
      <c r="U6" s="60"/>
      <c r="V6" s="60"/>
      <c r="W6" s="60">
        <v>70864692</v>
      </c>
      <c r="X6" s="60">
        <v>78147351</v>
      </c>
      <c r="Y6" s="60">
        <v>-7282659</v>
      </c>
      <c r="Z6" s="140">
        <v>-9.32</v>
      </c>
      <c r="AA6" s="62">
        <v>107626700</v>
      </c>
    </row>
    <row r="7" spans="1:27" ht="12.75">
      <c r="A7" s="249" t="s">
        <v>32</v>
      </c>
      <c r="B7" s="182"/>
      <c r="C7" s="155">
        <v>296836872</v>
      </c>
      <c r="D7" s="155"/>
      <c r="E7" s="59">
        <v>394520796</v>
      </c>
      <c r="F7" s="60">
        <v>394520796</v>
      </c>
      <c r="G7" s="60">
        <v>31353202</v>
      </c>
      <c r="H7" s="60">
        <v>32471380</v>
      </c>
      <c r="I7" s="60">
        <v>32712058</v>
      </c>
      <c r="J7" s="60">
        <v>96536640</v>
      </c>
      <c r="K7" s="60">
        <v>30295323</v>
      </c>
      <c r="L7" s="60">
        <v>29018917</v>
      </c>
      <c r="M7" s="60">
        <v>26380849</v>
      </c>
      <c r="N7" s="60">
        <v>85695089</v>
      </c>
      <c r="O7" s="60">
        <v>31026872</v>
      </c>
      <c r="P7" s="60">
        <v>28937127</v>
      </c>
      <c r="Q7" s="60">
        <v>28419524</v>
      </c>
      <c r="R7" s="60">
        <v>88383523</v>
      </c>
      <c r="S7" s="60"/>
      <c r="T7" s="60"/>
      <c r="U7" s="60"/>
      <c r="V7" s="60"/>
      <c r="W7" s="60">
        <v>270615252</v>
      </c>
      <c r="X7" s="60">
        <v>297209610</v>
      </c>
      <c r="Y7" s="60">
        <v>-26594358</v>
      </c>
      <c r="Z7" s="140">
        <v>-8.95</v>
      </c>
      <c r="AA7" s="62">
        <v>394520796</v>
      </c>
    </row>
    <row r="8" spans="1:27" ht="12.75">
      <c r="A8" s="249" t="s">
        <v>178</v>
      </c>
      <c r="B8" s="182"/>
      <c r="C8" s="155"/>
      <c r="D8" s="155"/>
      <c r="E8" s="59">
        <v>34016074</v>
      </c>
      <c r="F8" s="60">
        <v>34016074</v>
      </c>
      <c r="G8" s="60">
        <v>820089</v>
      </c>
      <c r="H8" s="60">
        <v>1638582</v>
      </c>
      <c r="I8" s="60">
        <v>954772</v>
      </c>
      <c r="J8" s="60">
        <v>3413443</v>
      </c>
      <c r="K8" s="60">
        <v>863727</v>
      </c>
      <c r="L8" s="60">
        <v>864154</v>
      </c>
      <c r="M8" s="60">
        <v>825486</v>
      </c>
      <c r="N8" s="60">
        <v>2553367</v>
      </c>
      <c r="O8" s="60">
        <v>726955</v>
      </c>
      <c r="P8" s="60">
        <v>1344976</v>
      </c>
      <c r="Q8" s="60">
        <v>734233</v>
      </c>
      <c r="R8" s="60">
        <v>2806164</v>
      </c>
      <c r="S8" s="60"/>
      <c r="T8" s="60"/>
      <c r="U8" s="60"/>
      <c r="V8" s="60"/>
      <c r="W8" s="60">
        <v>8772974</v>
      </c>
      <c r="X8" s="60">
        <v>23702033</v>
      </c>
      <c r="Y8" s="60">
        <v>-14929059</v>
      </c>
      <c r="Z8" s="140">
        <v>-62.99</v>
      </c>
      <c r="AA8" s="62">
        <v>34016074</v>
      </c>
    </row>
    <row r="9" spans="1:27" ht="12.75">
      <c r="A9" s="249" t="s">
        <v>179</v>
      </c>
      <c r="B9" s="182"/>
      <c r="C9" s="155">
        <v>214662471</v>
      </c>
      <c r="D9" s="155"/>
      <c r="E9" s="59">
        <v>129369300</v>
      </c>
      <c r="F9" s="60">
        <v>129369300</v>
      </c>
      <c r="G9" s="60">
        <v>51793000</v>
      </c>
      <c r="H9" s="60"/>
      <c r="I9" s="60">
        <v>1625000</v>
      </c>
      <c r="J9" s="60">
        <v>53418000</v>
      </c>
      <c r="K9" s="60"/>
      <c r="L9" s="60">
        <v>583500</v>
      </c>
      <c r="M9" s="60">
        <v>37602000</v>
      </c>
      <c r="N9" s="60">
        <v>38185500</v>
      </c>
      <c r="O9" s="60"/>
      <c r="P9" s="60">
        <v>1352210</v>
      </c>
      <c r="Q9" s="60">
        <v>31076000</v>
      </c>
      <c r="R9" s="60">
        <v>32428210</v>
      </c>
      <c r="S9" s="60"/>
      <c r="T9" s="60"/>
      <c r="U9" s="60"/>
      <c r="V9" s="60"/>
      <c r="W9" s="60">
        <v>124031710</v>
      </c>
      <c r="X9" s="60">
        <v>129369300</v>
      </c>
      <c r="Y9" s="60">
        <v>-5337590</v>
      </c>
      <c r="Z9" s="140">
        <v>-4.13</v>
      </c>
      <c r="AA9" s="62">
        <v>129369300</v>
      </c>
    </row>
    <row r="10" spans="1:27" ht="12.75">
      <c r="A10" s="249" t="s">
        <v>180</v>
      </c>
      <c r="B10" s="182"/>
      <c r="C10" s="155"/>
      <c r="D10" s="155"/>
      <c r="E10" s="59">
        <v>71889000</v>
      </c>
      <c r="F10" s="60">
        <v>71889000</v>
      </c>
      <c r="G10" s="60"/>
      <c r="H10" s="60">
        <v>3381578</v>
      </c>
      <c r="I10" s="60">
        <v>7239029</v>
      </c>
      <c r="J10" s="60">
        <v>10620607</v>
      </c>
      <c r="K10" s="60"/>
      <c r="L10" s="60">
        <v>5994821</v>
      </c>
      <c r="M10" s="60">
        <v>3935775</v>
      </c>
      <c r="N10" s="60">
        <v>9930596</v>
      </c>
      <c r="O10" s="60">
        <v>10767865</v>
      </c>
      <c r="P10" s="60">
        <v>2992884</v>
      </c>
      <c r="Q10" s="60">
        <v>6237000</v>
      </c>
      <c r="R10" s="60">
        <v>19997749</v>
      </c>
      <c r="S10" s="60"/>
      <c r="T10" s="60"/>
      <c r="U10" s="60"/>
      <c r="V10" s="60"/>
      <c r="W10" s="60">
        <v>40548952</v>
      </c>
      <c r="X10" s="60">
        <v>71889000</v>
      </c>
      <c r="Y10" s="60">
        <v>-31340048</v>
      </c>
      <c r="Z10" s="140">
        <v>-43.6</v>
      </c>
      <c r="AA10" s="62">
        <v>71889000</v>
      </c>
    </row>
    <row r="11" spans="1:27" ht="12.75">
      <c r="A11" s="249" t="s">
        <v>181</v>
      </c>
      <c r="B11" s="182"/>
      <c r="C11" s="155">
        <v>40508060</v>
      </c>
      <c r="D11" s="155"/>
      <c r="E11" s="59">
        <v>39132783</v>
      </c>
      <c r="F11" s="60">
        <v>39132783</v>
      </c>
      <c r="G11" s="60">
        <v>3598894</v>
      </c>
      <c r="H11" s="60">
        <v>3588008</v>
      </c>
      <c r="I11" s="60">
        <v>3883242</v>
      </c>
      <c r="J11" s="60">
        <v>11070144</v>
      </c>
      <c r="K11" s="60">
        <v>3886350</v>
      </c>
      <c r="L11" s="60">
        <v>3876186</v>
      </c>
      <c r="M11" s="60">
        <v>3994398</v>
      </c>
      <c r="N11" s="60">
        <v>11756934</v>
      </c>
      <c r="O11" s="60">
        <v>4087910</v>
      </c>
      <c r="P11" s="60">
        <v>4119752</v>
      </c>
      <c r="Q11" s="60">
        <v>3895675</v>
      </c>
      <c r="R11" s="60">
        <v>12103337</v>
      </c>
      <c r="S11" s="60"/>
      <c r="T11" s="60"/>
      <c r="U11" s="60"/>
      <c r="V11" s="60"/>
      <c r="W11" s="60">
        <v>34930415</v>
      </c>
      <c r="X11" s="60">
        <v>31915296</v>
      </c>
      <c r="Y11" s="60">
        <v>3015119</v>
      </c>
      <c r="Z11" s="140">
        <v>9.45</v>
      </c>
      <c r="AA11" s="62">
        <v>39132783</v>
      </c>
    </row>
    <row r="12" spans="1:27" ht="12.75">
      <c r="A12" s="249" t="s">
        <v>182</v>
      </c>
      <c r="B12" s="182"/>
      <c r="C12" s="155">
        <v>16686</v>
      </c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-471779898</v>
      </c>
      <c r="D14" s="155"/>
      <c r="E14" s="59">
        <v>-514317013</v>
      </c>
      <c r="F14" s="60">
        <v>-514317013</v>
      </c>
      <c r="G14" s="60">
        <v>-73582485</v>
      </c>
      <c r="H14" s="60">
        <v>-53449131</v>
      </c>
      <c r="I14" s="60">
        <v>-34274126</v>
      </c>
      <c r="J14" s="60">
        <v>-161305742</v>
      </c>
      <c r="K14" s="60">
        <v>-25427892</v>
      </c>
      <c r="L14" s="60">
        <v>-33366137</v>
      </c>
      <c r="M14" s="60">
        <v>-35388047</v>
      </c>
      <c r="N14" s="60">
        <v>-94182076</v>
      </c>
      <c r="O14" s="60">
        <v>-41508332</v>
      </c>
      <c r="P14" s="60">
        <v>-40555862</v>
      </c>
      <c r="Q14" s="60">
        <v>-51319521</v>
      </c>
      <c r="R14" s="60">
        <v>-133383715</v>
      </c>
      <c r="S14" s="60"/>
      <c r="T14" s="60"/>
      <c r="U14" s="60"/>
      <c r="V14" s="60"/>
      <c r="W14" s="60">
        <v>-388871533</v>
      </c>
      <c r="X14" s="60">
        <v>-378213416</v>
      </c>
      <c r="Y14" s="60">
        <v>-10658117</v>
      </c>
      <c r="Z14" s="140">
        <v>2.82</v>
      </c>
      <c r="AA14" s="62">
        <v>-514317013</v>
      </c>
    </row>
    <row r="15" spans="1:27" ht="12.75">
      <c r="A15" s="249" t="s">
        <v>40</v>
      </c>
      <c r="B15" s="182"/>
      <c r="C15" s="155">
        <v>-17084658</v>
      </c>
      <c r="D15" s="155"/>
      <c r="E15" s="59">
        <v>-7452000</v>
      </c>
      <c r="F15" s="60">
        <v>-7452000</v>
      </c>
      <c r="G15" s="60">
        <v>-3717049</v>
      </c>
      <c r="H15" s="60">
        <v>-901582</v>
      </c>
      <c r="I15" s="60">
        <v>-798850</v>
      </c>
      <c r="J15" s="60">
        <v>-5417481</v>
      </c>
      <c r="K15" s="60">
        <v>-1129441</v>
      </c>
      <c r="L15" s="60">
        <v>-638479</v>
      </c>
      <c r="M15" s="60">
        <v>-1504784</v>
      </c>
      <c r="N15" s="60">
        <v>-3272704</v>
      </c>
      <c r="O15" s="60">
        <v>-621615</v>
      </c>
      <c r="P15" s="60">
        <v>-621615</v>
      </c>
      <c r="Q15" s="60">
        <v>-1470421</v>
      </c>
      <c r="R15" s="60">
        <v>-2713651</v>
      </c>
      <c r="S15" s="60"/>
      <c r="T15" s="60"/>
      <c r="U15" s="60"/>
      <c r="V15" s="60"/>
      <c r="W15" s="60">
        <v>-11403836</v>
      </c>
      <c r="X15" s="60">
        <v>-6054750</v>
      </c>
      <c r="Y15" s="60">
        <v>-5349086</v>
      </c>
      <c r="Z15" s="140">
        <v>88.35</v>
      </c>
      <c r="AA15" s="62">
        <v>-7452000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63159533</v>
      </c>
      <c r="D17" s="168">
        <f t="shared" si="0"/>
        <v>0</v>
      </c>
      <c r="E17" s="72">
        <f t="shared" si="0"/>
        <v>254785640</v>
      </c>
      <c r="F17" s="73">
        <f t="shared" si="0"/>
        <v>254785640</v>
      </c>
      <c r="G17" s="73">
        <f t="shared" si="0"/>
        <v>26324065</v>
      </c>
      <c r="H17" s="73">
        <f t="shared" si="0"/>
        <v>-5825671</v>
      </c>
      <c r="I17" s="73">
        <f t="shared" si="0"/>
        <v>18795548</v>
      </c>
      <c r="J17" s="73">
        <f t="shared" si="0"/>
        <v>39293942</v>
      </c>
      <c r="K17" s="73">
        <f t="shared" si="0"/>
        <v>15923811</v>
      </c>
      <c r="L17" s="73">
        <f t="shared" si="0"/>
        <v>10063510</v>
      </c>
      <c r="M17" s="73">
        <f t="shared" si="0"/>
        <v>43003280</v>
      </c>
      <c r="N17" s="73">
        <f t="shared" si="0"/>
        <v>68990601</v>
      </c>
      <c r="O17" s="73">
        <f t="shared" si="0"/>
        <v>11676919</v>
      </c>
      <c r="P17" s="73">
        <f t="shared" si="0"/>
        <v>4764438</v>
      </c>
      <c r="Q17" s="73">
        <f t="shared" si="0"/>
        <v>24762726</v>
      </c>
      <c r="R17" s="73">
        <f t="shared" si="0"/>
        <v>41204083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149488626</v>
      </c>
      <c r="X17" s="73">
        <f t="shared" si="0"/>
        <v>247964424</v>
      </c>
      <c r="Y17" s="73">
        <f t="shared" si="0"/>
        <v>-98475798</v>
      </c>
      <c r="Z17" s="170">
        <f>+IF(X17&lt;&gt;0,+(Y17/X17)*100,0)</f>
        <v>-39.71368005597448</v>
      </c>
      <c r="AA17" s="74">
        <f>SUM(AA6:AA16)</f>
        <v>254785640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3935955</v>
      </c>
      <c r="D21" s="155"/>
      <c r="E21" s="59">
        <v>8000000</v>
      </c>
      <c r="F21" s="60">
        <v>8000000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4000000</v>
      </c>
      <c r="Y21" s="159">
        <v>-4000000</v>
      </c>
      <c r="Z21" s="141">
        <v>-100</v>
      </c>
      <c r="AA21" s="225">
        <v>8000000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-75859682</v>
      </c>
      <c r="D26" s="155"/>
      <c r="E26" s="59">
        <v>-79888998</v>
      </c>
      <c r="F26" s="60">
        <v>-79888998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>
        <v>-79888998</v>
      </c>
    </row>
    <row r="27" spans="1:27" ht="12.75">
      <c r="A27" s="250" t="s">
        <v>192</v>
      </c>
      <c r="B27" s="251"/>
      <c r="C27" s="168">
        <f aca="true" t="shared" si="1" ref="C27:Y27">SUM(C21:C26)</f>
        <v>-71923727</v>
      </c>
      <c r="D27" s="168">
        <f>SUM(D21:D26)</f>
        <v>0</v>
      </c>
      <c r="E27" s="72">
        <f t="shared" si="1"/>
        <v>-71888998</v>
      </c>
      <c r="F27" s="73">
        <f t="shared" si="1"/>
        <v>-71888998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0</v>
      </c>
      <c r="X27" s="73">
        <f t="shared" si="1"/>
        <v>4000000</v>
      </c>
      <c r="Y27" s="73">
        <f t="shared" si="1"/>
        <v>-4000000</v>
      </c>
      <c r="Z27" s="170">
        <f>+IF(X27&lt;&gt;0,+(Y27/X27)*100,0)</f>
        <v>-100</v>
      </c>
      <c r="AA27" s="74">
        <f>SUM(AA21:AA26)</f>
        <v>-71888998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-2860953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-2860953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-11625147</v>
      </c>
      <c r="D38" s="153">
        <f>+D17+D27+D36</f>
        <v>0</v>
      </c>
      <c r="E38" s="99">
        <f t="shared" si="3"/>
        <v>182896642</v>
      </c>
      <c r="F38" s="100">
        <f t="shared" si="3"/>
        <v>182896642</v>
      </c>
      <c r="G38" s="100">
        <f t="shared" si="3"/>
        <v>26324065</v>
      </c>
      <c r="H38" s="100">
        <f t="shared" si="3"/>
        <v>-5825671</v>
      </c>
      <c r="I38" s="100">
        <f t="shared" si="3"/>
        <v>18795548</v>
      </c>
      <c r="J38" s="100">
        <f t="shared" si="3"/>
        <v>39293942</v>
      </c>
      <c r="K38" s="100">
        <f t="shared" si="3"/>
        <v>15923811</v>
      </c>
      <c r="L38" s="100">
        <f t="shared" si="3"/>
        <v>10063510</v>
      </c>
      <c r="M38" s="100">
        <f t="shared" si="3"/>
        <v>43003280</v>
      </c>
      <c r="N38" s="100">
        <f t="shared" si="3"/>
        <v>68990601</v>
      </c>
      <c r="O38" s="100">
        <f t="shared" si="3"/>
        <v>11676919</v>
      </c>
      <c r="P38" s="100">
        <f t="shared" si="3"/>
        <v>4764438</v>
      </c>
      <c r="Q38" s="100">
        <f t="shared" si="3"/>
        <v>24762726</v>
      </c>
      <c r="R38" s="100">
        <f t="shared" si="3"/>
        <v>41204083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149488626</v>
      </c>
      <c r="X38" s="100">
        <f t="shared" si="3"/>
        <v>251964424</v>
      </c>
      <c r="Y38" s="100">
        <f t="shared" si="3"/>
        <v>-102475798</v>
      </c>
      <c r="Z38" s="137">
        <f>+IF(X38&lt;&gt;0,+(Y38/X38)*100,0)</f>
        <v>-40.67074088205405</v>
      </c>
      <c r="AA38" s="102">
        <f>+AA17+AA27+AA36</f>
        <v>182896642</v>
      </c>
    </row>
    <row r="39" spans="1:27" ht="12.75">
      <c r="A39" s="249" t="s">
        <v>200</v>
      </c>
      <c r="B39" s="182"/>
      <c r="C39" s="153">
        <v>4256812</v>
      </c>
      <c r="D39" s="153"/>
      <c r="E39" s="99"/>
      <c r="F39" s="100"/>
      <c r="G39" s="100">
        <v>20094995</v>
      </c>
      <c r="H39" s="100">
        <v>46419060</v>
      </c>
      <c r="I39" s="100">
        <v>40593389</v>
      </c>
      <c r="J39" s="100">
        <v>20094995</v>
      </c>
      <c r="K39" s="100">
        <v>59388937</v>
      </c>
      <c r="L39" s="100">
        <v>75312748</v>
      </c>
      <c r="M39" s="100">
        <v>85376258</v>
      </c>
      <c r="N39" s="100">
        <v>59388937</v>
      </c>
      <c r="O39" s="100">
        <v>128379538</v>
      </c>
      <c r="P39" s="100">
        <v>140056457</v>
      </c>
      <c r="Q39" s="100">
        <v>144820895</v>
      </c>
      <c r="R39" s="100">
        <v>128379538</v>
      </c>
      <c r="S39" s="100"/>
      <c r="T39" s="100"/>
      <c r="U39" s="100"/>
      <c r="V39" s="100"/>
      <c r="W39" s="100">
        <v>20094995</v>
      </c>
      <c r="X39" s="100"/>
      <c r="Y39" s="100">
        <v>20094995</v>
      </c>
      <c r="Z39" s="137"/>
      <c r="AA39" s="102"/>
    </row>
    <row r="40" spans="1:27" ht="12.75">
      <c r="A40" s="269" t="s">
        <v>201</v>
      </c>
      <c r="B40" s="256"/>
      <c r="C40" s="257">
        <v>-7368335</v>
      </c>
      <c r="D40" s="257"/>
      <c r="E40" s="258">
        <v>182896642</v>
      </c>
      <c r="F40" s="259">
        <v>182896642</v>
      </c>
      <c r="G40" s="259">
        <v>46419060</v>
      </c>
      <c r="H40" s="259">
        <v>40593389</v>
      </c>
      <c r="I40" s="259">
        <v>59388937</v>
      </c>
      <c r="J40" s="259">
        <v>59388937</v>
      </c>
      <c r="K40" s="259">
        <v>75312748</v>
      </c>
      <c r="L40" s="259">
        <v>85376258</v>
      </c>
      <c r="M40" s="259">
        <v>128379538</v>
      </c>
      <c r="N40" s="259">
        <v>128379538</v>
      </c>
      <c r="O40" s="259">
        <v>140056457</v>
      </c>
      <c r="P40" s="259">
        <v>144820895</v>
      </c>
      <c r="Q40" s="259">
        <v>169583621</v>
      </c>
      <c r="R40" s="259">
        <v>169583621</v>
      </c>
      <c r="S40" s="259"/>
      <c r="T40" s="259"/>
      <c r="U40" s="259"/>
      <c r="V40" s="259"/>
      <c r="W40" s="259">
        <v>169583621</v>
      </c>
      <c r="X40" s="259">
        <v>251964424</v>
      </c>
      <c r="Y40" s="259">
        <v>-82380803</v>
      </c>
      <c r="Z40" s="260">
        <v>-32.7</v>
      </c>
      <c r="AA40" s="261">
        <v>182896642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75859682</v>
      </c>
      <c r="D5" s="200">
        <f t="shared" si="0"/>
        <v>0</v>
      </c>
      <c r="E5" s="106">
        <f t="shared" si="0"/>
        <v>79888998</v>
      </c>
      <c r="F5" s="106">
        <f t="shared" si="0"/>
        <v>79888998</v>
      </c>
      <c r="G5" s="106">
        <f t="shared" si="0"/>
        <v>9280354</v>
      </c>
      <c r="H5" s="106">
        <f t="shared" si="0"/>
        <v>2966297</v>
      </c>
      <c r="I5" s="106">
        <f t="shared" si="0"/>
        <v>7219913</v>
      </c>
      <c r="J5" s="106">
        <f t="shared" si="0"/>
        <v>19466564</v>
      </c>
      <c r="K5" s="106">
        <f t="shared" si="0"/>
        <v>7708502</v>
      </c>
      <c r="L5" s="106">
        <f t="shared" si="0"/>
        <v>5164193</v>
      </c>
      <c r="M5" s="106">
        <f t="shared" si="0"/>
        <v>8697582</v>
      </c>
      <c r="N5" s="106">
        <f t="shared" si="0"/>
        <v>21570277</v>
      </c>
      <c r="O5" s="106">
        <f t="shared" si="0"/>
        <v>0</v>
      </c>
      <c r="P5" s="106">
        <f t="shared" si="0"/>
        <v>2625337</v>
      </c>
      <c r="Q5" s="106">
        <f t="shared" si="0"/>
        <v>2083355</v>
      </c>
      <c r="R5" s="106">
        <f t="shared" si="0"/>
        <v>4708692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45745533</v>
      </c>
      <c r="X5" s="106">
        <f t="shared" si="0"/>
        <v>59916750</v>
      </c>
      <c r="Y5" s="106">
        <f t="shared" si="0"/>
        <v>-14171217</v>
      </c>
      <c r="Z5" s="201">
        <f>+IF(X5&lt;&gt;0,+(Y5/X5)*100,0)</f>
        <v>-23.651511472167634</v>
      </c>
      <c r="AA5" s="199">
        <f>SUM(AA11:AA18)</f>
        <v>79888998</v>
      </c>
    </row>
    <row r="6" spans="1:27" ht="12.75">
      <c r="A6" s="291" t="s">
        <v>205</v>
      </c>
      <c r="B6" s="142"/>
      <c r="C6" s="62">
        <v>1489480</v>
      </c>
      <c r="D6" s="156"/>
      <c r="E6" s="60">
        <v>16504014</v>
      </c>
      <c r="F6" s="60">
        <v>16504014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12378011</v>
      </c>
      <c r="Y6" s="60">
        <v>-12378011</v>
      </c>
      <c r="Z6" s="140">
        <v>-100</v>
      </c>
      <c r="AA6" s="155">
        <v>16504014</v>
      </c>
    </row>
    <row r="7" spans="1:27" ht="12.75">
      <c r="A7" s="291" t="s">
        <v>206</v>
      </c>
      <c r="B7" s="142"/>
      <c r="C7" s="62"/>
      <c r="D7" s="156"/>
      <c r="E7" s="60">
        <v>13720931</v>
      </c>
      <c r="F7" s="60">
        <v>13720931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10290698</v>
      </c>
      <c r="Y7" s="60">
        <v>-10290698</v>
      </c>
      <c r="Z7" s="140">
        <v>-100</v>
      </c>
      <c r="AA7" s="155">
        <v>13720931</v>
      </c>
    </row>
    <row r="8" spans="1:27" ht="12.75">
      <c r="A8" s="291" t="s">
        <v>207</v>
      </c>
      <c r="B8" s="142"/>
      <c r="C8" s="62">
        <v>14198415</v>
      </c>
      <c r="D8" s="156"/>
      <c r="E8" s="60">
        <v>30272289</v>
      </c>
      <c r="F8" s="60">
        <v>30272289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22704217</v>
      </c>
      <c r="Y8" s="60">
        <v>-22704217</v>
      </c>
      <c r="Z8" s="140">
        <v>-100</v>
      </c>
      <c r="AA8" s="155">
        <v>30272289</v>
      </c>
    </row>
    <row r="9" spans="1:27" ht="12.75">
      <c r="A9" s="291" t="s">
        <v>208</v>
      </c>
      <c r="B9" s="142"/>
      <c r="C9" s="62"/>
      <c r="D9" s="156"/>
      <c r="E9" s="60">
        <v>13042022</v>
      </c>
      <c r="F9" s="60">
        <v>13042022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9781517</v>
      </c>
      <c r="Y9" s="60">
        <v>-9781517</v>
      </c>
      <c r="Z9" s="140">
        <v>-100</v>
      </c>
      <c r="AA9" s="155">
        <v>13042022</v>
      </c>
    </row>
    <row r="10" spans="1:27" ht="12.75">
      <c r="A10" s="291" t="s">
        <v>209</v>
      </c>
      <c r="B10" s="142"/>
      <c r="C10" s="62">
        <v>55899174</v>
      </c>
      <c r="D10" s="156"/>
      <c r="E10" s="60">
        <v>1844600</v>
      </c>
      <c r="F10" s="60">
        <v>1844600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1383450</v>
      </c>
      <c r="Y10" s="60">
        <v>-1383450</v>
      </c>
      <c r="Z10" s="140">
        <v>-100</v>
      </c>
      <c r="AA10" s="155">
        <v>1844600</v>
      </c>
    </row>
    <row r="11" spans="1:27" ht="12.75">
      <c r="A11" s="292" t="s">
        <v>210</v>
      </c>
      <c r="B11" s="142"/>
      <c r="C11" s="293">
        <f aca="true" t="shared" si="1" ref="C11:Y11">SUM(C6:C10)</f>
        <v>71587069</v>
      </c>
      <c r="D11" s="294">
        <f t="shared" si="1"/>
        <v>0</v>
      </c>
      <c r="E11" s="295">
        <f t="shared" si="1"/>
        <v>75383856</v>
      </c>
      <c r="F11" s="295">
        <f t="shared" si="1"/>
        <v>75383856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56537893</v>
      </c>
      <c r="Y11" s="295">
        <f t="shared" si="1"/>
        <v>-56537893</v>
      </c>
      <c r="Z11" s="296">
        <f>+IF(X11&lt;&gt;0,+(Y11/X11)*100,0)</f>
        <v>-100</v>
      </c>
      <c r="AA11" s="297">
        <f>SUM(AA6:AA10)</f>
        <v>75383856</v>
      </c>
    </row>
    <row r="12" spans="1:27" ht="12.75">
      <c r="A12" s="298" t="s">
        <v>211</v>
      </c>
      <c r="B12" s="136"/>
      <c r="C12" s="62"/>
      <c r="D12" s="156"/>
      <c r="E12" s="60">
        <v>4505142</v>
      </c>
      <c r="F12" s="60">
        <v>4505142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3378857</v>
      </c>
      <c r="Y12" s="60">
        <v>-3378857</v>
      </c>
      <c r="Z12" s="140">
        <v>-100</v>
      </c>
      <c r="AA12" s="155">
        <v>4505142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2366294</v>
      </c>
      <c r="D15" s="156"/>
      <c r="E15" s="60"/>
      <c r="F15" s="60"/>
      <c r="G15" s="60">
        <v>9280354</v>
      </c>
      <c r="H15" s="60">
        <v>2966297</v>
      </c>
      <c r="I15" s="60">
        <v>7219913</v>
      </c>
      <c r="J15" s="60">
        <v>19466564</v>
      </c>
      <c r="K15" s="60">
        <v>7708502</v>
      </c>
      <c r="L15" s="60">
        <v>5164193</v>
      </c>
      <c r="M15" s="60">
        <v>8697582</v>
      </c>
      <c r="N15" s="60">
        <v>21570277</v>
      </c>
      <c r="O15" s="60"/>
      <c r="P15" s="60">
        <v>2625337</v>
      </c>
      <c r="Q15" s="60">
        <v>2083355</v>
      </c>
      <c r="R15" s="60">
        <v>4708692</v>
      </c>
      <c r="S15" s="60"/>
      <c r="T15" s="60"/>
      <c r="U15" s="60"/>
      <c r="V15" s="60"/>
      <c r="W15" s="60">
        <v>45745533</v>
      </c>
      <c r="X15" s="60"/>
      <c r="Y15" s="60">
        <v>45745533</v>
      </c>
      <c r="Z15" s="140"/>
      <c r="AA15" s="155"/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1906319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1489480</v>
      </c>
      <c r="D36" s="156">
        <f t="shared" si="4"/>
        <v>0</v>
      </c>
      <c r="E36" s="60">
        <f t="shared" si="4"/>
        <v>16504014</v>
      </c>
      <c r="F36" s="60">
        <f t="shared" si="4"/>
        <v>16504014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12378011</v>
      </c>
      <c r="Y36" s="60">
        <f t="shared" si="4"/>
        <v>-12378011</v>
      </c>
      <c r="Z36" s="140">
        <f aca="true" t="shared" si="5" ref="Z36:Z49">+IF(X36&lt;&gt;0,+(Y36/X36)*100,0)</f>
        <v>-100</v>
      </c>
      <c r="AA36" s="155">
        <f>AA6+AA21</f>
        <v>16504014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13720931</v>
      </c>
      <c r="F37" s="60">
        <f t="shared" si="4"/>
        <v>13720931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10290698</v>
      </c>
      <c r="Y37" s="60">
        <f t="shared" si="4"/>
        <v>-10290698</v>
      </c>
      <c r="Z37" s="140">
        <f t="shared" si="5"/>
        <v>-100</v>
      </c>
      <c r="AA37" s="155">
        <f>AA7+AA22</f>
        <v>13720931</v>
      </c>
    </row>
    <row r="38" spans="1:27" ht="12.75">
      <c r="A38" s="291" t="s">
        <v>207</v>
      </c>
      <c r="B38" s="142"/>
      <c r="C38" s="62">
        <f t="shared" si="4"/>
        <v>14198415</v>
      </c>
      <c r="D38" s="156">
        <f t="shared" si="4"/>
        <v>0</v>
      </c>
      <c r="E38" s="60">
        <f t="shared" si="4"/>
        <v>30272289</v>
      </c>
      <c r="F38" s="60">
        <f t="shared" si="4"/>
        <v>30272289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22704217</v>
      </c>
      <c r="Y38" s="60">
        <f t="shared" si="4"/>
        <v>-22704217</v>
      </c>
      <c r="Z38" s="140">
        <f t="shared" si="5"/>
        <v>-100</v>
      </c>
      <c r="AA38" s="155">
        <f>AA8+AA23</f>
        <v>30272289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13042022</v>
      </c>
      <c r="F39" s="60">
        <f t="shared" si="4"/>
        <v>13042022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9781517</v>
      </c>
      <c r="Y39" s="60">
        <f t="shared" si="4"/>
        <v>-9781517</v>
      </c>
      <c r="Z39" s="140">
        <f t="shared" si="5"/>
        <v>-100</v>
      </c>
      <c r="AA39" s="155">
        <f>AA9+AA24</f>
        <v>13042022</v>
      </c>
    </row>
    <row r="40" spans="1:27" ht="12.75">
      <c r="A40" s="291" t="s">
        <v>209</v>
      </c>
      <c r="B40" s="142"/>
      <c r="C40" s="62">
        <f t="shared" si="4"/>
        <v>55899174</v>
      </c>
      <c r="D40" s="156">
        <f t="shared" si="4"/>
        <v>0</v>
      </c>
      <c r="E40" s="60">
        <f t="shared" si="4"/>
        <v>1844600</v>
      </c>
      <c r="F40" s="60">
        <f t="shared" si="4"/>
        <v>1844600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1383450</v>
      </c>
      <c r="Y40" s="60">
        <f t="shared" si="4"/>
        <v>-1383450</v>
      </c>
      <c r="Z40" s="140">
        <f t="shared" si="5"/>
        <v>-100</v>
      </c>
      <c r="AA40" s="155">
        <f>AA10+AA25</f>
        <v>1844600</v>
      </c>
    </row>
    <row r="41" spans="1:27" ht="12.75">
      <c r="A41" s="292" t="s">
        <v>210</v>
      </c>
      <c r="B41" s="142"/>
      <c r="C41" s="293">
        <f aca="true" t="shared" si="6" ref="C41:Y41">SUM(C36:C40)</f>
        <v>71587069</v>
      </c>
      <c r="D41" s="294">
        <f t="shared" si="6"/>
        <v>0</v>
      </c>
      <c r="E41" s="295">
        <f t="shared" si="6"/>
        <v>75383856</v>
      </c>
      <c r="F41" s="295">
        <f t="shared" si="6"/>
        <v>75383856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56537893</v>
      </c>
      <c r="Y41" s="295">
        <f t="shared" si="6"/>
        <v>-56537893</v>
      </c>
      <c r="Z41" s="296">
        <f t="shared" si="5"/>
        <v>-100</v>
      </c>
      <c r="AA41" s="297">
        <f>SUM(AA36:AA40)</f>
        <v>75383856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4505142</v>
      </c>
      <c r="F42" s="54">
        <f t="shared" si="7"/>
        <v>4505142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3378857</v>
      </c>
      <c r="Y42" s="54">
        <f t="shared" si="7"/>
        <v>-3378857</v>
      </c>
      <c r="Z42" s="184">
        <f t="shared" si="5"/>
        <v>-100</v>
      </c>
      <c r="AA42" s="130">
        <f aca="true" t="shared" si="8" ref="AA42:AA48">AA12+AA27</f>
        <v>4505142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2366294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9280354</v>
      </c>
      <c r="H45" s="54">
        <f t="shared" si="7"/>
        <v>2966297</v>
      </c>
      <c r="I45" s="54">
        <f t="shared" si="7"/>
        <v>7219913</v>
      </c>
      <c r="J45" s="54">
        <f t="shared" si="7"/>
        <v>19466564</v>
      </c>
      <c r="K45" s="54">
        <f t="shared" si="7"/>
        <v>7708502</v>
      </c>
      <c r="L45" s="54">
        <f t="shared" si="7"/>
        <v>5164193</v>
      </c>
      <c r="M45" s="54">
        <f t="shared" si="7"/>
        <v>8697582</v>
      </c>
      <c r="N45" s="54">
        <f t="shared" si="7"/>
        <v>21570277</v>
      </c>
      <c r="O45" s="54">
        <f t="shared" si="7"/>
        <v>0</v>
      </c>
      <c r="P45" s="54">
        <f t="shared" si="7"/>
        <v>2625337</v>
      </c>
      <c r="Q45" s="54">
        <f t="shared" si="7"/>
        <v>2083355</v>
      </c>
      <c r="R45" s="54">
        <f t="shared" si="7"/>
        <v>4708692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45745533</v>
      </c>
      <c r="X45" s="54">
        <f t="shared" si="7"/>
        <v>0</v>
      </c>
      <c r="Y45" s="54">
        <f t="shared" si="7"/>
        <v>45745533</v>
      </c>
      <c r="Z45" s="184">
        <f t="shared" si="5"/>
        <v>0</v>
      </c>
      <c r="AA45" s="130">
        <f t="shared" si="8"/>
        <v>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1906319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75859682</v>
      </c>
      <c r="D49" s="218">
        <f t="shared" si="9"/>
        <v>0</v>
      </c>
      <c r="E49" s="220">
        <f t="shared" si="9"/>
        <v>79888998</v>
      </c>
      <c r="F49" s="220">
        <f t="shared" si="9"/>
        <v>79888998</v>
      </c>
      <c r="G49" s="220">
        <f t="shared" si="9"/>
        <v>9280354</v>
      </c>
      <c r="H49" s="220">
        <f t="shared" si="9"/>
        <v>2966297</v>
      </c>
      <c r="I49" s="220">
        <f t="shared" si="9"/>
        <v>7219913</v>
      </c>
      <c r="J49" s="220">
        <f t="shared" si="9"/>
        <v>19466564</v>
      </c>
      <c r="K49" s="220">
        <f t="shared" si="9"/>
        <v>7708502</v>
      </c>
      <c r="L49" s="220">
        <f t="shared" si="9"/>
        <v>5164193</v>
      </c>
      <c r="M49" s="220">
        <f t="shared" si="9"/>
        <v>8697582</v>
      </c>
      <c r="N49" s="220">
        <f t="shared" si="9"/>
        <v>21570277</v>
      </c>
      <c r="O49" s="220">
        <f t="shared" si="9"/>
        <v>0</v>
      </c>
      <c r="P49" s="220">
        <f t="shared" si="9"/>
        <v>2625337</v>
      </c>
      <c r="Q49" s="220">
        <f t="shared" si="9"/>
        <v>2083355</v>
      </c>
      <c r="R49" s="220">
        <f t="shared" si="9"/>
        <v>4708692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45745533</v>
      </c>
      <c r="X49" s="220">
        <f t="shared" si="9"/>
        <v>59916750</v>
      </c>
      <c r="Y49" s="220">
        <f t="shared" si="9"/>
        <v>-14171217</v>
      </c>
      <c r="Z49" s="221">
        <f t="shared" si="5"/>
        <v>-23.651511472167634</v>
      </c>
      <c r="AA49" s="222">
        <f>SUM(AA41:AA48)</f>
        <v>79888998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13097233</v>
      </c>
      <c r="D51" s="129">
        <f t="shared" si="10"/>
        <v>0</v>
      </c>
      <c r="E51" s="54">
        <f t="shared" si="10"/>
        <v>23078334</v>
      </c>
      <c r="F51" s="54">
        <f t="shared" si="10"/>
        <v>23078334</v>
      </c>
      <c r="G51" s="54">
        <f t="shared" si="10"/>
        <v>8647733</v>
      </c>
      <c r="H51" s="54">
        <f t="shared" si="10"/>
        <v>3972224</v>
      </c>
      <c r="I51" s="54">
        <f t="shared" si="10"/>
        <v>1687007</v>
      </c>
      <c r="J51" s="54">
        <f t="shared" si="10"/>
        <v>14306964</v>
      </c>
      <c r="K51" s="54">
        <f t="shared" si="10"/>
        <v>2665909</v>
      </c>
      <c r="L51" s="54">
        <f t="shared" si="10"/>
        <v>1084695</v>
      </c>
      <c r="M51" s="54">
        <f t="shared" si="10"/>
        <v>469654</v>
      </c>
      <c r="N51" s="54">
        <f t="shared" si="10"/>
        <v>4220258</v>
      </c>
      <c r="O51" s="54">
        <f t="shared" si="10"/>
        <v>1327681</v>
      </c>
      <c r="P51" s="54">
        <f t="shared" si="10"/>
        <v>1575588</v>
      </c>
      <c r="Q51" s="54">
        <f t="shared" si="10"/>
        <v>2073005</v>
      </c>
      <c r="R51" s="54">
        <f t="shared" si="10"/>
        <v>4976274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23503496</v>
      </c>
      <c r="X51" s="54">
        <f t="shared" si="10"/>
        <v>17308750</v>
      </c>
      <c r="Y51" s="54">
        <f t="shared" si="10"/>
        <v>6194746</v>
      </c>
      <c r="Z51" s="184">
        <f>+IF(X51&lt;&gt;0,+(Y51/X51)*100,0)</f>
        <v>35.789678630750345</v>
      </c>
      <c r="AA51" s="130">
        <f>SUM(AA57:AA61)</f>
        <v>23078334</v>
      </c>
    </row>
    <row r="52" spans="1:27" ht="12.75">
      <c r="A52" s="310" t="s">
        <v>205</v>
      </c>
      <c r="B52" s="142"/>
      <c r="C52" s="62"/>
      <c r="D52" s="156"/>
      <c r="E52" s="60">
        <v>3792831</v>
      </c>
      <c r="F52" s="60">
        <v>3792831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2844623</v>
      </c>
      <c r="Y52" s="60">
        <v>-2844623</v>
      </c>
      <c r="Z52" s="140">
        <v>-100</v>
      </c>
      <c r="AA52" s="155">
        <v>3792831</v>
      </c>
    </row>
    <row r="53" spans="1:27" ht="12.75">
      <c r="A53" s="310" t="s">
        <v>206</v>
      </c>
      <c r="B53" s="142"/>
      <c r="C53" s="62"/>
      <c r="D53" s="156"/>
      <c r="E53" s="60">
        <v>7809170</v>
      </c>
      <c r="F53" s="60">
        <v>7809170</v>
      </c>
      <c r="G53" s="60"/>
      <c r="H53" s="60">
        <v>1491228</v>
      </c>
      <c r="I53" s="60"/>
      <c r="J53" s="60">
        <v>1491228</v>
      </c>
      <c r="K53" s="60"/>
      <c r="L53" s="60">
        <v>175398</v>
      </c>
      <c r="M53" s="60"/>
      <c r="N53" s="60">
        <v>175398</v>
      </c>
      <c r="O53" s="60"/>
      <c r="P53" s="60">
        <v>292027</v>
      </c>
      <c r="Q53" s="60">
        <v>292600</v>
      </c>
      <c r="R53" s="60">
        <v>584627</v>
      </c>
      <c r="S53" s="60"/>
      <c r="T53" s="60"/>
      <c r="U53" s="60"/>
      <c r="V53" s="60"/>
      <c r="W53" s="60">
        <v>2251253</v>
      </c>
      <c r="X53" s="60">
        <v>5856878</v>
      </c>
      <c r="Y53" s="60">
        <v>-3605625</v>
      </c>
      <c r="Z53" s="140">
        <v>-61.56</v>
      </c>
      <c r="AA53" s="155">
        <v>7809170</v>
      </c>
    </row>
    <row r="54" spans="1:27" ht="12.75">
      <c r="A54" s="310" t="s">
        <v>207</v>
      </c>
      <c r="B54" s="142"/>
      <c r="C54" s="62"/>
      <c r="D54" s="156"/>
      <c r="E54" s="60">
        <v>3117315</v>
      </c>
      <c r="F54" s="60">
        <v>3117315</v>
      </c>
      <c r="G54" s="60"/>
      <c r="H54" s="60">
        <v>285000</v>
      </c>
      <c r="I54" s="60"/>
      <c r="J54" s="60">
        <v>285000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>
        <v>285000</v>
      </c>
      <c r="X54" s="60">
        <v>2337986</v>
      </c>
      <c r="Y54" s="60">
        <v>-2052986</v>
      </c>
      <c r="Z54" s="140">
        <v>-87.81</v>
      </c>
      <c r="AA54" s="155">
        <v>3117315</v>
      </c>
    </row>
    <row r="55" spans="1:27" ht="12.75">
      <c r="A55" s="310" t="s">
        <v>208</v>
      </c>
      <c r="B55" s="142"/>
      <c r="C55" s="62"/>
      <c r="D55" s="156"/>
      <c r="E55" s="60">
        <v>2506144</v>
      </c>
      <c r="F55" s="60">
        <v>2506144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1879608</v>
      </c>
      <c r="Y55" s="60">
        <v>-1879608</v>
      </c>
      <c r="Z55" s="140">
        <v>-100</v>
      </c>
      <c r="AA55" s="155">
        <v>2506144</v>
      </c>
    </row>
    <row r="56" spans="1:27" ht="12.75">
      <c r="A56" s="310" t="s">
        <v>209</v>
      </c>
      <c r="B56" s="142"/>
      <c r="C56" s="62">
        <v>13097233</v>
      </c>
      <c r="D56" s="156"/>
      <c r="E56" s="60">
        <v>760328</v>
      </c>
      <c r="F56" s="60">
        <v>760328</v>
      </c>
      <c r="G56" s="60">
        <v>1945085</v>
      </c>
      <c r="H56" s="60">
        <v>2132513</v>
      </c>
      <c r="I56" s="60">
        <v>1586562</v>
      </c>
      <c r="J56" s="60">
        <v>5664160</v>
      </c>
      <c r="K56" s="60">
        <v>2482409</v>
      </c>
      <c r="L56" s="60">
        <v>827678</v>
      </c>
      <c r="M56" s="60">
        <v>336943</v>
      </c>
      <c r="N56" s="60">
        <v>3647030</v>
      </c>
      <c r="O56" s="60">
        <v>1296883</v>
      </c>
      <c r="P56" s="60">
        <v>1251227</v>
      </c>
      <c r="Q56" s="60">
        <v>1508361</v>
      </c>
      <c r="R56" s="60">
        <v>4056471</v>
      </c>
      <c r="S56" s="60"/>
      <c r="T56" s="60"/>
      <c r="U56" s="60"/>
      <c r="V56" s="60"/>
      <c r="W56" s="60">
        <v>13367661</v>
      </c>
      <c r="X56" s="60">
        <v>570246</v>
      </c>
      <c r="Y56" s="60">
        <v>12797415</v>
      </c>
      <c r="Z56" s="140">
        <v>2244.19</v>
      </c>
      <c r="AA56" s="155">
        <v>760328</v>
      </c>
    </row>
    <row r="57" spans="1:27" ht="12.75">
      <c r="A57" s="138" t="s">
        <v>210</v>
      </c>
      <c r="B57" s="142"/>
      <c r="C57" s="293">
        <f aca="true" t="shared" si="11" ref="C57:Y57">SUM(C52:C56)</f>
        <v>13097233</v>
      </c>
      <c r="D57" s="294">
        <f t="shared" si="11"/>
        <v>0</v>
      </c>
      <c r="E57" s="295">
        <f t="shared" si="11"/>
        <v>17985788</v>
      </c>
      <c r="F57" s="295">
        <f t="shared" si="11"/>
        <v>17985788</v>
      </c>
      <c r="G57" s="295">
        <f t="shared" si="11"/>
        <v>1945085</v>
      </c>
      <c r="H57" s="295">
        <f t="shared" si="11"/>
        <v>3908741</v>
      </c>
      <c r="I57" s="295">
        <f t="shared" si="11"/>
        <v>1586562</v>
      </c>
      <c r="J57" s="295">
        <f t="shared" si="11"/>
        <v>7440388</v>
      </c>
      <c r="K57" s="295">
        <f t="shared" si="11"/>
        <v>2482409</v>
      </c>
      <c r="L57" s="295">
        <f t="shared" si="11"/>
        <v>1003076</v>
      </c>
      <c r="M57" s="295">
        <f t="shared" si="11"/>
        <v>336943</v>
      </c>
      <c r="N57" s="295">
        <f t="shared" si="11"/>
        <v>3822428</v>
      </c>
      <c r="O57" s="295">
        <f t="shared" si="11"/>
        <v>1296883</v>
      </c>
      <c r="P57" s="295">
        <f t="shared" si="11"/>
        <v>1543254</v>
      </c>
      <c r="Q57" s="295">
        <f t="shared" si="11"/>
        <v>1800961</v>
      </c>
      <c r="R57" s="295">
        <f t="shared" si="11"/>
        <v>4641098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15903914</v>
      </c>
      <c r="X57" s="295">
        <f t="shared" si="11"/>
        <v>13489341</v>
      </c>
      <c r="Y57" s="295">
        <f t="shared" si="11"/>
        <v>2414573</v>
      </c>
      <c r="Z57" s="296">
        <f>+IF(X57&lt;&gt;0,+(Y57/X57)*100,0)</f>
        <v>17.899858858931655</v>
      </c>
      <c r="AA57" s="297">
        <f>SUM(AA52:AA56)</f>
        <v>17985788</v>
      </c>
    </row>
    <row r="58" spans="1:27" ht="12.75">
      <c r="A58" s="311" t="s">
        <v>211</v>
      </c>
      <c r="B58" s="136"/>
      <c r="C58" s="62"/>
      <c r="D58" s="156"/>
      <c r="E58" s="60">
        <v>1745719</v>
      </c>
      <c r="F58" s="60">
        <v>1745719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1309289</v>
      </c>
      <c r="Y58" s="60">
        <v>-1309289</v>
      </c>
      <c r="Z58" s="140">
        <v>-100</v>
      </c>
      <c r="AA58" s="155">
        <v>1745719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3346827</v>
      </c>
      <c r="F61" s="60">
        <v>3346827</v>
      </c>
      <c r="G61" s="60">
        <v>6702648</v>
      </c>
      <c r="H61" s="60">
        <v>63483</v>
      </c>
      <c r="I61" s="60">
        <v>100445</v>
      </c>
      <c r="J61" s="60">
        <v>6866576</v>
      </c>
      <c r="K61" s="60">
        <v>183500</v>
      </c>
      <c r="L61" s="60">
        <v>81619</v>
      </c>
      <c r="M61" s="60">
        <v>132711</v>
      </c>
      <c r="N61" s="60">
        <v>397830</v>
      </c>
      <c r="O61" s="60">
        <v>30798</v>
      </c>
      <c r="P61" s="60">
        <v>32334</v>
      </c>
      <c r="Q61" s="60">
        <v>272044</v>
      </c>
      <c r="R61" s="60">
        <v>335176</v>
      </c>
      <c r="S61" s="60"/>
      <c r="T61" s="60"/>
      <c r="U61" s="60"/>
      <c r="V61" s="60"/>
      <c r="W61" s="60">
        <v>7599582</v>
      </c>
      <c r="X61" s="60">
        <v>2510120</v>
      </c>
      <c r="Y61" s="60">
        <v>5089462</v>
      </c>
      <c r="Z61" s="140">
        <v>202.76</v>
      </c>
      <c r="AA61" s="155">
        <v>3346827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8647735</v>
      </c>
      <c r="H66" s="275">
        <v>3972223</v>
      </c>
      <c r="I66" s="275">
        <v>1687004</v>
      </c>
      <c r="J66" s="275">
        <v>14306962</v>
      </c>
      <c r="K66" s="275">
        <v>2665911</v>
      </c>
      <c r="L66" s="275">
        <v>1369696</v>
      </c>
      <c r="M66" s="275">
        <v>2059882</v>
      </c>
      <c r="N66" s="275">
        <v>6095489</v>
      </c>
      <c r="O66" s="275">
        <v>1327681</v>
      </c>
      <c r="P66" s="275">
        <v>1603045</v>
      </c>
      <c r="Q66" s="275">
        <v>2073004</v>
      </c>
      <c r="R66" s="275">
        <v>5003730</v>
      </c>
      <c r="S66" s="275"/>
      <c r="T66" s="275"/>
      <c r="U66" s="275"/>
      <c r="V66" s="275"/>
      <c r="W66" s="275">
        <v>25406181</v>
      </c>
      <c r="X66" s="275"/>
      <c r="Y66" s="275">
        <v>25406181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8647735</v>
      </c>
      <c r="H69" s="220">
        <f t="shared" si="12"/>
        <v>3972223</v>
      </c>
      <c r="I69" s="220">
        <f t="shared" si="12"/>
        <v>1687004</v>
      </c>
      <c r="J69" s="220">
        <f t="shared" si="12"/>
        <v>14306962</v>
      </c>
      <c r="K69" s="220">
        <f t="shared" si="12"/>
        <v>2665911</v>
      </c>
      <c r="L69" s="220">
        <f t="shared" si="12"/>
        <v>1369696</v>
      </c>
      <c r="M69" s="220">
        <f t="shared" si="12"/>
        <v>2059882</v>
      </c>
      <c r="N69" s="220">
        <f t="shared" si="12"/>
        <v>6095489</v>
      </c>
      <c r="O69" s="220">
        <f t="shared" si="12"/>
        <v>1327681</v>
      </c>
      <c r="P69" s="220">
        <f t="shared" si="12"/>
        <v>1603045</v>
      </c>
      <c r="Q69" s="220">
        <f t="shared" si="12"/>
        <v>2073004</v>
      </c>
      <c r="R69" s="220">
        <f t="shared" si="12"/>
        <v>5003730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25406181</v>
      </c>
      <c r="X69" s="220">
        <f t="shared" si="12"/>
        <v>0</v>
      </c>
      <c r="Y69" s="220">
        <f t="shared" si="12"/>
        <v>25406181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71587069</v>
      </c>
      <c r="D5" s="357">
        <f t="shared" si="0"/>
        <v>0</v>
      </c>
      <c r="E5" s="356">
        <f t="shared" si="0"/>
        <v>75383856</v>
      </c>
      <c r="F5" s="358">
        <f t="shared" si="0"/>
        <v>75383856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56537893</v>
      </c>
      <c r="Y5" s="358">
        <f t="shared" si="0"/>
        <v>-56537893</v>
      </c>
      <c r="Z5" s="359">
        <f>+IF(X5&lt;&gt;0,+(Y5/X5)*100,0)</f>
        <v>-100</v>
      </c>
      <c r="AA5" s="360">
        <f>+AA6+AA8+AA11+AA13+AA15</f>
        <v>75383856</v>
      </c>
    </row>
    <row r="6" spans="1:27" ht="12.75">
      <c r="A6" s="361" t="s">
        <v>205</v>
      </c>
      <c r="B6" s="142"/>
      <c r="C6" s="60">
        <f>+C7</f>
        <v>1489480</v>
      </c>
      <c r="D6" s="340">
        <f aca="true" t="shared" si="1" ref="D6:AA6">+D7</f>
        <v>0</v>
      </c>
      <c r="E6" s="60">
        <f t="shared" si="1"/>
        <v>16504014</v>
      </c>
      <c r="F6" s="59">
        <f t="shared" si="1"/>
        <v>16504014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12378011</v>
      </c>
      <c r="Y6" s="59">
        <f t="shared" si="1"/>
        <v>-12378011</v>
      </c>
      <c r="Z6" s="61">
        <f>+IF(X6&lt;&gt;0,+(Y6/X6)*100,0)</f>
        <v>-100</v>
      </c>
      <c r="AA6" s="62">
        <f t="shared" si="1"/>
        <v>16504014</v>
      </c>
    </row>
    <row r="7" spans="1:27" ht="12.75">
      <c r="A7" s="291" t="s">
        <v>229</v>
      </c>
      <c r="B7" s="142"/>
      <c r="C7" s="60">
        <v>1489480</v>
      </c>
      <c r="D7" s="340"/>
      <c r="E7" s="60">
        <v>16504014</v>
      </c>
      <c r="F7" s="59">
        <v>16504014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12378011</v>
      </c>
      <c r="Y7" s="59">
        <v>-12378011</v>
      </c>
      <c r="Z7" s="61">
        <v>-100</v>
      </c>
      <c r="AA7" s="62">
        <v>16504014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13720931</v>
      </c>
      <c r="F8" s="59">
        <f t="shared" si="2"/>
        <v>13720931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10290698</v>
      </c>
      <c r="Y8" s="59">
        <f t="shared" si="2"/>
        <v>-10290698</v>
      </c>
      <c r="Z8" s="61">
        <f>+IF(X8&lt;&gt;0,+(Y8/X8)*100,0)</f>
        <v>-100</v>
      </c>
      <c r="AA8" s="62">
        <f>SUM(AA9:AA10)</f>
        <v>13720931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>
        <v>13720931</v>
      </c>
      <c r="F10" s="59">
        <v>13720931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10290698</v>
      </c>
      <c r="Y10" s="59">
        <v>-10290698</v>
      </c>
      <c r="Z10" s="61">
        <v>-100</v>
      </c>
      <c r="AA10" s="62">
        <v>13720931</v>
      </c>
    </row>
    <row r="11" spans="1:27" ht="12.75">
      <c r="A11" s="361" t="s">
        <v>207</v>
      </c>
      <c r="B11" s="142"/>
      <c r="C11" s="362">
        <f>+C12</f>
        <v>14198415</v>
      </c>
      <c r="D11" s="363">
        <f aca="true" t="shared" si="3" ref="D11:AA11">+D12</f>
        <v>0</v>
      </c>
      <c r="E11" s="362">
        <f t="shared" si="3"/>
        <v>30272289</v>
      </c>
      <c r="F11" s="364">
        <f t="shared" si="3"/>
        <v>30272289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22704217</v>
      </c>
      <c r="Y11" s="364">
        <f t="shared" si="3"/>
        <v>-22704217</v>
      </c>
      <c r="Z11" s="365">
        <f>+IF(X11&lt;&gt;0,+(Y11/X11)*100,0)</f>
        <v>-100</v>
      </c>
      <c r="AA11" s="366">
        <f t="shared" si="3"/>
        <v>30272289</v>
      </c>
    </row>
    <row r="12" spans="1:27" ht="12.75">
      <c r="A12" s="291" t="s">
        <v>232</v>
      </c>
      <c r="B12" s="136"/>
      <c r="C12" s="60">
        <v>14198415</v>
      </c>
      <c r="D12" s="340"/>
      <c r="E12" s="60">
        <v>30272289</v>
      </c>
      <c r="F12" s="59">
        <v>30272289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22704217</v>
      </c>
      <c r="Y12" s="59">
        <v>-22704217</v>
      </c>
      <c r="Z12" s="61">
        <v>-100</v>
      </c>
      <c r="AA12" s="62">
        <v>30272289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13042022</v>
      </c>
      <c r="F13" s="342">
        <f t="shared" si="4"/>
        <v>13042022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9781517</v>
      </c>
      <c r="Y13" s="342">
        <f t="shared" si="4"/>
        <v>-9781517</v>
      </c>
      <c r="Z13" s="335">
        <f>+IF(X13&lt;&gt;0,+(Y13/X13)*100,0)</f>
        <v>-100</v>
      </c>
      <c r="AA13" s="273">
        <f t="shared" si="4"/>
        <v>13042022</v>
      </c>
    </row>
    <row r="14" spans="1:27" ht="12.75">
      <c r="A14" s="291" t="s">
        <v>233</v>
      </c>
      <c r="B14" s="136"/>
      <c r="C14" s="60"/>
      <c r="D14" s="340"/>
      <c r="E14" s="60">
        <v>13042022</v>
      </c>
      <c r="F14" s="59">
        <v>13042022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9781517</v>
      </c>
      <c r="Y14" s="59">
        <v>-9781517</v>
      </c>
      <c r="Z14" s="61">
        <v>-100</v>
      </c>
      <c r="AA14" s="62">
        <v>13042022</v>
      </c>
    </row>
    <row r="15" spans="1:27" ht="12.75">
      <c r="A15" s="361" t="s">
        <v>209</v>
      </c>
      <c r="B15" s="136"/>
      <c r="C15" s="60">
        <f aca="true" t="shared" si="5" ref="C15:Y15">SUM(C16:C20)</f>
        <v>55899174</v>
      </c>
      <c r="D15" s="340">
        <f t="shared" si="5"/>
        <v>0</v>
      </c>
      <c r="E15" s="60">
        <f t="shared" si="5"/>
        <v>1844600</v>
      </c>
      <c r="F15" s="59">
        <f t="shared" si="5"/>
        <v>1844600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1383450</v>
      </c>
      <c r="Y15" s="59">
        <f t="shared" si="5"/>
        <v>-1383450</v>
      </c>
      <c r="Z15" s="61">
        <f>+IF(X15&lt;&gt;0,+(Y15/X15)*100,0)</f>
        <v>-100</v>
      </c>
      <c r="AA15" s="62">
        <f>SUM(AA16:AA20)</f>
        <v>1844600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55899174</v>
      </c>
      <c r="D20" s="340"/>
      <c r="E20" s="60">
        <v>1844600</v>
      </c>
      <c r="F20" s="59">
        <v>1844600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1383450</v>
      </c>
      <c r="Y20" s="59">
        <v>-1383450</v>
      </c>
      <c r="Z20" s="61">
        <v>-100</v>
      </c>
      <c r="AA20" s="62">
        <v>1844600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4505142</v>
      </c>
      <c r="F22" s="345">
        <f t="shared" si="6"/>
        <v>4505142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3378857</v>
      </c>
      <c r="Y22" s="345">
        <f t="shared" si="6"/>
        <v>-3378857</v>
      </c>
      <c r="Z22" s="336">
        <f>+IF(X22&lt;&gt;0,+(Y22/X22)*100,0)</f>
        <v>-100</v>
      </c>
      <c r="AA22" s="350">
        <f>SUM(AA23:AA32)</f>
        <v>4505142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4505142</v>
      </c>
      <c r="F24" s="59">
        <v>4505142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3378857</v>
      </c>
      <c r="Y24" s="59">
        <v>-3378857</v>
      </c>
      <c r="Z24" s="61">
        <v>-100</v>
      </c>
      <c r="AA24" s="62">
        <v>4505142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2366294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9280354</v>
      </c>
      <c r="H40" s="343">
        <f t="shared" si="9"/>
        <v>2966297</v>
      </c>
      <c r="I40" s="343">
        <f t="shared" si="9"/>
        <v>7219913</v>
      </c>
      <c r="J40" s="345">
        <f t="shared" si="9"/>
        <v>19466564</v>
      </c>
      <c r="K40" s="345">
        <f t="shared" si="9"/>
        <v>7708502</v>
      </c>
      <c r="L40" s="343">
        <f t="shared" si="9"/>
        <v>5164193</v>
      </c>
      <c r="M40" s="343">
        <f t="shared" si="9"/>
        <v>8697582</v>
      </c>
      <c r="N40" s="345">
        <f t="shared" si="9"/>
        <v>21570277</v>
      </c>
      <c r="O40" s="345">
        <f t="shared" si="9"/>
        <v>0</v>
      </c>
      <c r="P40" s="343">
        <f t="shared" si="9"/>
        <v>2625337</v>
      </c>
      <c r="Q40" s="343">
        <f t="shared" si="9"/>
        <v>2083355</v>
      </c>
      <c r="R40" s="345">
        <f t="shared" si="9"/>
        <v>4708692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45745533</v>
      </c>
      <c r="X40" s="343">
        <f t="shared" si="9"/>
        <v>0</v>
      </c>
      <c r="Y40" s="345">
        <f t="shared" si="9"/>
        <v>45745533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581586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1462525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322183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>
        <v>9280354</v>
      </c>
      <c r="H49" s="54">
        <v>2966297</v>
      </c>
      <c r="I49" s="54">
        <v>7219913</v>
      </c>
      <c r="J49" s="53">
        <v>19466564</v>
      </c>
      <c r="K49" s="53">
        <v>7708502</v>
      </c>
      <c r="L49" s="54">
        <v>5164193</v>
      </c>
      <c r="M49" s="54">
        <v>8697582</v>
      </c>
      <c r="N49" s="53">
        <v>21570277</v>
      </c>
      <c r="O49" s="53"/>
      <c r="P49" s="54">
        <v>2625337</v>
      </c>
      <c r="Q49" s="54">
        <v>2083355</v>
      </c>
      <c r="R49" s="53">
        <v>4708692</v>
      </c>
      <c r="S49" s="53"/>
      <c r="T49" s="54"/>
      <c r="U49" s="54"/>
      <c r="V49" s="53"/>
      <c r="W49" s="53">
        <v>45745533</v>
      </c>
      <c r="X49" s="54"/>
      <c r="Y49" s="53">
        <v>45745533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1906319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1906319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75859682</v>
      </c>
      <c r="D60" s="346">
        <f t="shared" si="14"/>
        <v>0</v>
      </c>
      <c r="E60" s="219">
        <f t="shared" si="14"/>
        <v>79888998</v>
      </c>
      <c r="F60" s="264">
        <f t="shared" si="14"/>
        <v>79888998</v>
      </c>
      <c r="G60" s="264">
        <f t="shared" si="14"/>
        <v>9280354</v>
      </c>
      <c r="H60" s="219">
        <f t="shared" si="14"/>
        <v>2966297</v>
      </c>
      <c r="I60" s="219">
        <f t="shared" si="14"/>
        <v>7219913</v>
      </c>
      <c r="J60" s="264">
        <f t="shared" si="14"/>
        <v>19466564</v>
      </c>
      <c r="K60" s="264">
        <f t="shared" si="14"/>
        <v>7708502</v>
      </c>
      <c r="L60" s="219">
        <f t="shared" si="14"/>
        <v>5164193</v>
      </c>
      <c r="M60" s="219">
        <f t="shared" si="14"/>
        <v>8697582</v>
      </c>
      <c r="N60" s="264">
        <f t="shared" si="14"/>
        <v>21570277</v>
      </c>
      <c r="O60" s="264">
        <f t="shared" si="14"/>
        <v>0</v>
      </c>
      <c r="P60" s="219">
        <f t="shared" si="14"/>
        <v>2625337</v>
      </c>
      <c r="Q60" s="219">
        <f t="shared" si="14"/>
        <v>2083355</v>
      </c>
      <c r="R60" s="264">
        <f t="shared" si="14"/>
        <v>4708692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45745533</v>
      </c>
      <c r="X60" s="219">
        <f t="shared" si="14"/>
        <v>59916750</v>
      </c>
      <c r="Y60" s="264">
        <f t="shared" si="14"/>
        <v>-14171217</v>
      </c>
      <c r="Z60" s="337">
        <f>+IF(X60&lt;&gt;0,+(Y60/X60)*100,0)</f>
        <v>-23.651511472167634</v>
      </c>
      <c r="AA60" s="232">
        <f>+AA57+AA54+AA51+AA40+AA37+AA34+AA22+AA5</f>
        <v>79888998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2017-05-05T12:15:10Z</dcterms:created>
  <dcterms:modified xsi:type="dcterms:W3CDTF">2017-05-05T12:15:13Z</dcterms:modified>
  <cp:category/>
  <cp:version/>
  <cp:contentType/>
  <cp:contentStatus/>
</cp:coreProperties>
</file>