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<sst xmlns="http://schemas.openxmlformats.org/spreadsheetml/2006/main" count="857" uniqueCount="303">
  <si>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Nketoana(FS193)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</si>
  <si>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</si>
  <si>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</si>
  <si>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</si>
  <si>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</si>
  <si>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</si>
  <si>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</si>
  <si>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</si>
  <si>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</si>
  <si>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</si>
  <si>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</si>
  <si>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</si>
  <si>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</si>
  <si>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</si>
  <si>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</si>
  <si>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</si>
  <si>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</si>
  <si>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</si>
  <si>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</si>
  <si>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</si>
  <si>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</si>
  <si>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</si>
  <si>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</si>
  <si>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</si>
  <si>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</si>
  <si>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</si>
  <si>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</si>
  <si>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</si>
  <si>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</si>
  <si>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</si>
  <si>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</si>
  <si>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</si>
  <si>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</si>
  <si>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</si>
  <si>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</si>
  <si>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</si>
  <si>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</si>
  <si>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</si>
  <si>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</si>
  <si>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</si>
  <si>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</si>
  <si>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</si>
  <si>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</si>
  <si>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</si>
  <si>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</si>
  <si>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</si>
  <si>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</si>
  <si>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</si>
  <si>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</si>
  <si>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</si>
  <si>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</si>
  <si>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</si>
  <si>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</si>
  <si>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</si>
  <si>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</si>
  <si>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</si>
  <si>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</si>
  <si>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</si>
  <si>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</si>
  <si>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</si>
  <si>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</si>
  <si>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</si>
  <si>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</si>
  <si>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</si>
  <si>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</si>
  <si>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</si>
  <si>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</si>
  <si>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</si>
  <si>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</si>
  <si>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</si>
  <si>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Nketoana(FS193)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</si>
  <si>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</si>
  <si>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</si>
  <si>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</si>
  <si>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</si>
  <si>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</si>
  <si>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</si>
  <si>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</si>
  <si>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</si>
  <si>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</si>
  <si>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</si>
  <si>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</si>
  <si>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</si>
  <si>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</si>
  <si>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</si>
  <si>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</si>
  <si>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</si>
  <si>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</si>
  <si>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</si>
  <si>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</si>
  <si>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</si>
  <si>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</si>
  <si>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</si>
  <si>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</si>
  <si>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</si>
  <si>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</si>
  <si>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</si>
  <si>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</si>
  <si>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</si>
  <si>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</si>
  <si>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Nketoana(FS193)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</si>
  <si>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</si>
  <si>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</si>
  <si>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</si>
  <si>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</si>
  <si>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</si>
  <si>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</si>
  <si>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</si>
  <si>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</si>
  <si>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</si>
  <si>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</si>
  <si>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</si>
  <si>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</si>
  <si>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</si>
  <si>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</si>
  <si>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</si>
  <si>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</si>
  <si>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</si>
  <si>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</si>
  <si>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</si>
  <si>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</si>
  <si>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</si>
  <si>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</si>
  <si>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</si>
  <si>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</si>
  <si>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</si>
  <si>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</si>
  <si>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</si>
  <si>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</si>
  <si>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Nketoana(FS193)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</si>
  <si>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</si>
  <si>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</si>
  <si>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</si>
  <si>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</si>
  <si>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</si>
  <si>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</si>
  <si>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</si>
  <si>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</si>
  <si>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</si>
  <si>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</si>
  <si>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Nketoana(FS193)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</si>
  <si>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</si>
  <si>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</si>
  <si>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</si>
  <si>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</si>
  <si>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</si>
  <si>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</si>
  <si>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</si>
  <si>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</si>
  <si>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</si>
  <si>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</si>
  <si>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</si>
  <si>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</si>
  <si>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</si>
  <si>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</si>
  <si>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</si>
  <si>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</si>
  <si>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</si>
  <si>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</si>
  <si>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</si>
  <si>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</si>
  <si>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</si>
  <si>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</si>
  <si>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</si>
  <si>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</si>
  <si>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</si>
  <si>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</si>
  <si>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</si>
  <si>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</si>
  <si>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</si>
  <si>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</si>
  <si>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</si>
  <si>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</si>
  <si>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</si>
  <si>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Nketoana(FS193)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</si>
  <si>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</si>
  <si>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</si>
  <si>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</si>
  <si>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</si>
  <si>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</si>
  <si>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</si>
  <si>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</si>
  <si>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</si>
  <si>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</si>
  <si>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</si>
  <si>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</si>
  <si>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</si>
  <si>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</si>
  <si>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</si>
  <si>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</si>
  <si>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</si>
  <si>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</si>
  <si>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</si>
  <si>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</si>
  <si>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</si>
  <si>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</si>
  <si>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</si>
  <si>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</si>
  <si>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</si>
  <si>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</si>
  <si>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</si>
  <si>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</si>
  <si>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Nketoana(FS193)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</si>
  <si>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</si>
  <si>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</si>
  <si>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</si>
  <si>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</si>
  <si>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</si>
  <si>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</si>
  <si>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</si>
  <si>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</si>
  <si>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</si>
  <si>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</si>
  <si>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</si>
  <si>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</si>
  <si>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</si>
  <si>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</si>
  <si>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</si>
  <si>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</si>
  <si>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</si>
  <si>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</si>
  <si>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</si>
  <si>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</si>
  <si>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</si>
  <si>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</si>
  <si>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</si>
  <si>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</si>
  <si>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Nketoana(FS193)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</si>
  <si>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</si>
  <si>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</si>
  <si>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</si>
  <si>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</si>
  <si>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</si>
  <si>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</si>
  <si>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</si>
  <si>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</si>
  <si>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</si>
  <si>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</si>
  <si>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</si>
  <si>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</si>
  <si>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</si>
  <si>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</si>
  <si>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</si>
  <si>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</si>
  <si>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</si>
  <si>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</si>
  <si>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</si>
  <si>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</si>
  <si>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</si>
  <si>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</si>
  <si>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</si>
  <si>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</si>
  <si>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</si>
  <si>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</si>
  <si>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</si>
  <si>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</si>
  <si>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</si>
  <si>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</si>
  <si>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</si>
  <si>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</si>
  <si>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</si>
  <si>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</si>
  <si>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</si>
  <si>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Nketoana(FS193)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</si>
  <si>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</si>
  <si>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</si>
  <si>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Nketoana(FS193)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</si>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</sst>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16613156</v>
      </c>
      <c r="C5" s="19">
        <v>0</v>
      </c>
      <c r="D5" s="59">
        <v>18428651</v>
      </c>
      <c r="E5" s="60">
        <v>18428651</v>
      </c>
      <c r="F5" s="60">
        <v>2341171</v>
      </c>
      <c r="G5" s="60">
        <v>1506007</v>
      </c>
      <c r="H5" s="60">
        <v>1460943</v>
      </c>
      <c r="I5" s="60">
        <v>5308121</v>
      </c>
      <c r="J5" s="60">
        <v>1468360</v>
      </c>
      <c r="K5" s="60">
        <v>1465567</v>
      </c>
      <c r="L5" s="60">
        <v>1470835</v>
      </c>
      <c r="M5" s="60">
        <v>4404762</v>
      </c>
      <c r="N5" s="60">
        <v>1493095</v>
      </c>
      <c r="O5" s="60">
        <v>1471732</v>
      </c>
      <c r="P5" s="60">
        <v>1472169</v>
      </c>
      <c r="Q5" s="60">
        <v>4436996</v>
      </c>
      <c r="R5" s="60">
        <v>0</v>
      </c>
      <c r="S5" s="60">
        <v>0</v>
      </c>
      <c r="T5" s="60">
        <v>0</v>
      </c>
      <c r="U5" s="60">
        <v>0</v>
      </c>
      <c r="V5" s="60">
        <v>14149879</v>
      </c>
      <c r="W5" s="60">
        <v>12078220</v>
      </c>
      <c r="X5" s="60">
        <v>2071659</v>
      </c>
      <c r="Y5" s="61">
        <v>17.15</v>
      </c>
      <c r="Z5" s="62">
        <v>18428651</v>
      </c>
    </row>
    <row r="6" spans="1:26" ht="12.75">
      <c r="A6" s="58" t="s">
        <v>32</v>
      </c>
      <c r="B6" s="19">
        <v>128350839</v>
      </c>
      <c r="C6" s="19">
        <v>0</v>
      </c>
      <c r="D6" s="59">
        <v>138498085</v>
      </c>
      <c r="E6" s="60">
        <v>138498085</v>
      </c>
      <c r="F6" s="60">
        <v>11130681</v>
      </c>
      <c r="G6" s="60">
        <v>11979110</v>
      </c>
      <c r="H6" s="60">
        <v>13933347</v>
      </c>
      <c r="I6" s="60">
        <v>37043138</v>
      </c>
      <c r="J6" s="60">
        <v>13227800</v>
      </c>
      <c r="K6" s="60">
        <v>13294849</v>
      </c>
      <c r="L6" s="60">
        <v>13310976</v>
      </c>
      <c r="M6" s="60">
        <v>39833625</v>
      </c>
      <c r="N6" s="60">
        <v>14320210</v>
      </c>
      <c r="O6" s="60">
        <v>13171259</v>
      </c>
      <c r="P6" s="60">
        <v>13357832</v>
      </c>
      <c r="Q6" s="60">
        <v>40849301</v>
      </c>
      <c r="R6" s="60">
        <v>0</v>
      </c>
      <c r="S6" s="60">
        <v>0</v>
      </c>
      <c r="T6" s="60">
        <v>0</v>
      </c>
      <c r="U6" s="60">
        <v>0</v>
      </c>
      <c r="V6" s="60">
        <v>117726064</v>
      </c>
      <c r="W6" s="60">
        <v>96319084</v>
      </c>
      <c r="X6" s="60">
        <v>21406980</v>
      </c>
      <c r="Y6" s="61">
        <v>22.23</v>
      </c>
      <c r="Z6" s="62">
        <v>138498085</v>
      </c>
    </row>
    <row r="7" spans="1:26" ht="12.75">
      <c r="A7" s="58" t="s">
        <v>33</v>
      </c>
      <c r="B7" s="19">
        <v>1101572</v>
      </c>
      <c r="C7" s="19">
        <v>0</v>
      </c>
      <c r="D7" s="59">
        <v>400000</v>
      </c>
      <c r="E7" s="60">
        <v>400000</v>
      </c>
      <c r="F7" s="60">
        <v>0</v>
      </c>
      <c r="G7" s="60">
        <v>103354</v>
      </c>
      <c r="H7" s="60">
        <v>0</v>
      </c>
      <c r="I7" s="60">
        <v>103354</v>
      </c>
      <c r="J7" s="60">
        <v>358429</v>
      </c>
      <c r="K7" s="60">
        <v>83047</v>
      </c>
      <c r="L7" s="60">
        <v>56439</v>
      </c>
      <c r="M7" s="60">
        <v>497915</v>
      </c>
      <c r="N7" s="60">
        <v>113821</v>
      </c>
      <c r="O7" s="60">
        <v>57840</v>
      </c>
      <c r="P7" s="60">
        <v>27254</v>
      </c>
      <c r="Q7" s="60">
        <v>198915</v>
      </c>
      <c r="R7" s="60">
        <v>0</v>
      </c>
      <c r="S7" s="60">
        <v>0</v>
      </c>
      <c r="T7" s="60">
        <v>0</v>
      </c>
      <c r="U7" s="60">
        <v>0</v>
      </c>
      <c r="V7" s="60">
        <v>800184</v>
      </c>
      <c r="W7" s="60">
        <v>328219</v>
      </c>
      <c r="X7" s="60">
        <v>471965</v>
      </c>
      <c r="Y7" s="61">
        <v>143.8</v>
      </c>
      <c r="Z7" s="62">
        <v>400000</v>
      </c>
    </row>
    <row r="8" spans="1:26" ht="12.75">
      <c r="A8" s="58" t="s">
        <v>34</v>
      </c>
      <c r="B8" s="19">
        <v>85568721</v>
      </c>
      <c r="C8" s="19">
        <v>0</v>
      </c>
      <c r="D8" s="59">
        <v>83002001</v>
      </c>
      <c r="E8" s="60">
        <v>83002001</v>
      </c>
      <c r="F8" s="60">
        <v>32939000</v>
      </c>
      <c r="G8" s="60">
        <v>1625000</v>
      </c>
      <c r="H8" s="60">
        <v>0</v>
      </c>
      <c r="I8" s="60">
        <v>34564000</v>
      </c>
      <c r="J8" s="60">
        <v>0</v>
      </c>
      <c r="K8" s="60">
        <v>26508000</v>
      </c>
      <c r="L8" s="60">
        <v>0</v>
      </c>
      <c r="M8" s="60">
        <v>26508000</v>
      </c>
      <c r="N8" s="60">
        <v>0</v>
      </c>
      <c r="O8" s="60">
        <v>0</v>
      </c>
      <c r="P8" s="60">
        <v>307000</v>
      </c>
      <c r="Q8" s="60">
        <v>307000</v>
      </c>
      <c r="R8" s="60">
        <v>0</v>
      </c>
      <c r="S8" s="60">
        <v>0</v>
      </c>
      <c r="T8" s="60">
        <v>0</v>
      </c>
      <c r="U8" s="60">
        <v>0</v>
      </c>
      <c r="V8" s="60">
        <v>61379000</v>
      </c>
      <c r="W8" s="60">
        <v>62251500</v>
      </c>
      <c r="X8" s="60">
        <v>-872500</v>
      </c>
      <c r="Y8" s="61">
        <v>-1.4</v>
      </c>
      <c r="Z8" s="62">
        <v>83002001</v>
      </c>
    </row>
    <row r="9" spans="1:26" ht="12.75">
      <c r="A9" s="58" t="s">
        <v>35</v>
      </c>
      <c r="B9" s="19">
        <v>35358561</v>
      </c>
      <c r="C9" s="19">
        <v>0</v>
      </c>
      <c r="D9" s="59">
        <v>67476531</v>
      </c>
      <c r="E9" s="60">
        <v>67476531</v>
      </c>
      <c r="F9" s="60">
        <v>6448978</v>
      </c>
      <c r="G9" s="60">
        <v>2798887</v>
      </c>
      <c r="H9" s="60">
        <v>3372206</v>
      </c>
      <c r="I9" s="60">
        <v>12620071</v>
      </c>
      <c r="J9" s="60">
        <v>4234453</v>
      </c>
      <c r="K9" s="60">
        <v>4796920</v>
      </c>
      <c r="L9" s="60">
        <v>3036492</v>
      </c>
      <c r="M9" s="60">
        <v>12067865</v>
      </c>
      <c r="N9" s="60">
        <v>3097848</v>
      </c>
      <c r="O9" s="60">
        <v>5849427</v>
      </c>
      <c r="P9" s="60">
        <v>6521175</v>
      </c>
      <c r="Q9" s="60">
        <v>15468450</v>
      </c>
      <c r="R9" s="60">
        <v>0</v>
      </c>
      <c r="S9" s="60">
        <v>0</v>
      </c>
      <c r="T9" s="60">
        <v>0</v>
      </c>
      <c r="U9" s="60">
        <v>0</v>
      </c>
      <c r="V9" s="60">
        <v>40156386</v>
      </c>
      <c r="W9" s="60">
        <v>36467265</v>
      </c>
      <c r="X9" s="60">
        <v>3689121</v>
      </c>
      <c r="Y9" s="61">
        <v>10.12</v>
      </c>
      <c r="Z9" s="62">
        <v>67476531</v>
      </c>
    </row>
    <row r="10" spans="1:26" ht="22.5">
      <c r="A10" s="63" t="s">
        <v>278</v>
      </c>
      <c r="B10" s="64">
        <f>SUM(B5:B9)</f>
        <v>266992849</v>
      </c>
      <c r="C10" s="64">
        <f>SUM(C5:C9)</f>
        <v>0</v>
      </c>
      <c r="D10" s="65">
        <f aca="true" t="shared" si="0" ref="D10:Z10">SUM(D5:D9)</f>
        <v>307805268</v>
      </c>
      <c r="E10" s="66">
        <f t="shared" si="0"/>
        <v>307805268</v>
      </c>
      <c r="F10" s="66">
        <f t="shared" si="0"/>
        <v>52859830</v>
      </c>
      <c r="G10" s="66">
        <f t="shared" si="0"/>
        <v>18012358</v>
      </c>
      <c r="H10" s="66">
        <f t="shared" si="0"/>
        <v>18766496</v>
      </c>
      <c r="I10" s="66">
        <f t="shared" si="0"/>
        <v>89638684</v>
      </c>
      <c r="J10" s="66">
        <f t="shared" si="0"/>
        <v>19289042</v>
      </c>
      <c r="K10" s="66">
        <f t="shared" si="0"/>
        <v>46148383</v>
      </c>
      <c r="L10" s="66">
        <f t="shared" si="0"/>
        <v>17874742</v>
      </c>
      <c r="M10" s="66">
        <f t="shared" si="0"/>
        <v>83312167</v>
      </c>
      <c r="N10" s="66">
        <f t="shared" si="0"/>
        <v>19024974</v>
      </c>
      <c r="O10" s="66">
        <f t="shared" si="0"/>
        <v>20550258</v>
      </c>
      <c r="P10" s="66">
        <f t="shared" si="0"/>
        <v>21685430</v>
      </c>
      <c r="Q10" s="66">
        <f t="shared" si="0"/>
        <v>61260662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234211513</v>
      </c>
      <c r="W10" s="66">
        <f t="shared" si="0"/>
        <v>207444288</v>
      </c>
      <c r="X10" s="66">
        <f t="shared" si="0"/>
        <v>26767225</v>
      </c>
      <c r="Y10" s="67">
        <f>+IF(W10&lt;&gt;0,(X10/W10)*100,0)</f>
        <v>12.90333190567291</v>
      </c>
      <c r="Z10" s="68">
        <f t="shared" si="0"/>
        <v>307805268</v>
      </c>
    </row>
    <row r="11" spans="1:26" ht="12.75">
      <c r="A11" s="58" t="s">
        <v>37</v>
      </c>
      <c r="B11" s="19">
        <v>80810390</v>
      </c>
      <c r="C11" s="19">
        <v>0</v>
      </c>
      <c r="D11" s="59">
        <v>75195700</v>
      </c>
      <c r="E11" s="60">
        <v>75195700</v>
      </c>
      <c r="F11" s="60">
        <v>7047531</v>
      </c>
      <c r="G11" s="60">
        <v>7143573</v>
      </c>
      <c r="H11" s="60">
        <v>7321134</v>
      </c>
      <c r="I11" s="60">
        <v>21512238</v>
      </c>
      <c r="J11" s="60">
        <v>7092640</v>
      </c>
      <c r="K11" s="60">
        <v>7624620</v>
      </c>
      <c r="L11" s="60">
        <v>7593628</v>
      </c>
      <c r="M11" s="60">
        <v>22310888</v>
      </c>
      <c r="N11" s="60">
        <v>7578289</v>
      </c>
      <c r="O11" s="60">
        <v>6933651</v>
      </c>
      <c r="P11" s="60">
        <v>7702549</v>
      </c>
      <c r="Q11" s="60">
        <v>22214489</v>
      </c>
      <c r="R11" s="60">
        <v>0</v>
      </c>
      <c r="S11" s="60">
        <v>0</v>
      </c>
      <c r="T11" s="60">
        <v>0</v>
      </c>
      <c r="U11" s="60">
        <v>0</v>
      </c>
      <c r="V11" s="60">
        <v>66037615</v>
      </c>
      <c r="W11" s="60">
        <v>50846664</v>
      </c>
      <c r="X11" s="60">
        <v>15190951</v>
      </c>
      <c r="Y11" s="61">
        <v>29.88</v>
      </c>
      <c r="Z11" s="62">
        <v>75195700</v>
      </c>
    </row>
    <row r="12" spans="1:26" ht="12.75">
      <c r="A12" s="58" t="s">
        <v>38</v>
      </c>
      <c r="B12" s="19">
        <v>6891541</v>
      </c>
      <c r="C12" s="19">
        <v>0</v>
      </c>
      <c r="D12" s="59">
        <v>7062712</v>
      </c>
      <c r="E12" s="60">
        <v>7062712</v>
      </c>
      <c r="F12" s="60">
        <v>869273</v>
      </c>
      <c r="G12" s="60">
        <v>1377570</v>
      </c>
      <c r="H12" s="60">
        <v>615090</v>
      </c>
      <c r="I12" s="60">
        <v>2861933</v>
      </c>
      <c r="J12" s="60">
        <v>559435</v>
      </c>
      <c r="K12" s="60">
        <v>556156</v>
      </c>
      <c r="L12" s="60">
        <v>432840</v>
      </c>
      <c r="M12" s="60">
        <v>1548431</v>
      </c>
      <c r="N12" s="60">
        <v>559463</v>
      </c>
      <c r="O12" s="60">
        <v>601310</v>
      </c>
      <c r="P12" s="60">
        <v>581115</v>
      </c>
      <c r="Q12" s="60">
        <v>1741888</v>
      </c>
      <c r="R12" s="60">
        <v>0</v>
      </c>
      <c r="S12" s="60">
        <v>0</v>
      </c>
      <c r="T12" s="60">
        <v>0</v>
      </c>
      <c r="U12" s="60">
        <v>0</v>
      </c>
      <c r="V12" s="60">
        <v>6152252</v>
      </c>
      <c r="W12" s="60">
        <v>4905996</v>
      </c>
      <c r="X12" s="60">
        <v>1246256</v>
      </c>
      <c r="Y12" s="61">
        <v>25.4</v>
      </c>
      <c r="Z12" s="62">
        <v>7062712</v>
      </c>
    </row>
    <row r="13" spans="1:26" ht="12.75">
      <c r="A13" s="58" t="s">
        <v>279</v>
      </c>
      <c r="B13" s="19">
        <v>58502538</v>
      </c>
      <c r="C13" s="19">
        <v>0</v>
      </c>
      <c r="D13" s="59">
        <v>68544000</v>
      </c>
      <c r="E13" s="60">
        <v>68544000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45475996</v>
      </c>
      <c r="X13" s="60">
        <v>-45475996</v>
      </c>
      <c r="Y13" s="61">
        <v>-100</v>
      </c>
      <c r="Z13" s="62">
        <v>68544000</v>
      </c>
    </row>
    <row r="14" spans="1:26" ht="12.75">
      <c r="A14" s="58" t="s">
        <v>40</v>
      </c>
      <c r="B14" s="19">
        <v>10202243</v>
      </c>
      <c r="C14" s="19">
        <v>0</v>
      </c>
      <c r="D14" s="59">
        <v>1200000</v>
      </c>
      <c r="E14" s="60">
        <v>1200000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85287</v>
      </c>
      <c r="O14" s="60">
        <v>2778143</v>
      </c>
      <c r="P14" s="60">
        <v>1440403</v>
      </c>
      <c r="Q14" s="60">
        <v>4303833</v>
      </c>
      <c r="R14" s="60">
        <v>0</v>
      </c>
      <c r="S14" s="60">
        <v>0</v>
      </c>
      <c r="T14" s="60">
        <v>0</v>
      </c>
      <c r="U14" s="60">
        <v>0</v>
      </c>
      <c r="V14" s="60">
        <v>4303833</v>
      </c>
      <c r="W14" s="60">
        <v>900000</v>
      </c>
      <c r="X14" s="60">
        <v>3403833</v>
      </c>
      <c r="Y14" s="61">
        <v>378.2</v>
      </c>
      <c r="Z14" s="62">
        <v>1200000</v>
      </c>
    </row>
    <row r="15" spans="1:26" ht="12.75">
      <c r="A15" s="58" t="s">
        <v>41</v>
      </c>
      <c r="B15" s="19">
        <v>62245242</v>
      </c>
      <c r="C15" s="19">
        <v>0</v>
      </c>
      <c r="D15" s="59">
        <v>57183938</v>
      </c>
      <c r="E15" s="60">
        <v>57183938</v>
      </c>
      <c r="F15" s="60">
        <v>531299</v>
      </c>
      <c r="G15" s="60">
        <v>7241708</v>
      </c>
      <c r="H15" s="60">
        <v>7036757</v>
      </c>
      <c r="I15" s="60">
        <v>14809764</v>
      </c>
      <c r="J15" s="60">
        <v>1388266</v>
      </c>
      <c r="K15" s="60">
        <v>714265</v>
      </c>
      <c r="L15" s="60">
        <v>119872436</v>
      </c>
      <c r="M15" s="60">
        <v>121974967</v>
      </c>
      <c r="N15" s="60">
        <v>3699877</v>
      </c>
      <c r="O15" s="60">
        <v>146802</v>
      </c>
      <c r="P15" s="60">
        <v>769822</v>
      </c>
      <c r="Q15" s="60">
        <v>4616501</v>
      </c>
      <c r="R15" s="60">
        <v>0</v>
      </c>
      <c r="S15" s="60">
        <v>0</v>
      </c>
      <c r="T15" s="60">
        <v>0</v>
      </c>
      <c r="U15" s="60">
        <v>0</v>
      </c>
      <c r="V15" s="60">
        <v>141401232</v>
      </c>
      <c r="W15" s="60">
        <v>38355103</v>
      </c>
      <c r="X15" s="60">
        <v>103046129</v>
      </c>
      <c r="Y15" s="61">
        <v>268.66</v>
      </c>
      <c r="Z15" s="62">
        <v>57183938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149505151</v>
      </c>
      <c r="C17" s="19">
        <v>0</v>
      </c>
      <c r="D17" s="59">
        <v>98238830</v>
      </c>
      <c r="E17" s="60">
        <v>98238830</v>
      </c>
      <c r="F17" s="60">
        <v>3315635</v>
      </c>
      <c r="G17" s="60">
        <v>35171512</v>
      </c>
      <c r="H17" s="60">
        <v>8995567</v>
      </c>
      <c r="I17" s="60">
        <v>47482714</v>
      </c>
      <c r="J17" s="60">
        <v>12514563</v>
      </c>
      <c r="K17" s="60">
        <v>18123142</v>
      </c>
      <c r="L17" s="60">
        <v>12777485</v>
      </c>
      <c r="M17" s="60">
        <v>43415190</v>
      </c>
      <c r="N17" s="60">
        <v>7275162</v>
      </c>
      <c r="O17" s="60">
        <v>15563735</v>
      </c>
      <c r="P17" s="60">
        <v>14996451</v>
      </c>
      <c r="Q17" s="60">
        <v>37835348</v>
      </c>
      <c r="R17" s="60">
        <v>0</v>
      </c>
      <c r="S17" s="60">
        <v>0</v>
      </c>
      <c r="T17" s="60">
        <v>0</v>
      </c>
      <c r="U17" s="60">
        <v>0</v>
      </c>
      <c r="V17" s="60">
        <v>128733252</v>
      </c>
      <c r="W17" s="60">
        <v>66248451</v>
      </c>
      <c r="X17" s="60">
        <v>62484801</v>
      </c>
      <c r="Y17" s="61">
        <v>94.32</v>
      </c>
      <c r="Z17" s="62">
        <v>98238830</v>
      </c>
    </row>
    <row r="18" spans="1:26" ht="12.75">
      <c r="A18" s="70" t="s">
        <v>44</v>
      </c>
      <c r="B18" s="71">
        <f>SUM(B11:B17)</f>
        <v>368157105</v>
      </c>
      <c r="C18" s="71">
        <f>SUM(C11:C17)</f>
        <v>0</v>
      </c>
      <c r="D18" s="72">
        <f aca="true" t="shared" si="1" ref="D18:Z18">SUM(D11:D17)</f>
        <v>307425180</v>
      </c>
      <c r="E18" s="73">
        <f t="shared" si="1"/>
        <v>307425180</v>
      </c>
      <c r="F18" s="73">
        <f t="shared" si="1"/>
        <v>11763738</v>
      </c>
      <c r="G18" s="73">
        <f t="shared" si="1"/>
        <v>50934363</v>
      </c>
      <c r="H18" s="73">
        <f t="shared" si="1"/>
        <v>23968548</v>
      </c>
      <c r="I18" s="73">
        <f t="shared" si="1"/>
        <v>86666649</v>
      </c>
      <c r="J18" s="73">
        <f t="shared" si="1"/>
        <v>21554904</v>
      </c>
      <c r="K18" s="73">
        <f t="shared" si="1"/>
        <v>27018183</v>
      </c>
      <c r="L18" s="73">
        <f t="shared" si="1"/>
        <v>140676389</v>
      </c>
      <c r="M18" s="73">
        <f t="shared" si="1"/>
        <v>189249476</v>
      </c>
      <c r="N18" s="73">
        <f t="shared" si="1"/>
        <v>19198078</v>
      </c>
      <c r="O18" s="73">
        <f t="shared" si="1"/>
        <v>26023641</v>
      </c>
      <c r="P18" s="73">
        <f t="shared" si="1"/>
        <v>25490340</v>
      </c>
      <c r="Q18" s="73">
        <f t="shared" si="1"/>
        <v>70712059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346628184</v>
      </c>
      <c r="W18" s="73">
        <f t="shared" si="1"/>
        <v>206732210</v>
      </c>
      <c r="X18" s="73">
        <f t="shared" si="1"/>
        <v>139895974</v>
      </c>
      <c r="Y18" s="67">
        <f>+IF(W18&lt;&gt;0,(X18/W18)*100,0)</f>
        <v>67.6701390654122</v>
      </c>
      <c r="Z18" s="74">
        <f t="shared" si="1"/>
        <v>307425180</v>
      </c>
    </row>
    <row r="19" spans="1:26" ht="12.75">
      <c r="A19" s="70" t="s">
        <v>45</v>
      </c>
      <c r="B19" s="75">
        <f>+B10-B18</f>
        <v>-101164256</v>
      </c>
      <c r="C19" s="75">
        <f>+C10-C18</f>
        <v>0</v>
      </c>
      <c r="D19" s="76">
        <f aca="true" t="shared" si="2" ref="D19:Z19">+D10-D18</f>
        <v>380088</v>
      </c>
      <c r="E19" s="77">
        <f t="shared" si="2"/>
        <v>380088</v>
      </c>
      <c r="F19" s="77">
        <f t="shared" si="2"/>
        <v>41096092</v>
      </c>
      <c r="G19" s="77">
        <f t="shared" si="2"/>
        <v>-32922005</v>
      </c>
      <c r="H19" s="77">
        <f t="shared" si="2"/>
        <v>-5202052</v>
      </c>
      <c r="I19" s="77">
        <f t="shared" si="2"/>
        <v>2972035</v>
      </c>
      <c r="J19" s="77">
        <f t="shared" si="2"/>
        <v>-2265862</v>
      </c>
      <c r="K19" s="77">
        <f t="shared" si="2"/>
        <v>19130200</v>
      </c>
      <c r="L19" s="77">
        <f t="shared" si="2"/>
        <v>-122801647</v>
      </c>
      <c r="M19" s="77">
        <f t="shared" si="2"/>
        <v>-105937309</v>
      </c>
      <c r="N19" s="77">
        <f t="shared" si="2"/>
        <v>-173104</v>
      </c>
      <c r="O19" s="77">
        <f t="shared" si="2"/>
        <v>-5473383</v>
      </c>
      <c r="P19" s="77">
        <f t="shared" si="2"/>
        <v>-3804910</v>
      </c>
      <c r="Q19" s="77">
        <f t="shared" si="2"/>
        <v>-9451397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-112416671</v>
      </c>
      <c r="W19" s="77">
        <f>IF(E10=E18,0,W10-W18)</f>
        <v>712078</v>
      </c>
      <c r="X19" s="77">
        <f t="shared" si="2"/>
        <v>-113128749</v>
      </c>
      <c r="Y19" s="78">
        <f>+IF(W19&lt;&gt;0,(X19/W19)*100,0)</f>
        <v>-15887.128797687894</v>
      </c>
      <c r="Z19" s="79">
        <f t="shared" si="2"/>
        <v>380088</v>
      </c>
    </row>
    <row r="20" spans="1:26" ht="12.75">
      <c r="A20" s="58" t="s">
        <v>46</v>
      </c>
      <c r="B20" s="19">
        <v>59864687</v>
      </c>
      <c r="C20" s="19">
        <v>0</v>
      </c>
      <c r="D20" s="59">
        <v>64218001</v>
      </c>
      <c r="E20" s="60">
        <v>64218001</v>
      </c>
      <c r="F20" s="60">
        <v>11391000</v>
      </c>
      <c r="G20" s="60">
        <v>0</v>
      </c>
      <c r="H20" s="60">
        <v>0</v>
      </c>
      <c r="I20" s="60">
        <v>11391000</v>
      </c>
      <c r="J20" s="60">
        <v>0</v>
      </c>
      <c r="K20" s="60">
        <v>0</v>
      </c>
      <c r="L20" s="60">
        <v>8402000</v>
      </c>
      <c r="M20" s="60">
        <v>8402000</v>
      </c>
      <c r="N20" s="60">
        <v>0</v>
      </c>
      <c r="O20" s="60">
        <v>0</v>
      </c>
      <c r="P20" s="60">
        <v>26689000</v>
      </c>
      <c r="Q20" s="60">
        <v>26689000</v>
      </c>
      <c r="R20" s="60">
        <v>0</v>
      </c>
      <c r="S20" s="60">
        <v>0</v>
      </c>
      <c r="T20" s="60">
        <v>0</v>
      </c>
      <c r="U20" s="60">
        <v>0</v>
      </c>
      <c r="V20" s="60">
        <v>46482000</v>
      </c>
      <c r="W20" s="60">
        <v>48163500</v>
      </c>
      <c r="X20" s="60">
        <v>-1681500</v>
      </c>
      <c r="Y20" s="61">
        <v>-3.49</v>
      </c>
      <c r="Z20" s="62">
        <v>64218001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-41299569</v>
      </c>
      <c r="C22" s="86">
        <f>SUM(C19:C21)</f>
        <v>0</v>
      </c>
      <c r="D22" s="87">
        <f aca="true" t="shared" si="3" ref="D22:Z22">SUM(D19:D21)</f>
        <v>64598089</v>
      </c>
      <c r="E22" s="88">
        <f t="shared" si="3"/>
        <v>64598089</v>
      </c>
      <c r="F22" s="88">
        <f t="shared" si="3"/>
        <v>52487092</v>
      </c>
      <c r="G22" s="88">
        <f t="shared" si="3"/>
        <v>-32922005</v>
      </c>
      <c r="H22" s="88">
        <f t="shared" si="3"/>
        <v>-5202052</v>
      </c>
      <c r="I22" s="88">
        <f t="shared" si="3"/>
        <v>14363035</v>
      </c>
      <c r="J22" s="88">
        <f t="shared" si="3"/>
        <v>-2265862</v>
      </c>
      <c r="K22" s="88">
        <f t="shared" si="3"/>
        <v>19130200</v>
      </c>
      <c r="L22" s="88">
        <f t="shared" si="3"/>
        <v>-114399647</v>
      </c>
      <c r="M22" s="88">
        <f t="shared" si="3"/>
        <v>-97535309</v>
      </c>
      <c r="N22" s="88">
        <f t="shared" si="3"/>
        <v>-173104</v>
      </c>
      <c r="O22" s="88">
        <f t="shared" si="3"/>
        <v>-5473383</v>
      </c>
      <c r="P22" s="88">
        <f t="shared" si="3"/>
        <v>22884090</v>
      </c>
      <c r="Q22" s="88">
        <f t="shared" si="3"/>
        <v>17237603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-65934671</v>
      </c>
      <c r="W22" s="88">
        <f t="shared" si="3"/>
        <v>48875578</v>
      </c>
      <c r="X22" s="88">
        <f t="shared" si="3"/>
        <v>-114810249</v>
      </c>
      <c r="Y22" s="89">
        <f>+IF(W22&lt;&gt;0,(X22/W22)*100,0)</f>
        <v>-234.90310232239096</v>
      </c>
      <c r="Z22" s="90">
        <f t="shared" si="3"/>
        <v>64598089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-41299569</v>
      </c>
      <c r="C24" s="75">
        <f>SUM(C22:C23)</f>
        <v>0</v>
      </c>
      <c r="D24" s="76">
        <f aca="true" t="shared" si="4" ref="D24:Z24">SUM(D22:D23)</f>
        <v>64598089</v>
      </c>
      <c r="E24" s="77">
        <f t="shared" si="4"/>
        <v>64598089</v>
      </c>
      <c r="F24" s="77">
        <f t="shared" si="4"/>
        <v>52487092</v>
      </c>
      <c r="G24" s="77">
        <f t="shared" si="4"/>
        <v>-32922005</v>
      </c>
      <c r="H24" s="77">
        <f t="shared" si="4"/>
        <v>-5202052</v>
      </c>
      <c r="I24" s="77">
        <f t="shared" si="4"/>
        <v>14363035</v>
      </c>
      <c r="J24" s="77">
        <f t="shared" si="4"/>
        <v>-2265862</v>
      </c>
      <c r="K24" s="77">
        <f t="shared" si="4"/>
        <v>19130200</v>
      </c>
      <c r="L24" s="77">
        <f t="shared" si="4"/>
        <v>-114399647</v>
      </c>
      <c r="M24" s="77">
        <f t="shared" si="4"/>
        <v>-97535309</v>
      </c>
      <c r="N24" s="77">
        <f t="shared" si="4"/>
        <v>-173104</v>
      </c>
      <c r="O24" s="77">
        <f t="shared" si="4"/>
        <v>-5473383</v>
      </c>
      <c r="P24" s="77">
        <f t="shared" si="4"/>
        <v>22884090</v>
      </c>
      <c r="Q24" s="77">
        <f t="shared" si="4"/>
        <v>17237603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-65934671</v>
      </c>
      <c r="W24" s="77">
        <f t="shared" si="4"/>
        <v>48875578</v>
      </c>
      <c r="X24" s="77">
        <f t="shared" si="4"/>
        <v>-114810249</v>
      </c>
      <c r="Y24" s="78">
        <f>+IF(W24&lt;&gt;0,(X24/W24)*100,0)</f>
        <v>-234.90310232239096</v>
      </c>
      <c r="Z24" s="79">
        <f t="shared" si="4"/>
        <v>64598089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59576592</v>
      </c>
      <c r="C27" s="22">
        <v>0</v>
      </c>
      <c r="D27" s="99">
        <v>64218001</v>
      </c>
      <c r="E27" s="100">
        <v>64218001</v>
      </c>
      <c r="F27" s="100">
        <v>4005896</v>
      </c>
      <c r="G27" s="100">
        <v>2265771</v>
      </c>
      <c r="H27" s="100">
        <v>1147002</v>
      </c>
      <c r="I27" s="100">
        <v>7418669</v>
      </c>
      <c r="J27" s="100">
        <v>1844227</v>
      </c>
      <c r="K27" s="100">
        <v>2135047</v>
      </c>
      <c r="L27" s="100">
        <v>3607840</v>
      </c>
      <c r="M27" s="100">
        <v>7587114</v>
      </c>
      <c r="N27" s="100">
        <v>923216</v>
      </c>
      <c r="O27" s="100">
        <v>420208</v>
      </c>
      <c r="P27" s="100">
        <v>3086638</v>
      </c>
      <c r="Q27" s="100">
        <v>4430062</v>
      </c>
      <c r="R27" s="100">
        <v>0</v>
      </c>
      <c r="S27" s="100">
        <v>0</v>
      </c>
      <c r="T27" s="100">
        <v>0</v>
      </c>
      <c r="U27" s="100">
        <v>0</v>
      </c>
      <c r="V27" s="100">
        <v>19435845</v>
      </c>
      <c r="W27" s="100">
        <v>48163501</v>
      </c>
      <c r="X27" s="100">
        <v>-28727656</v>
      </c>
      <c r="Y27" s="101">
        <v>-59.65</v>
      </c>
      <c r="Z27" s="102">
        <v>64218001</v>
      </c>
    </row>
    <row r="28" spans="1:26" ht="12.75">
      <c r="A28" s="103" t="s">
        <v>46</v>
      </c>
      <c r="B28" s="19">
        <v>58035212</v>
      </c>
      <c r="C28" s="19">
        <v>0</v>
      </c>
      <c r="D28" s="59">
        <v>64218001</v>
      </c>
      <c r="E28" s="60">
        <v>64218001</v>
      </c>
      <c r="F28" s="60">
        <v>3816068</v>
      </c>
      <c r="G28" s="60">
        <v>2044538</v>
      </c>
      <c r="H28" s="60">
        <v>1134210</v>
      </c>
      <c r="I28" s="60">
        <v>6994816</v>
      </c>
      <c r="J28" s="60">
        <v>1713429</v>
      </c>
      <c r="K28" s="60">
        <v>2132929</v>
      </c>
      <c r="L28" s="60">
        <v>2933549</v>
      </c>
      <c r="M28" s="60">
        <v>6779907</v>
      </c>
      <c r="N28" s="60">
        <v>837403</v>
      </c>
      <c r="O28" s="60">
        <v>420208</v>
      </c>
      <c r="P28" s="60">
        <v>2917147</v>
      </c>
      <c r="Q28" s="60">
        <v>4174758</v>
      </c>
      <c r="R28" s="60">
        <v>0</v>
      </c>
      <c r="S28" s="60">
        <v>0</v>
      </c>
      <c r="T28" s="60">
        <v>0</v>
      </c>
      <c r="U28" s="60">
        <v>0</v>
      </c>
      <c r="V28" s="60">
        <v>17949481</v>
      </c>
      <c r="W28" s="60">
        <v>48163501</v>
      </c>
      <c r="X28" s="60">
        <v>-30214020</v>
      </c>
      <c r="Y28" s="61">
        <v>-62.73</v>
      </c>
      <c r="Z28" s="62">
        <v>64218001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1541380</v>
      </c>
      <c r="C31" s="19">
        <v>0</v>
      </c>
      <c r="D31" s="59">
        <v>0</v>
      </c>
      <c r="E31" s="60">
        <v>0</v>
      </c>
      <c r="F31" s="60">
        <v>189828</v>
      </c>
      <c r="G31" s="60">
        <v>221233</v>
      </c>
      <c r="H31" s="60">
        <v>12792</v>
      </c>
      <c r="I31" s="60">
        <v>423853</v>
      </c>
      <c r="J31" s="60">
        <v>130798</v>
      </c>
      <c r="K31" s="60">
        <v>2118</v>
      </c>
      <c r="L31" s="60">
        <v>674291</v>
      </c>
      <c r="M31" s="60">
        <v>807207</v>
      </c>
      <c r="N31" s="60">
        <v>85813</v>
      </c>
      <c r="O31" s="60">
        <v>0</v>
      </c>
      <c r="P31" s="60">
        <v>169491</v>
      </c>
      <c r="Q31" s="60">
        <v>255304</v>
      </c>
      <c r="R31" s="60">
        <v>0</v>
      </c>
      <c r="S31" s="60">
        <v>0</v>
      </c>
      <c r="T31" s="60">
        <v>0</v>
      </c>
      <c r="U31" s="60">
        <v>0</v>
      </c>
      <c r="V31" s="60">
        <v>1486364</v>
      </c>
      <c r="W31" s="60"/>
      <c r="X31" s="60">
        <v>1486364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59576592</v>
      </c>
      <c r="C32" s="22">
        <f>SUM(C28:C31)</f>
        <v>0</v>
      </c>
      <c r="D32" s="99">
        <f aca="true" t="shared" si="5" ref="D32:Z32">SUM(D28:D31)</f>
        <v>64218001</v>
      </c>
      <c r="E32" s="100">
        <f t="shared" si="5"/>
        <v>64218001</v>
      </c>
      <c r="F32" s="100">
        <f t="shared" si="5"/>
        <v>4005896</v>
      </c>
      <c r="G32" s="100">
        <f t="shared" si="5"/>
        <v>2265771</v>
      </c>
      <c r="H32" s="100">
        <f t="shared" si="5"/>
        <v>1147002</v>
      </c>
      <c r="I32" s="100">
        <f t="shared" si="5"/>
        <v>7418669</v>
      </c>
      <c r="J32" s="100">
        <f t="shared" si="5"/>
        <v>1844227</v>
      </c>
      <c r="K32" s="100">
        <f t="shared" si="5"/>
        <v>2135047</v>
      </c>
      <c r="L32" s="100">
        <f t="shared" si="5"/>
        <v>3607840</v>
      </c>
      <c r="M32" s="100">
        <f t="shared" si="5"/>
        <v>7587114</v>
      </c>
      <c r="N32" s="100">
        <f t="shared" si="5"/>
        <v>923216</v>
      </c>
      <c r="O32" s="100">
        <f t="shared" si="5"/>
        <v>420208</v>
      </c>
      <c r="P32" s="100">
        <f t="shared" si="5"/>
        <v>3086638</v>
      </c>
      <c r="Q32" s="100">
        <f t="shared" si="5"/>
        <v>4430062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19435845</v>
      </c>
      <c r="W32" s="100">
        <f t="shared" si="5"/>
        <v>48163501</v>
      </c>
      <c r="X32" s="100">
        <f t="shared" si="5"/>
        <v>-28727656</v>
      </c>
      <c r="Y32" s="101">
        <f>+IF(W32&lt;&gt;0,(X32/W32)*100,0)</f>
        <v>-59.64611251993496</v>
      </c>
      <c r="Z32" s="102">
        <f t="shared" si="5"/>
        <v>64218001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25304023</v>
      </c>
      <c r="C35" s="19">
        <v>0</v>
      </c>
      <c r="D35" s="59">
        <v>80044152</v>
      </c>
      <c r="E35" s="60">
        <v>362149435</v>
      </c>
      <c r="F35" s="60">
        <v>482155994</v>
      </c>
      <c r="G35" s="60">
        <v>88700892</v>
      </c>
      <c r="H35" s="60">
        <v>94675349</v>
      </c>
      <c r="I35" s="60">
        <v>94675349</v>
      </c>
      <c r="J35" s="60">
        <v>384419495</v>
      </c>
      <c r="K35" s="60">
        <v>406871194</v>
      </c>
      <c r="L35" s="60">
        <v>402489793</v>
      </c>
      <c r="M35" s="60">
        <v>402489793</v>
      </c>
      <c r="N35" s="60">
        <v>369201944</v>
      </c>
      <c r="O35" s="60">
        <v>361703313</v>
      </c>
      <c r="P35" s="60">
        <v>394214966</v>
      </c>
      <c r="Q35" s="60">
        <v>394214966</v>
      </c>
      <c r="R35" s="60">
        <v>0</v>
      </c>
      <c r="S35" s="60">
        <v>0</v>
      </c>
      <c r="T35" s="60">
        <v>0</v>
      </c>
      <c r="U35" s="60">
        <v>0</v>
      </c>
      <c r="V35" s="60">
        <v>394214966</v>
      </c>
      <c r="W35" s="60">
        <v>271612076</v>
      </c>
      <c r="X35" s="60">
        <v>122602890</v>
      </c>
      <c r="Y35" s="61">
        <v>45.14</v>
      </c>
      <c r="Z35" s="62">
        <v>362149435</v>
      </c>
    </row>
    <row r="36" spans="1:26" ht="12.75">
      <c r="A36" s="58" t="s">
        <v>57</v>
      </c>
      <c r="B36" s="19">
        <v>1026074097</v>
      </c>
      <c r="C36" s="19">
        <v>0</v>
      </c>
      <c r="D36" s="59">
        <v>611762920</v>
      </c>
      <c r="E36" s="60">
        <v>1026809022</v>
      </c>
      <c r="F36" s="60">
        <v>553271777</v>
      </c>
      <c r="G36" s="60">
        <v>453401938</v>
      </c>
      <c r="H36" s="60">
        <v>453401938</v>
      </c>
      <c r="I36" s="60">
        <v>453401938</v>
      </c>
      <c r="J36" s="60">
        <v>1015893250</v>
      </c>
      <c r="K36" s="60">
        <v>1015893250</v>
      </c>
      <c r="L36" s="60">
        <v>1015893250</v>
      </c>
      <c r="M36" s="60">
        <v>1015893250</v>
      </c>
      <c r="N36" s="60">
        <v>1021231745</v>
      </c>
      <c r="O36" s="60">
        <v>1027941638</v>
      </c>
      <c r="P36" s="60">
        <v>1021231745</v>
      </c>
      <c r="Q36" s="60">
        <v>1021231745</v>
      </c>
      <c r="R36" s="60">
        <v>0</v>
      </c>
      <c r="S36" s="60">
        <v>0</v>
      </c>
      <c r="T36" s="60">
        <v>0</v>
      </c>
      <c r="U36" s="60">
        <v>0</v>
      </c>
      <c r="V36" s="60">
        <v>1021231745</v>
      </c>
      <c r="W36" s="60">
        <v>770106767</v>
      </c>
      <c r="X36" s="60">
        <v>251124978</v>
      </c>
      <c r="Y36" s="61">
        <v>32.61</v>
      </c>
      <c r="Z36" s="62">
        <v>1026809022</v>
      </c>
    </row>
    <row r="37" spans="1:26" ht="12.75">
      <c r="A37" s="58" t="s">
        <v>58</v>
      </c>
      <c r="B37" s="19">
        <v>181295443</v>
      </c>
      <c r="C37" s="19">
        <v>0</v>
      </c>
      <c r="D37" s="59">
        <v>140468404</v>
      </c>
      <c r="E37" s="60">
        <v>166484173</v>
      </c>
      <c r="F37" s="60">
        <v>157811896</v>
      </c>
      <c r="G37" s="60">
        <v>29910173</v>
      </c>
      <c r="H37" s="60">
        <v>27741777</v>
      </c>
      <c r="I37" s="60">
        <v>27741777</v>
      </c>
      <c r="J37" s="60">
        <v>164863906</v>
      </c>
      <c r="K37" s="60">
        <v>175282202</v>
      </c>
      <c r="L37" s="60">
        <v>163642101</v>
      </c>
      <c r="M37" s="60">
        <v>163642101</v>
      </c>
      <c r="N37" s="60">
        <v>160839000</v>
      </c>
      <c r="O37" s="60">
        <v>179479624</v>
      </c>
      <c r="P37" s="60">
        <v>170668833</v>
      </c>
      <c r="Q37" s="60">
        <v>170668833</v>
      </c>
      <c r="R37" s="60">
        <v>0</v>
      </c>
      <c r="S37" s="60">
        <v>0</v>
      </c>
      <c r="T37" s="60">
        <v>0</v>
      </c>
      <c r="U37" s="60">
        <v>0</v>
      </c>
      <c r="V37" s="60">
        <v>170668833</v>
      </c>
      <c r="W37" s="60">
        <v>124863130</v>
      </c>
      <c r="X37" s="60">
        <v>45805703</v>
      </c>
      <c r="Y37" s="61">
        <v>36.68</v>
      </c>
      <c r="Z37" s="62">
        <v>166484173</v>
      </c>
    </row>
    <row r="38" spans="1:26" ht="12.75">
      <c r="A38" s="58" t="s">
        <v>59</v>
      </c>
      <c r="B38" s="19">
        <v>27415767</v>
      </c>
      <c r="C38" s="19">
        <v>0</v>
      </c>
      <c r="D38" s="59">
        <v>23574036</v>
      </c>
      <c r="E38" s="60">
        <v>309250281</v>
      </c>
      <c r="F38" s="60">
        <v>253301389</v>
      </c>
      <c r="G38" s="60">
        <v>57319567</v>
      </c>
      <c r="H38" s="60">
        <v>57095608</v>
      </c>
      <c r="I38" s="60">
        <v>57095608</v>
      </c>
      <c r="J38" s="60">
        <v>309356625</v>
      </c>
      <c r="K38" s="60">
        <v>309356625</v>
      </c>
      <c r="L38" s="60">
        <v>309250281</v>
      </c>
      <c r="M38" s="60">
        <v>309250281</v>
      </c>
      <c r="N38" s="60">
        <v>308913178</v>
      </c>
      <c r="O38" s="60">
        <v>308913178</v>
      </c>
      <c r="P38" s="60">
        <v>308913178</v>
      </c>
      <c r="Q38" s="60">
        <v>308913178</v>
      </c>
      <c r="R38" s="60">
        <v>0</v>
      </c>
      <c r="S38" s="60">
        <v>0</v>
      </c>
      <c r="T38" s="60">
        <v>0</v>
      </c>
      <c r="U38" s="60">
        <v>0</v>
      </c>
      <c r="V38" s="60">
        <v>308913178</v>
      </c>
      <c r="W38" s="60">
        <v>231937711</v>
      </c>
      <c r="X38" s="60">
        <v>76975467</v>
      </c>
      <c r="Y38" s="61">
        <v>33.19</v>
      </c>
      <c r="Z38" s="62">
        <v>309250281</v>
      </c>
    </row>
    <row r="39" spans="1:26" ht="12.75">
      <c r="A39" s="58" t="s">
        <v>60</v>
      </c>
      <c r="B39" s="19">
        <v>842666910</v>
      </c>
      <c r="C39" s="19">
        <v>0</v>
      </c>
      <c r="D39" s="59">
        <v>527764633</v>
      </c>
      <c r="E39" s="60">
        <v>913224002</v>
      </c>
      <c r="F39" s="60">
        <v>624314486</v>
      </c>
      <c r="G39" s="60">
        <v>454873090</v>
      </c>
      <c r="H39" s="60">
        <v>463239902</v>
      </c>
      <c r="I39" s="60">
        <v>463239902</v>
      </c>
      <c r="J39" s="60">
        <v>926092214</v>
      </c>
      <c r="K39" s="60">
        <v>938125617</v>
      </c>
      <c r="L39" s="60">
        <v>945490661</v>
      </c>
      <c r="M39" s="60">
        <v>945490661</v>
      </c>
      <c r="N39" s="60">
        <v>920681511</v>
      </c>
      <c r="O39" s="60">
        <v>901252149</v>
      </c>
      <c r="P39" s="60">
        <v>935864700</v>
      </c>
      <c r="Q39" s="60">
        <v>935864700</v>
      </c>
      <c r="R39" s="60">
        <v>0</v>
      </c>
      <c r="S39" s="60">
        <v>0</v>
      </c>
      <c r="T39" s="60">
        <v>0</v>
      </c>
      <c r="U39" s="60">
        <v>0</v>
      </c>
      <c r="V39" s="60">
        <v>935864700</v>
      </c>
      <c r="W39" s="60">
        <v>684918002</v>
      </c>
      <c r="X39" s="60">
        <v>250946698</v>
      </c>
      <c r="Y39" s="61">
        <v>36.64</v>
      </c>
      <c r="Z39" s="62">
        <v>913224002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60900965</v>
      </c>
      <c r="C42" s="19">
        <v>0</v>
      </c>
      <c r="D42" s="59">
        <v>35224481</v>
      </c>
      <c r="E42" s="60">
        <v>35224481</v>
      </c>
      <c r="F42" s="60">
        <v>39282403</v>
      </c>
      <c r="G42" s="60">
        <v>-7257701</v>
      </c>
      <c r="H42" s="60">
        <v>-24378091</v>
      </c>
      <c r="I42" s="60">
        <v>7646611</v>
      </c>
      <c r="J42" s="60">
        <v>-5328497</v>
      </c>
      <c r="K42" s="60">
        <v>-3201271</v>
      </c>
      <c r="L42" s="60">
        <v>16120702</v>
      </c>
      <c r="M42" s="60">
        <v>7590934</v>
      </c>
      <c r="N42" s="60">
        <v>-8683095</v>
      </c>
      <c r="O42" s="60">
        <v>-3964537</v>
      </c>
      <c r="P42" s="60">
        <v>16519152</v>
      </c>
      <c r="Q42" s="60">
        <v>3871520</v>
      </c>
      <c r="R42" s="60">
        <v>0</v>
      </c>
      <c r="S42" s="60">
        <v>0</v>
      </c>
      <c r="T42" s="60">
        <v>0</v>
      </c>
      <c r="U42" s="60">
        <v>0</v>
      </c>
      <c r="V42" s="60">
        <v>19109065</v>
      </c>
      <c r="W42" s="60">
        <v>53836932</v>
      </c>
      <c r="X42" s="60">
        <v>-34727867</v>
      </c>
      <c r="Y42" s="61">
        <v>-64.51</v>
      </c>
      <c r="Z42" s="62">
        <v>35224481</v>
      </c>
    </row>
    <row r="43" spans="1:26" ht="12.75">
      <c r="A43" s="58" t="s">
        <v>63</v>
      </c>
      <c r="B43" s="19">
        <v>-59271489</v>
      </c>
      <c r="C43" s="19">
        <v>0</v>
      </c>
      <c r="D43" s="59">
        <v>-64218000</v>
      </c>
      <c r="E43" s="60">
        <v>-64218000</v>
      </c>
      <c r="F43" s="60">
        <v>-29983176</v>
      </c>
      <c r="G43" s="60">
        <v>22086566</v>
      </c>
      <c r="H43" s="60">
        <v>-3034396</v>
      </c>
      <c r="I43" s="60">
        <v>-10931006</v>
      </c>
      <c r="J43" s="60">
        <v>-2405834</v>
      </c>
      <c r="K43" s="60">
        <v>-5191158</v>
      </c>
      <c r="L43" s="60">
        <v>-10398237</v>
      </c>
      <c r="M43" s="60">
        <v>-17995229</v>
      </c>
      <c r="N43" s="60">
        <v>-2670306</v>
      </c>
      <c r="O43" s="60">
        <v>-736495</v>
      </c>
      <c r="P43" s="60">
        <v>-8763393</v>
      </c>
      <c r="Q43" s="60">
        <v>-12170194</v>
      </c>
      <c r="R43" s="60">
        <v>0</v>
      </c>
      <c r="S43" s="60">
        <v>0</v>
      </c>
      <c r="T43" s="60">
        <v>0</v>
      </c>
      <c r="U43" s="60">
        <v>0</v>
      </c>
      <c r="V43" s="60">
        <v>-41096429</v>
      </c>
      <c r="W43" s="60">
        <v>-47058269</v>
      </c>
      <c r="X43" s="60">
        <v>5961840</v>
      </c>
      <c r="Y43" s="61">
        <v>-12.67</v>
      </c>
      <c r="Z43" s="62">
        <v>-64218000</v>
      </c>
    </row>
    <row r="44" spans="1:26" ht="12.75">
      <c r="A44" s="58" t="s">
        <v>64</v>
      </c>
      <c r="B44" s="19">
        <v>-812885</v>
      </c>
      <c r="C44" s="19">
        <v>0</v>
      </c>
      <c r="D44" s="59">
        <v>-8489508</v>
      </c>
      <c r="E44" s="60">
        <v>-8489508</v>
      </c>
      <c r="F44" s="60">
        <v>8472</v>
      </c>
      <c r="G44" s="60">
        <v>16098</v>
      </c>
      <c r="H44" s="60">
        <v>14398</v>
      </c>
      <c r="I44" s="60">
        <v>38968</v>
      </c>
      <c r="J44" s="60">
        <v>10168</v>
      </c>
      <c r="K44" s="60">
        <v>8894</v>
      </c>
      <c r="L44" s="60">
        <v>8101</v>
      </c>
      <c r="M44" s="60">
        <v>27163</v>
      </c>
      <c r="N44" s="60">
        <v>13981</v>
      </c>
      <c r="O44" s="60">
        <v>11014</v>
      </c>
      <c r="P44" s="60">
        <v>5929</v>
      </c>
      <c r="Q44" s="60">
        <v>30924</v>
      </c>
      <c r="R44" s="60">
        <v>0</v>
      </c>
      <c r="S44" s="60">
        <v>0</v>
      </c>
      <c r="T44" s="60">
        <v>0</v>
      </c>
      <c r="U44" s="60">
        <v>0</v>
      </c>
      <c r="V44" s="60">
        <v>97055</v>
      </c>
      <c r="W44" s="60">
        <v>-6349060</v>
      </c>
      <c r="X44" s="60">
        <v>6446115</v>
      </c>
      <c r="Y44" s="61">
        <v>-101.53</v>
      </c>
      <c r="Z44" s="62">
        <v>-8489508</v>
      </c>
    </row>
    <row r="45" spans="1:26" ht="12.75">
      <c r="A45" s="70" t="s">
        <v>65</v>
      </c>
      <c r="B45" s="22">
        <v>2527021</v>
      </c>
      <c r="C45" s="22">
        <v>0</v>
      </c>
      <c r="D45" s="99">
        <v>-30213742</v>
      </c>
      <c r="E45" s="100">
        <v>-30213742</v>
      </c>
      <c r="F45" s="100">
        <v>16576984</v>
      </c>
      <c r="G45" s="100">
        <v>31421947</v>
      </c>
      <c r="H45" s="100">
        <v>4023858</v>
      </c>
      <c r="I45" s="100">
        <v>4023858</v>
      </c>
      <c r="J45" s="100">
        <v>-3700305</v>
      </c>
      <c r="K45" s="100">
        <v>-12083840</v>
      </c>
      <c r="L45" s="100">
        <v>-6353274</v>
      </c>
      <c r="M45" s="100">
        <v>-6353274</v>
      </c>
      <c r="N45" s="100">
        <v>-17692694</v>
      </c>
      <c r="O45" s="100">
        <v>-22382712</v>
      </c>
      <c r="P45" s="100">
        <v>-14621024</v>
      </c>
      <c r="Q45" s="100">
        <v>-14621024</v>
      </c>
      <c r="R45" s="100">
        <v>0</v>
      </c>
      <c r="S45" s="100">
        <v>0</v>
      </c>
      <c r="T45" s="100">
        <v>0</v>
      </c>
      <c r="U45" s="100">
        <v>0</v>
      </c>
      <c r="V45" s="100">
        <v>-14621024</v>
      </c>
      <c r="W45" s="100">
        <v>7698888</v>
      </c>
      <c r="X45" s="100">
        <v>-22319912</v>
      </c>
      <c r="Y45" s="101">
        <v>-289.91</v>
      </c>
      <c r="Z45" s="102">
        <v>-30213742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14099337</v>
      </c>
      <c r="C49" s="52">
        <v>0</v>
      </c>
      <c r="D49" s="129">
        <v>9548254</v>
      </c>
      <c r="E49" s="54">
        <v>10193985</v>
      </c>
      <c r="F49" s="54">
        <v>0</v>
      </c>
      <c r="G49" s="54">
        <v>0</v>
      </c>
      <c r="H49" s="54">
        <v>0</v>
      </c>
      <c r="I49" s="54">
        <v>9401196</v>
      </c>
      <c r="J49" s="54">
        <v>0</v>
      </c>
      <c r="K49" s="54">
        <v>0</v>
      </c>
      <c r="L49" s="54">
        <v>0</v>
      </c>
      <c r="M49" s="54">
        <v>8801417</v>
      </c>
      <c r="N49" s="54">
        <v>0</v>
      </c>
      <c r="O49" s="54">
        <v>0</v>
      </c>
      <c r="P49" s="54">
        <v>0</v>
      </c>
      <c r="Q49" s="54">
        <v>316122244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368166433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4483659</v>
      </c>
      <c r="C51" s="52">
        <v>0</v>
      </c>
      <c r="D51" s="129">
        <v>446053</v>
      </c>
      <c r="E51" s="54">
        <v>5450775</v>
      </c>
      <c r="F51" s="54">
        <v>0</v>
      </c>
      <c r="G51" s="54">
        <v>0</v>
      </c>
      <c r="H51" s="54">
        <v>0</v>
      </c>
      <c r="I51" s="54">
        <v>5997526</v>
      </c>
      <c r="J51" s="54">
        <v>0</v>
      </c>
      <c r="K51" s="54">
        <v>0</v>
      </c>
      <c r="L51" s="54">
        <v>0</v>
      </c>
      <c r="M51" s="54">
        <v>123863326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140241339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50.6967253206382</v>
      </c>
      <c r="C58" s="5">
        <f>IF(C67=0,0,+(C76/C67)*100)</f>
        <v>0</v>
      </c>
      <c r="D58" s="6">
        <f aca="true" t="shared" si="6" ref="D58:Z58">IF(D67=0,0,+(D76/D67)*100)</f>
        <v>37.61619819734048</v>
      </c>
      <c r="E58" s="7">
        <f t="shared" si="6"/>
        <v>37.61619819734048</v>
      </c>
      <c r="F58" s="7">
        <f t="shared" si="6"/>
        <v>30.037019059898412</v>
      </c>
      <c r="G58" s="7">
        <f t="shared" si="6"/>
        <v>16.633616830515983</v>
      </c>
      <c r="H58" s="7">
        <f t="shared" si="6"/>
        <v>39.873229976478356</v>
      </c>
      <c r="I58" s="7">
        <f t="shared" si="6"/>
        <v>29.31596785814016</v>
      </c>
      <c r="J58" s="7">
        <f t="shared" si="6"/>
        <v>37.97053853023384</v>
      </c>
      <c r="K58" s="7">
        <f t="shared" si="6"/>
        <v>26.37776520259198</v>
      </c>
      <c r="L58" s="7">
        <f t="shared" si="6"/>
        <v>24.390239119654932</v>
      </c>
      <c r="M58" s="7">
        <f t="shared" si="6"/>
        <v>29.497832988461848</v>
      </c>
      <c r="N58" s="7">
        <f t="shared" si="6"/>
        <v>24.000452827790077</v>
      </c>
      <c r="O58" s="7">
        <f t="shared" si="6"/>
        <v>26.058622828679795</v>
      </c>
      <c r="P58" s="7">
        <f t="shared" si="6"/>
        <v>24.346105432890905</v>
      </c>
      <c r="Q58" s="7">
        <f t="shared" si="6"/>
        <v>24.80814428604917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27.803794908491703</v>
      </c>
      <c r="W58" s="7">
        <f t="shared" si="6"/>
        <v>40.62474775002203</v>
      </c>
      <c r="X58" s="7">
        <f t="shared" si="6"/>
        <v>0</v>
      </c>
      <c r="Y58" s="7">
        <f t="shared" si="6"/>
        <v>0</v>
      </c>
      <c r="Z58" s="8">
        <f t="shared" si="6"/>
        <v>37.61619819734048</v>
      </c>
    </row>
    <row r="59" spans="1:26" ht="12.75">
      <c r="A59" s="37" t="s">
        <v>31</v>
      </c>
      <c r="B59" s="9">
        <f aca="true" t="shared" si="7" ref="B59:Z66">IF(B68=0,0,+(B77/B68)*100)</f>
        <v>100.36614355514388</v>
      </c>
      <c r="C59" s="9">
        <f t="shared" si="7"/>
        <v>0</v>
      </c>
      <c r="D59" s="2">
        <f t="shared" si="7"/>
        <v>47.6446268367663</v>
      </c>
      <c r="E59" s="10">
        <f t="shared" si="7"/>
        <v>47.6446268367663</v>
      </c>
      <c r="F59" s="10">
        <f t="shared" si="7"/>
        <v>17.06346952016747</v>
      </c>
      <c r="G59" s="10">
        <f t="shared" si="7"/>
        <v>37.941921916697595</v>
      </c>
      <c r="H59" s="10">
        <f t="shared" si="7"/>
        <v>67.56896059599862</v>
      </c>
      <c r="I59" s="10">
        <f t="shared" si="7"/>
        <v>36.88757283415355</v>
      </c>
      <c r="J59" s="10">
        <f t="shared" si="7"/>
        <v>97.13374104443052</v>
      </c>
      <c r="K59" s="10">
        <f t="shared" si="7"/>
        <v>47.27876651152762</v>
      </c>
      <c r="L59" s="10">
        <f t="shared" si="7"/>
        <v>21.816043267939637</v>
      </c>
      <c r="M59" s="10">
        <f t="shared" si="7"/>
        <v>55.395796640090886</v>
      </c>
      <c r="N59" s="10">
        <f t="shared" si="7"/>
        <v>26.333756391924158</v>
      </c>
      <c r="O59" s="10">
        <f t="shared" si="7"/>
        <v>55.2446369311804</v>
      </c>
      <c r="P59" s="10">
        <f t="shared" si="7"/>
        <v>50.527758701616456</v>
      </c>
      <c r="Q59" s="10">
        <f t="shared" si="7"/>
        <v>43.9507946367317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44.86388187489094</v>
      </c>
      <c r="W59" s="10">
        <f t="shared" si="7"/>
        <v>53.70679620010234</v>
      </c>
      <c r="X59" s="10">
        <f t="shared" si="7"/>
        <v>0</v>
      </c>
      <c r="Y59" s="10">
        <f t="shared" si="7"/>
        <v>0</v>
      </c>
      <c r="Z59" s="11">
        <f t="shared" si="7"/>
        <v>47.6446268367663</v>
      </c>
    </row>
    <row r="60" spans="1:26" ht="12.75">
      <c r="A60" s="38" t="s">
        <v>32</v>
      </c>
      <c r="B60" s="12">
        <f t="shared" si="7"/>
        <v>53.90219225602413</v>
      </c>
      <c r="C60" s="12">
        <f t="shared" si="7"/>
        <v>0</v>
      </c>
      <c r="D60" s="3">
        <f t="shared" si="7"/>
        <v>45.61674841930125</v>
      </c>
      <c r="E60" s="13">
        <f t="shared" si="7"/>
        <v>45.61674841930125</v>
      </c>
      <c r="F60" s="13">
        <f t="shared" si="7"/>
        <v>41.006206179118784</v>
      </c>
      <c r="G60" s="13">
        <f t="shared" si="7"/>
        <v>15.75930098312813</v>
      </c>
      <c r="H60" s="13">
        <f t="shared" si="7"/>
        <v>41.21794282450584</v>
      </c>
      <c r="I60" s="13">
        <f t="shared" si="7"/>
        <v>32.92143608351971</v>
      </c>
      <c r="J60" s="13">
        <f t="shared" si="7"/>
        <v>35.4851751614025</v>
      </c>
      <c r="K60" s="13">
        <f t="shared" si="7"/>
        <v>29.42739703173763</v>
      </c>
      <c r="L60" s="13">
        <f t="shared" si="7"/>
        <v>27.150706304331102</v>
      </c>
      <c r="M60" s="13">
        <f t="shared" si="7"/>
        <v>30.678252355892795</v>
      </c>
      <c r="N60" s="13">
        <f t="shared" si="7"/>
        <v>25.822309868360872</v>
      </c>
      <c r="O60" s="13">
        <f t="shared" si="7"/>
        <v>28.629108272793058</v>
      </c>
      <c r="P60" s="13">
        <f t="shared" si="7"/>
        <v>27.008724170209657</v>
      </c>
      <c r="Q60" s="13">
        <f t="shared" si="7"/>
        <v>27.115281605430653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30.147781038530262</v>
      </c>
      <c r="W60" s="13">
        <f t="shared" si="7"/>
        <v>48.57132258442159</v>
      </c>
      <c r="X60" s="13">
        <f t="shared" si="7"/>
        <v>0</v>
      </c>
      <c r="Y60" s="13">
        <f t="shared" si="7"/>
        <v>0</v>
      </c>
      <c r="Z60" s="14">
        <f t="shared" si="7"/>
        <v>45.61674841930125</v>
      </c>
    </row>
    <row r="61" spans="1:26" ht="12.75">
      <c r="A61" s="39" t="s">
        <v>103</v>
      </c>
      <c r="B61" s="12">
        <f t="shared" si="7"/>
        <v>53.90221290013398</v>
      </c>
      <c r="C61" s="12">
        <f t="shared" si="7"/>
        <v>0</v>
      </c>
      <c r="D61" s="3">
        <f t="shared" si="7"/>
        <v>78.83823674867799</v>
      </c>
      <c r="E61" s="13">
        <f t="shared" si="7"/>
        <v>78.83823674867799</v>
      </c>
      <c r="F61" s="13">
        <f t="shared" si="7"/>
        <v>163.0490393620909</v>
      </c>
      <c r="G61" s="13">
        <f t="shared" si="7"/>
        <v>67.2474229242157</v>
      </c>
      <c r="H61" s="13">
        <f t="shared" si="7"/>
        <v>111.05851822885602</v>
      </c>
      <c r="I61" s="13">
        <f t="shared" si="7"/>
        <v>116.68077470390388</v>
      </c>
      <c r="J61" s="13">
        <f t="shared" si="7"/>
        <v>170.37834861006408</v>
      </c>
      <c r="K61" s="13">
        <f t="shared" si="7"/>
        <v>86.75446213371558</v>
      </c>
      <c r="L61" s="13">
        <f t="shared" si="7"/>
        <v>86.4935640576613</v>
      </c>
      <c r="M61" s="13">
        <f t="shared" si="7"/>
        <v>107.80132852437892</v>
      </c>
      <c r="N61" s="13">
        <f t="shared" si="7"/>
        <v>82.15734860256973</v>
      </c>
      <c r="O61" s="13">
        <f t="shared" si="7"/>
        <v>98.23998777793821</v>
      </c>
      <c r="P61" s="13">
        <f t="shared" si="7"/>
        <v>86.90958526420027</v>
      </c>
      <c r="Q61" s="13">
        <f t="shared" si="7"/>
        <v>88.72966175710401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103.91578971145618</v>
      </c>
      <c r="W61" s="13">
        <f t="shared" si="7"/>
        <v>90.45127308318813</v>
      </c>
      <c r="X61" s="13">
        <f t="shared" si="7"/>
        <v>0</v>
      </c>
      <c r="Y61" s="13">
        <f t="shared" si="7"/>
        <v>0</v>
      </c>
      <c r="Z61" s="14">
        <f t="shared" si="7"/>
        <v>78.83823674867799</v>
      </c>
    </row>
    <row r="62" spans="1:26" ht="12.75">
      <c r="A62" s="39" t="s">
        <v>104</v>
      </c>
      <c r="B62" s="12">
        <f t="shared" si="7"/>
        <v>53.902211045178575</v>
      </c>
      <c r="C62" s="12">
        <f t="shared" si="7"/>
        <v>0</v>
      </c>
      <c r="D62" s="3">
        <f t="shared" si="7"/>
        <v>26.601963140371808</v>
      </c>
      <c r="E62" s="13">
        <f t="shared" si="7"/>
        <v>26.601963140371808</v>
      </c>
      <c r="F62" s="13">
        <f t="shared" si="7"/>
        <v>13.250106014081076</v>
      </c>
      <c r="G62" s="13">
        <f t="shared" si="7"/>
        <v>8.23966824601715</v>
      </c>
      <c r="H62" s="13">
        <f t="shared" si="7"/>
        <v>19.55122936603226</v>
      </c>
      <c r="I62" s="13">
        <f t="shared" si="7"/>
        <v>13.752805268799225</v>
      </c>
      <c r="J62" s="13">
        <f t="shared" si="7"/>
        <v>13.228184130515306</v>
      </c>
      <c r="K62" s="13">
        <f t="shared" si="7"/>
        <v>14.329813568728266</v>
      </c>
      <c r="L62" s="13">
        <f t="shared" si="7"/>
        <v>11.759590934493012</v>
      </c>
      <c r="M62" s="13">
        <f t="shared" si="7"/>
        <v>13.11103537381402</v>
      </c>
      <c r="N62" s="13">
        <f t="shared" si="7"/>
        <v>10.708210604627757</v>
      </c>
      <c r="O62" s="13">
        <f t="shared" si="7"/>
        <v>12.34639674728174</v>
      </c>
      <c r="P62" s="13">
        <f t="shared" si="7"/>
        <v>11.605100969338784</v>
      </c>
      <c r="Q62" s="13">
        <f t="shared" si="7"/>
        <v>11.519344437488833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12.740727253675615</v>
      </c>
      <c r="W62" s="13">
        <f t="shared" si="7"/>
        <v>26.496212032811023</v>
      </c>
      <c r="X62" s="13">
        <f t="shared" si="7"/>
        <v>0</v>
      </c>
      <c r="Y62" s="13">
        <f t="shared" si="7"/>
        <v>0</v>
      </c>
      <c r="Z62" s="14">
        <f t="shared" si="7"/>
        <v>26.601963140371808</v>
      </c>
    </row>
    <row r="63" spans="1:26" ht="12.75">
      <c r="A63" s="39" t="s">
        <v>105</v>
      </c>
      <c r="B63" s="12">
        <f t="shared" si="7"/>
        <v>53.90208467379309</v>
      </c>
      <c r="C63" s="12">
        <f t="shared" si="7"/>
        <v>0</v>
      </c>
      <c r="D63" s="3">
        <f t="shared" si="7"/>
        <v>34.15039231652712</v>
      </c>
      <c r="E63" s="13">
        <f t="shared" si="7"/>
        <v>34.15039231652712</v>
      </c>
      <c r="F63" s="13">
        <f t="shared" si="7"/>
        <v>19.911946245904335</v>
      </c>
      <c r="G63" s="13">
        <f t="shared" si="7"/>
        <v>9.013874386130423</v>
      </c>
      <c r="H63" s="13">
        <f t="shared" si="7"/>
        <v>34.27607175129678</v>
      </c>
      <c r="I63" s="13">
        <f t="shared" si="7"/>
        <v>21.525138164140042</v>
      </c>
      <c r="J63" s="13">
        <f t="shared" si="7"/>
        <v>24.490520498754588</v>
      </c>
      <c r="K63" s="13">
        <f t="shared" si="7"/>
        <v>22.99886427770152</v>
      </c>
      <c r="L63" s="13">
        <f t="shared" si="7"/>
        <v>19.58790665674645</v>
      </c>
      <c r="M63" s="13">
        <f t="shared" si="7"/>
        <v>22.36315512810829</v>
      </c>
      <c r="N63" s="13">
        <f t="shared" si="7"/>
        <v>22.21549032116279</v>
      </c>
      <c r="O63" s="13">
        <f t="shared" si="7"/>
        <v>21.284420631521446</v>
      </c>
      <c r="P63" s="13">
        <f t="shared" si="7"/>
        <v>20.194515205477384</v>
      </c>
      <c r="Q63" s="13">
        <f t="shared" si="7"/>
        <v>21.22606657821779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21.705361239154513</v>
      </c>
      <c r="W63" s="13">
        <f t="shared" si="7"/>
        <v>33.482099690829884</v>
      </c>
      <c r="X63" s="13">
        <f t="shared" si="7"/>
        <v>0</v>
      </c>
      <c r="Y63" s="13">
        <f t="shared" si="7"/>
        <v>0</v>
      </c>
      <c r="Z63" s="14">
        <f t="shared" si="7"/>
        <v>34.15039231652712</v>
      </c>
    </row>
    <row r="64" spans="1:26" ht="12.75">
      <c r="A64" s="39" t="s">
        <v>106</v>
      </c>
      <c r="B64" s="12">
        <f t="shared" si="7"/>
        <v>53.90220927343445</v>
      </c>
      <c r="C64" s="12">
        <f t="shared" si="7"/>
        <v>0</v>
      </c>
      <c r="D64" s="3">
        <f t="shared" si="7"/>
        <v>25.244520543850594</v>
      </c>
      <c r="E64" s="13">
        <f t="shared" si="7"/>
        <v>25.244520543850594</v>
      </c>
      <c r="F64" s="13">
        <f t="shared" si="7"/>
        <v>10.479206730660765</v>
      </c>
      <c r="G64" s="13">
        <f t="shared" si="7"/>
        <v>7.665628848550213</v>
      </c>
      <c r="H64" s="13">
        <f t="shared" si="7"/>
        <v>11.602479525598925</v>
      </c>
      <c r="I64" s="13">
        <f t="shared" si="7"/>
        <v>9.917351994471163</v>
      </c>
      <c r="J64" s="13">
        <f t="shared" si="7"/>
        <v>14.253731207670123</v>
      </c>
      <c r="K64" s="13">
        <f t="shared" si="7"/>
        <v>14.586092081943713</v>
      </c>
      <c r="L64" s="13">
        <f t="shared" si="7"/>
        <v>11.360234603891978</v>
      </c>
      <c r="M64" s="13">
        <f t="shared" si="7"/>
        <v>13.400471827734952</v>
      </c>
      <c r="N64" s="13">
        <f t="shared" si="7"/>
        <v>13.546844018431031</v>
      </c>
      <c r="O64" s="13">
        <f t="shared" si="7"/>
        <v>12.66290282388432</v>
      </c>
      <c r="P64" s="13">
        <f t="shared" si="7"/>
        <v>12.328082191780823</v>
      </c>
      <c r="Q64" s="13">
        <f t="shared" si="7"/>
        <v>12.846425574145046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12.05283872143478</v>
      </c>
      <c r="W64" s="13">
        <f t="shared" si="7"/>
        <v>22.73177219286674</v>
      </c>
      <c r="X64" s="13">
        <f t="shared" si="7"/>
        <v>0</v>
      </c>
      <c r="Y64" s="13">
        <f t="shared" si="7"/>
        <v>0</v>
      </c>
      <c r="Z64" s="14">
        <f t="shared" si="7"/>
        <v>25.244520543850594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1.4290827209250896</v>
      </c>
      <c r="E66" s="16">
        <f t="shared" si="7"/>
        <v>1.4290827209250896</v>
      </c>
      <c r="F66" s="16">
        <f t="shared" si="7"/>
        <v>1.314420261875706</v>
      </c>
      <c r="G66" s="16">
        <f t="shared" si="7"/>
        <v>3.6049648501914193</v>
      </c>
      <c r="H66" s="16">
        <f t="shared" si="7"/>
        <v>4.216261146899648</v>
      </c>
      <c r="I66" s="16">
        <f t="shared" si="7"/>
        <v>2.637689232775238</v>
      </c>
      <c r="J66" s="16">
        <f t="shared" si="7"/>
        <v>6.051481215474512</v>
      </c>
      <c r="K66" s="16">
        <f t="shared" si="7"/>
        <v>2.869436952513821</v>
      </c>
      <c r="L66" s="16">
        <f t="shared" si="7"/>
        <v>2.9453158702593107</v>
      </c>
      <c r="M66" s="16">
        <f t="shared" si="7"/>
        <v>3.74849670762186</v>
      </c>
      <c r="N66" s="16">
        <f t="shared" si="7"/>
        <v>3.311966185666825</v>
      </c>
      <c r="O66" s="16">
        <f t="shared" si="7"/>
        <v>2.027331224417454</v>
      </c>
      <c r="P66" s="16">
        <f t="shared" si="7"/>
        <v>1.9474096043071862</v>
      </c>
      <c r="Q66" s="16">
        <f t="shared" si="7"/>
        <v>2.2254411062071653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2.8153677449077184</v>
      </c>
      <c r="W66" s="16">
        <f t="shared" si="7"/>
        <v>1.5417030075224567</v>
      </c>
      <c r="X66" s="16">
        <f t="shared" si="7"/>
        <v>0</v>
      </c>
      <c r="Y66" s="16">
        <f t="shared" si="7"/>
        <v>0</v>
      </c>
      <c r="Z66" s="17">
        <f t="shared" si="7"/>
        <v>1.4290827209250896</v>
      </c>
    </row>
    <row r="67" spans="1:26" ht="12.75" hidden="1">
      <c r="A67" s="41" t="s">
        <v>286</v>
      </c>
      <c r="B67" s="24">
        <v>169355909</v>
      </c>
      <c r="C67" s="24"/>
      <c r="D67" s="25">
        <v>192654129</v>
      </c>
      <c r="E67" s="26">
        <v>192654129</v>
      </c>
      <c r="F67" s="26">
        <v>16665199</v>
      </c>
      <c r="G67" s="26">
        <v>15144301</v>
      </c>
      <c r="H67" s="26">
        <v>17054505</v>
      </c>
      <c r="I67" s="26">
        <v>48864005</v>
      </c>
      <c r="J67" s="26">
        <v>16387845</v>
      </c>
      <c r="K67" s="26">
        <v>17788118</v>
      </c>
      <c r="L67" s="26">
        <v>16318692</v>
      </c>
      <c r="M67" s="26">
        <v>50494655</v>
      </c>
      <c r="N67" s="26">
        <v>17242758</v>
      </c>
      <c r="O67" s="26">
        <v>17839262</v>
      </c>
      <c r="P67" s="26">
        <v>18138704</v>
      </c>
      <c r="Q67" s="26">
        <v>53220724</v>
      </c>
      <c r="R67" s="26"/>
      <c r="S67" s="26"/>
      <c r="T67" s="26"/>
      <c r="U67" s="26"/>
      <c r="V67" s="26">
        <v>152579384</v>
      </c>
      <c r="W67" s="26">
        <v>132024293</v>
      </c>
      <c r="X67" s="26"/>
      <c r="Y67" s="25"/>
      <c r="Z67" s="27">
        <v>192654129</v>
      </c>
    </row>
    <row r="68" spans="1:26" ht="12.75" hidden="1">
      <c r="A68" s="37" t="s">
        <v>31</v>
      </c>
      <c r="B68" s="19">
        <v>16613156</v>
      </c>
      <c r="C68" s="19"/>
      <c r="D68" s="20">
        <v>18428651</v>
      </c>
      <c r="E68" s="21">
        <v>18428651</v>
      </c>
      <c r="F68" s="21">
        <v>2341171</v>
      </c>
      <c r="G68" s="21">
        <v>1506007</v>
      </c>
      <c r="H68" s="21">
        <v>1460943</v>
      </c>
      <c r="I68" s="21">
        <v>5308121</v>
      </c>
      <c r="J68" s="21">
        <v>1468360</v>
      </c>
      <c r="K68" s="21">
        <v>1465567</v>
      </c>
      <c r="L68" s="21">
        <v>1470835</v>
      </c>
      <c r="M68" s="21">
        <v>4404762</v>
      </c>
      <c r="N68" s="21">
        <v>1493095</v>
      </c>
      <c r="O68" s="21">
        <v>1471732</v>
      </c>
      <c r="P68" s="21">
        <v>1472169</v>
      </c>
      <c r="Q68" s="21">
        <v>4436996</v>
      </c>
      <c r="R68" s="21"/>
      <c r="S68" s="21"/>
      <c r="T68" s="21"/>
      <c r="U68" s="21"/>
      <c r="V68" s="21">
        <v>14149879</v>
      </c>
      <c r="W68" s="21">
        <v>12078220</v>
      </c>
      <c r="X68" s="21"/>
      <c r="Y68" s="20"/>
      <c r="Z68" s="23">
        <v>18428651</v>
      </c>
    </row>
    <row r="69" spans="1:26" ht="12.75" hidden="1">
      <c r="A69" s="38" t="s">
        <v>32</v>
      </c>
      <c r="B69" s="19">
        <v>128350839</v>
      </c>
      <c r="C69" s="19"/>
      <c r="D69" s="20">
        <v>138498085</v>
      </c>
      <c r="E69" s="21">
        <v>138498085</v>
      </c>
      <c r="F69" s="21">
        <v>11130681</v>
      </c>
      <c r="G69" s="21">
        <v>11979110</v>
      </c>
      <c r="H69" s="21">
        <v>13933347</v>
      </c>
      <c r="I69" s="21">
        <v>37043138</v>
      </c>
      <c r="J69" s="21">
        <v>13227800</v>
      </c>
      <c r="K69" s="21">
        <v>13294849</v>
      </c>
      <c r="L69" s="21">
        <v>13310976</v>
      </c>
      <c r="M69" s="21">
        <v>39833625</v>
      </c>
      <c r="N69" s="21">
        <v>14320210</v>
      </c>
      <c r="O69" s="21">
        <v>13171259</v>
      </c>
      <c r="P69" s="21">
        <v>13357832</v>
      </c>
      <c r="Q69" s="21">
        <v>40849301</v>
      </c>
      <c r="R69" s="21"/>
      <c r="S69" s="21"/>
      <c r="T69" s="21"/>
      <c r="U69" s="21"/>
      <c r="V69" s="21">
        <v>117726064</v>
      </c>
      <c r="W69" s="21">
        <v>96319084</v>
      </c>
      <c r="X69" s="21"/>
      <c r="Y69" s="20"/>
      <c r="Z69" s="23">
        <v>138498085</v>
      </c>
    </row>
    <row r="70" spans="1:26" ht="12.75" hidden="1">
      <c r="A70" s="39" t="s">
        <v>103</v>
      </c>
      <c r="B70" s="19">
        <v>46084095</v>
      </c>
      <c r="C70" s="19"/>
      <c r="D70" s="20">
        <v>47972855</v>
      </c>
      <c r="E70" s="21">
        <v>47972855</v>
      </c>
      <c r="F70" s="21">
        <v>2003044</v>
      </c>
      <c r="G70" s="21">
        <v>1522268</v>
      </c>
      <c r="H70" s="21">
        <v>3135194</v>
      </c>
      <c r="I70" s="21">
        <v>6660506</v>
      </c>
      <c r="J70" s="21">
        <v>1703244</v>
      </c>
      <c r="K70" s="21">
        <v>2505976</v>
      </c>
      <c r="L70" s="21">
        <v>2526825</v>
      </c>
      <c r="M70" s="21">
        <v>6736045</v>
      </c>
      <c r="N70" s="21">
        <v>2595371</v>
      </c>
      <c r="O70" s="21">
        <v>2264757</v>
      </c>
      <c r="P70" s="21">
        <v>2461977</v>
      </c>
      <c r="Q70" s="21">
        <v>7322105</v>
      </c>
      <c r="R70" s="21"/>
      <c r="S70" s="21"/>
      <c r="T70" s="21"/>
      <c r="U70" s="21"/>
      <c r="V70" s="21">
        <v>20718656</v>
      </c>
      <c r="W70" s="21">
        <v>32669664</v>
      </c>
      <c r="X70" s="21"/>
      <c r="Y70" s="20"/>
      <c r="Z70" s="23">
        <v>47972855</v>
      </c>
    </row>
    <row r="71" spans="1:26" ht="12.75" hidden="1">
      <c r="A71" s="39" t="s">
        <v>104</v>
      </c>
      <c r="B71" s="19">
        <v>44260561</v>
      </c>
      <c r="C71" s="19"/>
      <c r="D71" s="20">
        <v>49939679</v>
      </c>
      <c r="E71" s="21">
        <v>49939679</v>
      </c>
      <c r="F71" s="21">
        <v>4655042</v>
      </c>
      <c r="G71" s="21">
        <v>6306601</v>
      </c>
      <c r="H71" s="21">
        <v>6399884</v>
      </c>
      <c r="I71" s="21">
        <v>17361527</v>
      </c>
      <c r="J71" s="21">
        <v>7149016</v>
      </c>
      <c r="K71" s="21">
        <v>6440014</v>
      </c>
      <c r="L71" s="21">
        <v>6427528</v>
      </c>
      <c r="M71" s="21">
        <v>20016558</v>
      </c>
      <c r="N71" s="21">
        <v>7376704</v>
      </c>
      <c r="O71" s="21">
        <v>6558699</v>
      </c>
      <c r="P71" s="21">
        <v>6519702</v>
      </c>
      <c r="Q71" s="21">
        <v>20455105</v>
      </c>
      <c r="R71" s="21"/>
      <c r="S71" s="21"/>
      <c r="T71" s="21"/>
      <c r="U71" s="21"/>
      <c r="V71" s="21">
        <v>57833190</v>
      </c>
      <c r="W71" s="21">
        <v>35135996</v>
      </c>
      <c r="X71" s="21"/>
      <c r="Y71" s="20"/>
      <c r="Z71" s="23">
        <v>49939679</v>
      </c>
    </row>
    <row r="72" spans="1:26" ht="12.75" hidden="1">
      <c r="A72" s="39" t="s">
        <v>105</v>
      </c>
      <c r="B72" s="19">
        <v>19500461</v>
      </c>
      <c r="C72" s="19"/>
      <c r="D72" s="20">
        <v>20512391</v>
      </c>
      <c r="E72" s="21">
        <v>20512391</v>
      </c>
      <c r="F72" s="21">
        <v>2256349</v>
      </c>
      <c r="G72" s="21">
        <v>1954609</v>
      </c>
      <c r="H72" s="21">
        <v>2203333</v>
      </c>
      <c r="I72" s="21">
        <v>6414291</v>
      </c>
      <c r="J72" s="21">
        <v>2174376</v>
      </c>
      <c r="K72" s="21">
        <v>2152815</v>
      </c>
      <c r="L72" s="21">
        <v>2159899</v>
      </c>
      <c r="M72" s="21">
        <v>6487090</v>
      </c>
      <c r="N72" s="21">
        <v>2152273</v>
      </c>
      <c r="O72" s="21">
        <v>2152706</v>
      </c>
      <c r="P72" s="21">
        <v>2186153</v>
      </c>
      <c r="Q72" s="21">
        <v>6491132</v>
      </c>
      <c r="R72" s="21"/>
      <c r="S72" s="21"/>
      <c r="T72" s="21"/>
      <c r="U72" s="21"/>
      <c r="V72" s="21">
        <v>19392513</v>
      </c>
      <c r="W72" s="21">
        <v>13413651</v>
      </c>
      <c r="X72" s="21"/>
      <c r="Y72" s="20"/>
      <c r="Z72" s="23">
        <v>20512391</v>
      </c>
    </row>
    <row r="73" spans="1:26" ht="12.75" hidden="1">
      <c r="A73" s="39" t="s">
        <v>106</v>
      </c>
      <c r="B73" s="19">
        <v>18505722</v>
      </c>
      <c r="C73" s="19"/>
      <c r="D73" s="20">
        <v>20073160</v>
      </c>
      <c r="E73" s="21">
        <v>20073160</v>
      </c>
      <c r="F73" s="21">
        <v>2216246</v>
      </c>
      <c r="G73" s="21">
        <v>2195632</v>
      </c>
      <c r="H73" s="21">
        <v>2194936</v>
      </c>
      <c r="I73" s="21">
        <v>6606814</v>
      </c>
      <c r="J73" s="21">
        <v>2201164</v>
      </c>
      <c r="K73" s="21">
        <v>2196044</v>
      </c>
      <c r="L73" s="21">
        <v>2196724</v>
      </c>
      <c r="M73" s="21">
        <v>6593932</v>
      </c>
      <c r="N73" s="21">
        <v>2195862</v>
      </c>
      <c r="O73" s="21">
        <v>2195097</v>
      </c>
      <c r="P73" s="21">
        <v>2190000</v>
      </c>
      <c r="Q73" s="21">
        <v>6580959</v>
      </c>
      <c r="R73" s="21"/>
      <c r="S73" s="21"/>
      <c r="T73" s="21"/>
      <c r="U73" s="21"/>
      <c r="V73" s="21">
        <v>19781705</v>
      </c>
      <c r="W73" s="21">
        <v>15099773</v>
      </c>
      <c r="X73" s="21"/>
      <c r="Y73" s="20"/>
      <c r="Z73" s="23">
        <v>20073160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24391914</v>
      </c>
      <c r="C75" s="28"/>
      <c r="D75" s="29">
        <v>35727393</v>
      </c>
      <c r="E75" s="30">
        <v>35727393</v>
      </c>
      <c r="F75" s="30">
        <v>3193347</v>
      </c>
      <c r="G75" s="30">
        <v>1659184</v>
      </c>
      <c r="H75" s="30">
        <v>1660215</v>
      </c>
      <c r="I75" s="30">
        <v>6512746</v>
      </c>
      <c r="J75" s="30">
        <v>1691685</v>
      </c>
      <c r="K75" s="30">
        <v>3027702</v>
      </c>
      <c r="L75" s="30">
        <v>1536881</v>
      </c>
      <c r="M75" s="30">
        <v>6256268</v>
      </c>
      <c r="N75" s="30">
        <v>1429453</v>
      </c>
      <c r="O75" s="30">
        <v>3196271</v>
      </c>
      <c r="P75" s="30">
        <v>3308703</v>
      </c>
      <c r="Q75" s="30">
        <v>7934427</v>
      </c>
      <c r="R75" s="30"/>
      <c r="S75" s="30"/>
      <c r="T75" s="30"/>
      <c r="U75" s="30"/>
      <c r="V75" s="30">
        <v>20703441</v>
      </c>
      <c r="W75" s="30">
        <v>23626989</v>
      </c>
      <c r="X75" s="30"/>
      <c r="Y75" s="29"/>
      <c r="Z75" s="31">
        <v>35727393</v>
      </c>
    </row>
    <row r="76" spans="1:26" ht="12.75" hidden="1">
      <c r="A76" s="42" t="s">
        <v>287</v>
      </c>
      <c r="B76" s="32">
        <v>85857900</v>
      </c>
      <c r="C76" s="32"/>
      <c r="D76" s="33">
        <v>72469159</v>
      </c>
      <c r="E76" s="34">
        <v>72469159</v>
      </c>
      <c r="F76" s="34">
        <v>5005729</v>
      </c>
      <c r="G76" s="34">
        <v>2519045</v>
      </c>
      <c r="H76" s="34">
        <v>6800182</v>
      </c>
      <c r="I76" s="34">
        <v>14324956</v>
      </c>
      <c r="J76" s="34">
        <v>6222553</v>
      </c>
      <c r="K76" s="34">
        <v>4692108</v>
      </c>
      <c r="L76" s="34">
        <v>3980168</v>
      </c>
      <c r="M76" s="34">
        <v>14894829</v>
      </c>
      <c r="N76" s="34">
        <v>4138340</v>
      </c>
      <c r="O76" s="34">
        <v>4648666</v>
      </c>
      <c r="P76" s="34">
        <v>4416068</v>
      </c>
      <c r="Q76" s="34">
        <v>13203074</v>
      </c>
      <c r="R76" s="34"/>
      <c r="S76" s="34"/>
      <c r="T76" s="34"/>
      <c r="U76" s="34"/>
      <c r="V76" s="34">
        <v>42422859</v>
      </c>
      <c r="W76" s="34">
        <v>53634536</v>
      </c>
      <c r="X76" s="34"/>
      <c r="Y76" s="33"/>
      <c r="Z76" s="35">
        <v>72469159</v>
      </c>
    </row>
    <row r="77" spans="1:26" ht="12.75" hidden="1">
      <c r="A77" s="37" t="s">
        <v>31</v>
      </c>
      <c r="B77" s="19">
        <v>16673984</v>
      </c>
      <c r="C77" s="19"/>
      <c r="D77" s="20">
        <v>8780262</v>
      </c>
      <c r="E77" s="21">
        <v>8780262</v>
      </c>
      <c r="F77" s="21">
        <v>399485</v>
      </c>
      <c r="G77" s="21">
        <v>571408</v>
      </c>
      <c r="H77" s="21">
        <v>987144</v>
      </c>
      <c r="I77" s="21">
        <v>1958037</v>
      </c>
      <c r="J77" s="21">
        <v>1426273</v>
      </c>
      <c r="K77" s="21">
        <v>692902</v>
      </c>
      <c r="L77" s="21">
        <v>320878</v>
      </c>
      <c r="M77" s="21">
        <v>2440053</v>
      </c>
      <c r="N77" s="21">
        <v>393188</v>
      </c>
      <c r="O77" s="21">
        <v>813053</v>
      </c>
      <c r="P77" s="21">
        <v>743854</v>
      </c>
      <c r="Q77" s="21">
        <v>1950095</v>
      </c>
      <c r="R77" s="21"/>
      <c r="S77" s="21"/>
      <c r="T77" s="21"/>
      <c r="U77" s="21"/>
      <c r="V77" s="21">
        <v>6348185</v>
      </c>
      <c r="W77" s="21">
        <v>6486825</v>
      </c>
      <c r="X77" s="21"/>
      <c r="Y77" s="20"/>
      <c r="Z77" s="23">
        <v>8780262</v>
      </c>
    </row>
    <row r="78" spans="1:26" ht="12.75" hidden="1">
      <c r="A78" s="38" t="s">
        <v>32</v>
      </c>
      <c r="B78" s="19">
        <v>69183916</v>
      </c>
      <c r="C78" s="19"/>
      <c r="D78" s="20">
        <v>63178323</v>
      </c>
      <c r="E78" s="21">
        <v>63178323</v>
      </c>
      <c r="F78" s="21">
        <v>4564270</v>
      </c>
      <c r="G78" s="21">
        <v>1887824</v>
      </c>
      <c r="H78" s="21">
        <v>5743039</v>
      </c>
      <c r="I78" s="21">
        <v>12195133</v>
      </c>
      <c r="J78" s="21">
        <v>4693908</v>
      </c>
      <c r="K78" s="21">
        <v>3912328</v>
      </c>
      <c r="L78" s="21">
        <v>3614024</v>
      </c>
      <c r="M78" s="21">
        <v>12220260</v>
      </c>
      <c r="N78" s="21">
        <v>3697809</v>
      </c>
      <c r="O78" s="21">
        <v>3770814</v>
      </c>
      <c r="P78" s="21">
        <v>3607780</v>
      </c>
      <c r="Q78" s="21">
        <v>11076403</v>
      </c>
      <c r="R78" s="21"/>
      <c r="S78" s="21"/>
      <c r="T78" s="21"/>
      <c r="U78" s="21"/>
      <c r="V78" s="21">
        <v>35491796</v>
      </c>
      <c r="W78" s="21">
        <v>46783453</v>
      </c>
      <c r="X78" s="21"/>
      <c r="Y78" s="20"/>
      <c r="Z78" s="23">
        <v>63178323</v>
      </c>
    </row>
    <row r="79" spans="1:26" ht="12.75" hidden="1">
      <c r="A79" s="39" t="s">
        <v>103</v>
      </c>
      <c r="B79" s="19">
        <v>24840347</v>
      </c>
      <c r="C79" s="19"/>
      <c r="D79" s="20">
        <v>37820953</v>
      </c>
      <c r="E79" s="21">
        <v>37820953</v>
      </c>
      <c r="F79" s="21">
        <v>3265944</v>
      </c>
      <c r="G79" s="21">
        <v>1023686</v>
      </c>
      <c r="H79" s="21">
        <v>3481900</v>
      </c>
      <c r="I79" s="21">
        <v>7771530</v>
      </c>
      <c r="J79" s="21">
        <v>2901959</v>
      </c>
      <c r="K79" s="21">
        <v>2174046</v>
      </c>
      <c r="L79" s="21">
        <v>2185541</v>
      </c>
      <c r="M79" s="21">
        <v>7261546</v>
      </c>
      <c r="N79" s="21">
        <v>2132288</v>
      </c>
      <c r="O79" s="21">
        <v>2224897</v>
      </c>
      <c r="P79" s="21">
        <v>2139694</v>
      </c>
      <c r="Q79" s="21">
        <v>6496879</v>
      </c>
      <c r="R79" s="21"/>
      <c r="S79" s="21"/>
      <c r="T79" s="21"/>
      <c r="U79" s="21"/>
      <c r="V79" s="21">
        <v>21529955</v>
      </c>
      <c r="W79" s="21">
        <v>29550127</v>
      </c>
      <c r="X79" s="21"/>
      <c r="Y79" s="20"/>
      <c r="Z79" s="23">
        <v>37820953</v>
      </c>
    </row>
    <row r="80" spans="1:26" ht="12.75" hidden="1">
      <c r="A80" s="39" t="s">
        <v>104</v>
      </c>
      <c r="B80" s="19">
        <v>23857421</v>
      </c>
      <c r="C80" s="19"/>
      <c r="D80" s="20">
        <v>13284935</v>
      </c>
      <c r="E80" s="21">
        <v>13284935</v>
      </c>
      <c r="F80" s="21">
        <v>616798</v>
      </c>
      <c r="G80" s="21">
        <v>519643</v>
      </c>
      <c r="H80" s="21">
        <v>1251256</v>
      </c>
      <c r="I80" s="21">
        <v>2387697</v>
      </c>
      <c r="J80" s="21">
        <v>945685</v>
      </c>
      <c r="K80" s="21">
        <v>922842</v>
      </c>
      <c r="L80" s="21">
        <v>755851</v>
      </c>
      <c r="M80" s="21">
        <v>2624378</v>
      </c>
      <c r="N80" s="21">
        <v>789913</v>
      </c>
      <c r="O80" s="21">
        <v>809763</v>
      </c>
      <c r="P80" s="21">
        <v>756618</v>
      </c>
      <c r="Q80" s="21">
        <v>2356294</v>
      </c>
      <c r="R80" s="21"/>
      <c r="S80" s="21"/>
      <c r="T80" s="21"/>
      <c r="U80" s="21"/>
      <c r="V80" s="21">
        <v>7368369</v>
      </c>
      <c r="W80" s="21">
        <v>9309708</v>
      </c>
      <c r="X80" s="21"/>
      <c r="Y80" s="20"/>
      <c r="Z80" s="23">
        <v>13284935</v>
      </c>
    </row>
    <row r="81" spans="1:26" ht="12.75" hidden="1">
      <c r="A81" s="39" t="s">
        <v>105</v>
      </c>
      <c r="B81" s="19">
        <v>10511155</v>
      </c>
      <c r="C81" s="19"/>
      <c r="D81" s="20">
        <v>7005062</v>
      </c>
      <c r="E81" s="21">
        <v>7005062</v>
      </c>
      <c r="F81" s="21">
        <v>449283</v>
      </c>
      <c r="G81" s="21">
        <v>176186</v>
      </c>
      <c r="H81" s="21">
        <v>755216</v>
      </c>
      <c r="I81" s="21">
        <v>1380685</v>
      </c>
      <c r="J81" s="21">
        <v>532516</v>
      </c>
      <c r="K81" s="21">
        <v>495123</v>
      </c>
      <c r="L81" s="21">
        <v>423079</v>
      </c>
      <c r="M81" s="21">
        <v>1450718</v>
      </c>
      <c r="N81" s="21">
        <v>478138</v>
      </c>
      <c r="O81" s="21">
        <v>458191</v>
      </c>
      <c r="P81" s="21">
        <v>441483</v>
      </c>
      <c r="Q81" s="21">
        <v>1377812</v>
      </c>
      <c r="R81" s="21"/>
      <c r="S81" s="21"/>
      <c r="T81" s="21"/>
      <c r="U81" s="21"/>
      <c r="V81" s="21">
        <v>4209215</v>
      </c>
      <c r="W81" s="21">
        <v>4491172</v>
      </c>
      <c r="X81" s="21"/>
      <c r="Y81" s="20"/>
      <c r="Z81" s="23">
        <v>7005062</v>
      </c>
    </row>
    <row r="82" spans="1:26" ht="12.75" hidden="1">
      <c r="A82" s="39" t="s">
        <v>106</v>
      </c>
      <c r="B82" s="19">
        <v>9974993</v>
      </c>
      <c r="C82" s="19"/>
      <c r="D82" s="20">
        <v>5067373</v>
      </c>
      <c r="E82" s="21">
        <v>5067373</v>
      </c>
      <c r="F82" s="21">
        <v>232245</v>
      </c>
      <c r="G82" s="21">
        <v>168309</v>
      </c>
      <c r="H82" s="21">
        <v>254667</v>
      </c>
      <c r="I82" s="21">
        <v>655221</v>
      </c>
      <c r="J82" s="21">
        <v>313748</v>
      </c>
      <c r="K82" s="21">
        <v>320317</v>
      </c>
      <c r="L82" s="21">
        <v>249553</v>
      </c>
      <c r="M82" s="21">
        <v>883618</v>
      </c>
      <c r="N82" s="21">
        <v>297470</v>
      </c>
      <c r="O82" s="21">
        <v>277963</v>
      </c>
      <c r="P82" s="21">
        <v>269985</v>
      </c>
      <c r="Q82" s="21">
        <v>845418</v>
      </c>
      <c r="R82" s="21"/>
      <c r="S82" s="21"/>
      <c r="T82" s="21"/>
      <c r="U82" s="21"/>
      <c r="V82" s="21">
        <v>2384257</v>
      </c>
      <c r="W82" s="21">
        <v>3432446</v>
      </c>
      <c r="X82" s="21"/>
      <c r="Y82" s="20"/>
      <c r="Z82" s="23">
        <v>5067373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510574</v>
      </c>
      <c r="E84" s="30">
        <v>510574</v>
      </c>
      <c r="F84" s="30">
        <v>41974</v>
      </c>
      <c r="G84" s="30">
        <v>59813</v>
      </c>
      <c r="H84" s="30">
        <v>69999</v>
      </c>
      <c r="I84" s="30">
        <v>171786</v>
      </c>
      <c r="J84" s="30">
        <v>102372</v>
      </c>
      <c r="K84" s="30">
        <v>86878</v>
      </c>
      <c r="L84" s="30">
        <v>45266</v>
      </c>
      <c r="M84" s="30">
        <v>234516</v>
      </c>
      <c r="N84" s="30">
        <v>47343</v>
      </c>
      <c r="O84" s="30">
        <v>64799</v>
      </c>
      <c r="P84" s="30">
        <v>64434</v>
      </c>
      <c r="Q84" s="30">
        <v>176576</v>
      </c>
      <c r="R84" s="30"/>
      <c r="S84" s="30"/>
      <c r="T84" s="30"/>
      <c r="U84" s="30"/>
      <c r="V84" s="30">
        <v>582878</v>
      </c>
      <c r="W84" s="30">
        <v>364258</v>
      </c>
      <c r="X84" s="30"/>
      <c r="Y84" s="29"/>
      <c r="Z84" s="31">
        <v>510574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12476167</v>
      </c>
      <c r="D5" s="357">
        <f t="shared" si="0"/>
        <v>0</v>
      </c>
      <c r="E5" s="356">
        <f t="shared" si="0"/>
        <v>9102000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3114490</v>
      </c>
      <c r="D6" s="340">
        <f aca="true" t="shared" si="1" ref="D6:AA6">+D7</f>
        <v>0</v>
      </c>
      <c r="E6" s="60">
        <f t="shared" si="1"/>
        <v>2220000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3114490</v>
      </c>
      <c r="D7" s="340"/>
      <c r="E7" s="60">
        <v>2220000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2628203</v>
      </c>
      <c r="D8" s="340">
        <f t="shared" si="2"/>
        <v>0</v>
      </c>
      <c r="E8" s="60">
        <f t="shared" si="2"/>
        <v>2320000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2628203</v>
      </c>
      <c r="D9" s="340"/>
      <c r="E9" s="60">
        <v>2320000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3836490</v>
      </c>
      <c r="D11" s="363">
        <f aca="true" t="shared" si="3" ref="D11:AA11">+D12</f>
        <v>0</v>
      </c>
      <c r="E11" s="362">
        <f t="shared" si="3"/>
        <v>2502000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3836490</v>
      </c>
      <c r="D12" s="340"/>
      <c r="E12" s="60">
        <v>2502000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2047492</v>
      </c>
      <c r="D13" s="341">
        <f aca="true" t="shared" si="4" ref="D13:AA13">+D14</f>
        <v>0</v>
      </c>
      <c r="E13" s="275">
        <f t="shared" si="4"/>
        <v>1760000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2047492</v>
      </c>
      <c r="D14" s="340"/>
      <c r="E14" s="60">
        <v>1760000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849492</v>
      </c>
      <c r="D15" s="340">
        <f t="shared" si="5"/>
        <v>0</v>
      </c>
      <c r="E15" s="60">
        <f t="shared" si="5"/>
        <v>300000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849492</v>
      </c>
      <c r="D16" s="340"/>
      <c r="E16" s="60">
        <v>300000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724492</v>
      </c>
      <c r="D22" s="344">
        <f t="shared" si="6"/>
        <v>0</v>
      </c>
      <c r="E22" s="343">
        <f t="shared" si="6"/>
        <v>591000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>
        <v>481000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724492</v>
      </c>
      <c r="D24" s="340"/>
      <c r="E24" s="60">
        <v>30000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80000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1399537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>
        <v>1399537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5226662</v>
      </c>
      <c r="D40" s="344">
        <f t="shared" si="9"/>
        <v>0</v>
      </c>
      <c r="E40" s="343">
        <f t="shared" si="9"/>
        <v>120000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5226662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120000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18427321</v>
      </c>
      <c r="D60" s="346">
        <f t="shared" si="14"/>
        <v>0</v>
      </c>
      <c r="E60" s="219">
        <f t="shared" si="14"/>
        <v>11212537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132741279</v>
      </c>
      <c r="D5" s="153">
        <f>SUM(D6:D8)</f>
        <v>0</v>
      </c>
      <c r="E5" s="154">
        <f t="shared" si="0"/>
        <v>93876064</v>
      </c>
      <c r="F5" s="100">
        <f t="shared" si="0"/>
        <v>93876064</v>
      </c>
      <c r="G5" s="100">
        <f t="shared" si="0"/>
        <v>49969638</v>
      </c>
      <c r="H5" s="100">
        <f t="shared" si="0"/>
        <v>4936155</v>
      </c>
      <c r="I5" s="100">
        <f t="shared" si="0"/>
        <v>3173282</v>
      </c>
      <c r="J5" s="100">
        <f t="shared" si="0"/>
        <v>58079075</v>
      </c>
      <c r="K5" s="100">
        <f t="shared" si="0"/>
        <v>3684159</v>
      </c>
      <c r="L5" s="100">
        <f t="shared" si="0"/>
        <v>31222211</v>
      </c>
      <c r="M5" s="100">
        <f t="shared" si="0"/>
        <v>11518487</v>
      </c>
      <c r="N5" s="100">
        <f t="shared" si="0"/>
        <v>46424857</v>
      </c>
      <c r="O5" s="100">
        <f t="shared" si="0"/>
        <v>3081770</v>
      </c>
      <c r="P5" s="100">
        <f t="shared" si="0"/>
        <v>5773751</v>
      </c>
      <c r="Q5" s="100">
        <f t="shared" si="0"/>
        <v>33226273</v>
      </c>
      <c r="R5" s="100">
        <f t="shared" si="0"/>
        <v>42081794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146585726</v>
      </c>
      <c r="X5" s="100">
        <f t="shared" si="0"/>
        <v>49729876</v>
      </c>
      <c r="Y5" s="100">
        <f t="shared" si="0"/>
        <v>96855850</v>
      </c>
      <c r="Z5" s="137">
        <f>+IF(X5&lt;&gt;0,+(Y5/X5)*100,0)</f>
        <v>194.76390811833113</v>
      </c>
      <c r="AA5" s="153">
        <f>SUM(AA6:AA8)</f>
        <v>93876064</v>
      </c>
    </row>
    <row r="6" spans="1:27" ht="12.75">
      <c r="A6" s="138" t="s">
        <v>75</v>
      </c>
      <c r="B6" s="136"/>
      <c r="C6" s="155"/>
      <c r="D6" s="155"/>
      <c r="E6" s="156">
        <v>20253345</v>
      </c>
      <c r="F6" s="60">
        <v>20253345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74180</v>
      </c>
      <c r="R6" s="60">
        <v>74180</v>
      </c>
      <c r="S6" s="60"/>
      <c r="T6" s="60"/>
      <c r="U6" s="60"/>
      <c r="V6" s="60"/>
      <c r="W6" s="60">
        <v>74180</v>
      </c>
      <c r="X6" s="60">
        <v>15245663</v>
      </c>
      <c r="Y6" s="60">
        <v>-15171483</v>
      </c>
      <c r="Z6" s="140">
        <v>-99.51</v>
      </c>
      <c r="AA6" s="155">
        <v>20253345</v>
      </c>
    </row>
    <row r="7" spans="1:27" ht="12.75">
      <c r="A7" s="138" t="s">
        <v>76</v>
      </c>
      <c r="B7" s="136"/>
      <c r="C7" s="157">
        <v>129513752</v>
      </c>
      <c r="D7" s="157"/>
      <c r="E7" s="158">
        <v>73309784</v>
      </c>
      <c r="F7" s="159">
        <v>73309784</v>
      </c>
      <c r="G7" s="159">
        <v>49947032</v>
      </c>
      <c r="H7" s="159">
        <v>4912277</v>
      </c>
      <c r="I7" s="159">
        <v>3135706</v>
      </c>
      <c r="J7" s="159">
        <v>57995015</v>
      </c>
      <c r="K7" s="159">
        <v>3655595</v>
      </c>
      <c r="L7" s="159">
        <v>31193755</v>
      </c>
      <c r="M7" s="159">
        <v>11493059</v>
      </c>
      <c r="N7" s="159">
        <v>46342409</v>
      </c>
      <c r="O7" s="159">
        <v>3054094</v>
      </c>
      <c r="P7" s="159">
        <v>5742125</v>
      </c>
      <c r="Q7" s="159">
        <v>33032760</v>
      </c>
      <c r="R7" s="159">
        <v>41828979</v>
      </c>
      <c r="S7" s="159"/>
      <c r="T7" s="159"/>
      <c r="U7" s="159"/>
      <c r="V7" s="159"/>
      <c r="W7" s="159">
        <v>146166403</v>
      </c>
      <c r="X7" s="159">
        <v>34235107</v>
      </c>
      <c r="Y7" s="159">
        <v>111931296</v>
      </c>
      <c r="Z7" s="141">
        <v>326.95</v>
      </c>
      <c r="AA7" s="157">
        <v>73309784</v>
      </c>
    </row>
    <row r="8" spans="1:27" ht="12.75">
      <c r="A8" s="138" t="s">
        <v>77</v>
      </c>
      <c r="B8" s="136"/>
      <c r="C8" s="155">
        <v>3227527</v>
      </c>
      <c r="D8" s="155"/>
      <c r="E8" s="156">
        <v>312935</v>
      </c>
      <c r="F8" s="60">
        <v>312935</v>
      </c>
      <c r="G8" s="60">
        <v>22606</v>
      </c>
      <c r="H8" s="60">
        <v>23878</v>
      </c>
      <c r="I8" s="60">
        <v>37576</v>
      </c>
      <c r="J8" s="60">
        <v>84060</v>
      </c>
      <c r="K8" s="60">
        <v>28564</v>
      </c>
      <c r="L8" s="60">
        <v>28456</v>
      </c>
      <c r="M8" s="60">
        <v>25428</v>
      </c>
      <c r="N8" s="60">
        <v>82448</v>
      </c>
      <c r="O8" s="60">
        <v>27676</v>
      </c>
      <c r="P8" s="60">
        <v>31626</v>
      </c>
      <c r="Q8" s="60">
        <v>119333</v>
      </c>
      <c r="R8" s="60">
        <v>178635</v>
      </c>
      <c r="S8" s="60"/>
      <c r="T8" s="60"/>
      <c r="U8" s="60"/>
      <c r="V8" s="60"/>
      <c r="W8" s="60">
        <v>345143</v>
      </c>
      <c r="X8" s="60">
        <v>249106</v>
      </c>
      <c r="Y8" s="60">
        <v>96037</v>
      </c>
      <c r="Z8" s="140">
        <v>38.55</v>
      </c>
      <c r="AA8" s="155">
        <v>312935</v>
      </c>
    </row>
    <row r="9" spans="1:27" ht="12.75">
      <c r="A9" s="135" t="s">
        <v>78</v>
      </c>
      <c r="B9" s="136"/>
      <c r="C9" s="153">
        <f aca="true" t="shared" si="1" ref="C9:Y9">SUM(C10:C14)</f>
        <v>5904839</v>
      </c>
      <c r="D9" s="153">
        <f>SUM(D10:D14)</f>
        <v>0</v>
      </c>
      <c r="E9" s="154">
        <f t="shared" si="1"/>
        <v>35444710</v>
      </c>
      <c r="F9" s="100">
        <f t="shared" si="1"/>
        <v>35444710</v>
      </c>
      <c r="G9" s="100">
        <f t="shared" si="1"/>
        <v>104304</v>
      </c>
      <c r="H9" s="100">
        <f t="shared" si="1"/>
        <v>52449</v>
      </c>
      <c r="I9" s="100">
        <f t="shared" si="1"/>
        <v>61470</v>
      </c>
      <c r="J9" s="100">
        <f t="shared" si="1"/>
        <v>218223</v>
      </c>
      <c r="K9" s="100">
        <f t="shared" si="1"/>
        <v>100154</v>
      </c>
      <c r="L9" s="100">
        <f t="shared" si="1"/>
        <v>45744</v>
      </c>
      <c r="M9" s="100">
        <f t="shared" si="1"/>
        <v>62504</v>
      </c>
      <c r="N9" s="100">
        <f t="shared" si="1"/>
        <v>208402</v>
      </c>
      <c r="O9" s="100">
        <f t="shared" si="1"/>
        <v>22326</v>
      </c>
      <c r="P9" s="100">
        <f t="shared" si="1"/>
        <v>8426</v>
      </c>
      <c r="Q9" s="100">
        <f t="shared" si="1"/>
        <v>61142</v>
      </c>
      <c r="R9" s="100">
        <f t="shared" si="1"/>
        <v>91894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518519</v>
      </c>
      <c r="X9" s="100">
        <f t="shared" si="1"/>
        <v>14776635</v>
      </c>
      <c r="Y9" s="100">
        <f t="shared" si="1"/>
        <v>-14258116</v>
      </c>
      <c r="Z9" s="137">
        <f>+IF(X9&lt;&gt;0,+(Y9/X9)*100,0)</f>
        <v>-96.4909534545585</v>
      </c>
      <c r="AA9" s="153">
        <f>SUM(AA10:AA14)</f>
        <v>35444710</v>
      </c>
    </row>
    <row r="10" spans="1:27" ht="12.75">
      <c r="A10" s="138" t="s">
        <v>79</v>
      </c>
      <c r="B10" s="136"/>
      <c r="C10" s="155">
        <v>1568426</v>
      </c>
      <c r="D10" s="155"/>
      <c r="E10" s="156">
        <v>26787629</v>
      </c>
      <c r="F10" s="60">
        <v>26787629</v>
      </c>
      <c r="G10" s="60">
        <v>70854</v>
      </c>
      <c r="H10" s="60">
        <v>32899</v>
      </c>
      <c r="I10" s="60">
        <v>39020</v>
      </c>
      <c r="J10" s="60">
        <v>142773</v>
      </c>
      <c r="K10" s="60">
        <v>72454</v>
      </c>
      <c r="L10" s="60">
        <v>40294</v>
      </c>
      <c r="M10" s="60">
        <v>40954</v>
      </c>
      <c r="N10" s="60">
        <v>153702</v>
      </c>
      <c r="O10" s="60">
        <v>4826</v>
      </c>
      <c r="P10" s="60">
        <v>3176</v>
      </c>
      <c r="Q10" s="60">
        <v>25392</v>
      </c>
      <c r="R10" s="60">
        <v>33394</v>
      </c>
      <c r="S10" s="60"/>
      <c r="T10" s="60"/>
      <c r="U10" s="60"/>
      <c r="V10" s="60"/>
      <c r="W10" s="60">
        <v>329869</v>
      </c>
      <c r="X10" s="60">
        <v>11370518</v>
      </c>
      <c r="Y10" s="60">
        <v>-11040649</v>
      </c>
      <c r="Z10" s="140">
        <v>-97.1</v>
      </c>
      <c r="AA10" s="155">
        <v>26787629</v>
      </c>
    </row>
    <row r="11" spans="1:27" ht="12.75">
      <c r="A11" s="138" t="s">
        <v>80</v>
      </c>
      <c r="B11" s="136"/>
      <c r="C11" s="155">
        <v>4120103</v>
      </c>
      <c r="D11" s="155"/>
      <c r="E11" s="156">
        <v>8457081</v>
      </c>
      <c r="F11" s="60">
        <v>8457081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3256114</v>
      </c>
      <c r="Y11" s="60">
        <v>-3256114</v>
      </c>
      <c r="Z11" s="140">
        <v>-100</v>
      </c>
      <c r="AA11" s="155">
        <v>8457081</v>
      </c>
    </row>
    <row r="12" spans="1:27" ht="12.75">
      <c r="A12" s="138" t="s">
        <v>81</v>
      </c>
      <c r="B12" s="136"/>
      <c r="C12" s="155">
        <v>216310</v>
      </c>
      <c r="D12" s="155"/>
      <c r="E12" s="156">
        <v>200000</v>
      </c>
      <c r="F12" s="60">
        <v>200000</v>
      </c>
      <c r="G12" s="60">
        <v>33450</v>
      </c>
      <c r="H12" s="60">
        <v>19550</v>
      </c>
      <c r="I12" s="60">
        <v>22450</v>
      </c>
      <c r="J12" s="60">
        <v>75450</v>
      </c>
      <c r="K12" s="60">
        <v>27700</v>
      </c>
      <c r="L12" s="60">
        <v>5450</v>
      </c>
      <c r="M12" s="60">
        <v>21550</v>
      </c>
      <c r="N12" s="60">
        <v>54700</v>
      </c>
      <c r="O12" s="60">
        <v>17500</v>
      </c>
      <c r="P12" s="60">
        <v>5250</v>
      </c>
      <c r="Q12" s="60">
        <v>35750</v>
      </c>
      <c r="R12" s="60">
        <v>58500</v>
      </c>
      <c r="S12" s="60"/>
      <c r="T12" s="60"/>
      <c r="U12" s="60"/>
      <c r="V12" s="60"/>
      <c r="W12" s="60">
        <v>188650</v>
      </c>
      <c r="X12" s="60">
        <v>150003</v>
      </c>
      <c r="Y12" s="60">
        <v>38647</v>
      </c>
      <c r="Z12" s="140">
        <v>25.76</v>
      </c>
      <c r="AA12" s="155">
        <v>200000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15780460</v>
      </c>
      <c r="D15" s="153">
        <f>SUM(D16:D18)</f>
        <v>0</v>
      </c>
      <c r="E15" s="154">
        <f t="shared" si="2"/>
        <v>22350771</v>
      </c>
      <c r="F15" s="100">
        <f t="shared" si="2"/>
        <v>22350771</v>
      </c>
      <c r="G15" s="100">
        <f t="shared" si="2"/>
        <v>3664</v>
      </c>
      <c r="H15" s="100">
        <f t="shared" si="2"/>
        <v>170</v>
      </c>
      <c r="I15" s="100">
        <f t="shared" si="2"/>
        <v>0</v>
      </c>
      <c r="J15" s="100">
        <f t="shared" si="2"/>
        <v>3834</v>
      </c>
      <c r="K15" s="100">
        <f t="shared" si="2"/>
        <v>0</v>
      </c>
      <c r="L15" s="100">
        <f t="shared" si="2"/>
        <v>1060</v>
      </c>
      <c r="M15" s="100">
        <f t="shared" si="2"/>
        <v>1145</v>
      </c>
      <c r="N15" s="100">
        <f t="shared" si="2"/>
        <v>2205</v>
      </c>
      <c r="O15" s="100">
        <f t="shared" si="2"/>
        <v>1785</v>
      </c>
      <c r="P15" s="100">
        <f t="shared" si="2"/>
        <v>85</v>
      </c>
      <c r="Q15" s="100">
        <f t="shared" si="2"/>
        <v>0</v>
      </c>
      <c r="R15" s="100">
        <f t="shared" si="2"/>
        <v>1870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7909</v>
      </c>
      <c r="X15" s="100">
        <f t="shared" si="2"/>
        <v>15115991</v>
      </c>
      <c r="Y15" s="100">
        <f t="shared" si="2"/>
        <v>-15108082</v>
      </c>
      <c r="Z15" s="137">
        <f>+IF(X15&lt;&gt;0,+(Y15/X15)*100,0)</f>
        <v>-99.94767792597918</v>
      </c>
      <c r="AA15" s="153">
        <f>SUM(AA16:AA18)</f>
        <v>22350771</v>
      </c>
    </row>
    <row r="16" spans="1:27" ht="12.75">
      <c r="A16" s="138" t="s">
        <v>85</v>
      </c>
      <c r="B16" s="136"/>
      <c r="C16" s="155"/>
      <c r="D16" s="155"/>
      <c r="E16" s="156">
        <v>6630595</v>
      </c>
      <c r="F16" s="60">
        <v>6630595</v>
      </c>
      <c r="G16" s="60">
        <v>3664</v>
      </c>
      <c r="H16" s="60">
        <v>170</v>
      </c>
      <c r="I16" s="60"/>
      <c r="J16" s="60">
        <v>3834</v>
      </c>
      <c r="K16" s="60"/>
      <c r="L16" s="60">
        <v>1060</v>
      </c>
      <c r="M16" s="60">
        <v>1145</v>
      </c>
      <c r="N16" s="60">
        <v>2205</v>
      </c>
      <c r="O16" s="60">
        <v>1785</v>
      </c>
      <c r="P16" s="60">
        <v>85</v>
      </c>
      <c r="Q16" s="60"/>
      <c r="R16" s="60">
        <v>1870</v>
      </c>
      <c r="S16" s="60"/>
      <c r="T16" s="60"/>
      <c r="U16" s="60"/>
      <c r="V16" s="60"/>
      <c r="W16" s="60">
        <v>7909</v>
      </c>
      <c r="X16" s="60">
        <v>4939884</v>
      </c>
      <c r="Y16" s="60">
        <v>-4931975</v>
      </c>
      <c r="Z16" s="140">
        <v>-99.84</v>
      </c>
      <c r="AA16" s="155">
        <v>6630595</v>
      </c>
    </row>
    <row r="17" spans="1:27" ht="12.75">
      <c r="A17" s="138" t="s">
        <v>86</v>
      </c>
      <c r="B17" s="136"/>
      <c r="C17" s="155">
        <v>15780460</v>
      </c>
      <c r="D17" s="155"/>
      <c r="E17" s="156">
        <v>15720176</v>
      </c>
      <c r="F17" s="60">
        <v>15720176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10176107</v>
      </c>
      <c r="Y17" s="60">
        <v>-10176107</v>
      </c>
      <c r="Z17" s="140">
        <v>-100</v>
      </c>
      <c r="AA17" s="155">
        <v>15720176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172430958</v>
      </c>
      <c r="D19" s="153">
        <f>SUM(D20:D23)</f>
        <v>0</v>
      </c>
      <c r="E19" s="154">
        <f t="shared" si="3"/>
        <v>218649802</v>
      </c>
      <c r="F19" s="100">
        <f t="shared" si="3"/>
        <v>218649802</v>
      </c>
      <c r="G19" s="100">
        <f t="shared" si="3"/>
        <v>14173224</v>
      </c>
      <c r="H19" s="100">
        <f t="shared" si="3"/>
        <v>13023584</v>
      </c>
      <c r="I19" s="100">
        <f t="shared" si="3"/>
        <v>15531744</v>
      </c>
      <c r="J19" s="100">
        <f t="shared" si="3"/>
        <v>42728552</v>
      </c>
      <c r="K19" s="100">
        <f t="shared" si="3"/>
        <v>15504729</v>
      </c>
      <c r="L19" s="100">
        <f t="shared" si="3"/>
        <v>14879368</v>
      </c>
      <c r="M19" s="100">
        <f t="shared" si="3"/>
        <v>14694606</v>
      </c>
      <c r="N19" s="100">
        <f t="shared" si="3"/>
        <v>45078703</v>
      </c>
      <c r="O19" s="100">
        <f t="shared" si="3"/>
        <v>15919093</v>
      </c>
      <c r="P19" s="100">
        <f t="shared" si="3"/>
        <v>14767996</v>
      </c>
      <c r="Q19" s="100">
        <f t="shared" si="3"/>
        <v>15087015</v>
      </c>
      <c r="R19" s="100">
        <f t="shared" si="3"/>
        <v>45774104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133581359</v>
      </c>
      <c r="X19" s="100">
        <f t="shared" si="3"/>
        <v>148419953</v>
      </c>
      <c r="Y19" s="100">
        <f t="shared" si="3"/>
        <v>-14838594</v>
      </c>
      <c r="Z19" s="137">
        <f>+IF(X19&lt;&gt;0,+(Y19/X19)*100,0)</f>
        <v>-9.997708326992935</v>
      </c>
      <c r="AA19" s="153">
        <f>SUM(AA20:AA23)</f>
        <v>218649802</v>
      </c>
    </row>
    <row r="20" spans="1:27" ht="12.75">
      <c r="A20" s="138" t="s">
        <v>89</v>
      </c>
      <c r="B20" s="136"/>
      <c r="C20" s="155">
        <v>49324095</v>
      </c>
      <c r="D20" s="155"/>
      <c r="E20" s="156">
        <v>65498796</v>
      </c>
      <c r="F20" s="60">
        <v>65498796</v>
      </c>
      <c r="G20" s="60">
        <v>4446875</v>
      </c>
      <c r="H20" s="60">
        <v>2501158</v>
      </c>
      <c r="I20" s="60">
        <v>4712326</v>
      </c>
      <c r="J20" s="60">
        <v>11660359</v>
      </c>
      <c r="K20" s="60">
        <v>3976247</v>
      </c>
      <c r="L20" s="60">
        <v>4086538</v>
      </c>
      <c r="M20" s="60">
        <v>3908187</v>
      </c>
      <c r="N20" s="60">
        <v>11970972</v>
      </c>
      <c r="O20" s="60">
        <v>4158218</v>
      </c>
      <c r="P20" s="60">
        <v>3855165</v>
      </c>
      <c r="Q20" s="60">
        <v>3876295</v>
      </c>
      <c r="R20" s="60">
        <v>11889678</v>
      </c>
      <c r="S20" s="60"/>
      <c r="T20" s="60"/>
      <c r="U20" s="60"/>
      <c r="V20" s="60"/>
      <c r="W20" s="60">
        <v>35521009</v>
      </c>
      <c r="X20" s="60">
        <v>48859780</v>
      </c>
      <c r="Y20" s="60">
        <v>-13338771</v>
      </c>
      <c r="Z20" s="140">
        <v>-27.3</v>
      </c>
      <c r="AA20" s="155">
        <v>65498796</v>
      </c>
    </row>
    <row r="21" spans="1:27" ht="12.75">
      <c r="A21" s="138" t="s">
        <v>90</v>
      </c>
      <c r="B21" s="136"/>
      <c r="C21" s="155">
        <v>69818760</v>
      </c>
      <c r="D21" s="155"/>
      <c r="E21" s="156">
        <v>93742004</v>
      </c>
      <c r="F21" s="60">
        <v>93742004</v>
      </c>
      <c r="G21" s="60">
        <v>5252304</v>
      </c>
      <c r="H21" s="60">
        <v>6306601</v>
      </c>
      <c r="I21" s="60">
        <v>6419054</v>
      </c>
      <c r="J21" s="60">
        <v>17977959</v>
      </c>
      <c r="K21" s="60">
        <v>7151492</v>
      </c>
      <c r="L21" s="60">
        <v>6442274</v>
      </c>
      <c r="M21" s="60">
        <v>6428099</v>
      </c>
      <c r="N21" s="60">
        <v>20021865</v>
      </c>
      <c r="O21" s="60">
        <v>7386202</v>
      </c>
      <c r="P21" s="60">
        <v>6561642</v>
      </c>
      <c r="Q21" s="60">
        <v>6523472</v>
      </c>
      <c r="R21" s="60">
        <v>20471316</v>
      </c>
      <c r="S21" s="60"/>
      <c r="T21" s="60"/>
      <c r="U21" s="60"/>
      <c r="V21" s="60"/>
      <c r="W21" s="60">
        <v>58471140</v>
      </c>
      <c r="X21" s="60">
        <v>57529740</v>
      </c>
      <c r="Y21" s="60">
        <v>941400</v>
      </c>
      <c r="Z21" s="140">
        <v>1.64</v>
      </c>
      <c r="AA21" s="155">
        <v>93742004</v>
      </c>
    </row>
    <row r="22" spans="1:27" ht="12.75">
      <c r="A22" s="138" t="s">
        <v>91</v>
      </c>
      <c r="B22" s="136"/>
      <c r="C22" s="157">
        <v>32469467</v>
      </c>
      <c r="D22" s="157"/>
      <c r="E22" s="158">
        <v>28949184</v>
      </c>
      <c r="F22" s="159">
        <v>28949184</v>
      </c>
      <c r="G22" s="159">
        <v>2257799</v>
      </c>
      <c r="H22" s="159">
        <v>1956059</v>
      </c>
      <c r="I22" s="159">
        <v>2205428</v>
      </c>
      <c r="J22" s="159">
        <v>6419286</v>
      </c>
      <c r="K22" s="159">
        <v>2175826</v>
      </c>
      <c r="L22" s="159">
        <v>2154512</v>
      </c>
      <c r="M22" s="159">
        <v>2161596</v>
      </c>
      <c r="N22" s="159">
        <v>6491934</v>
      </c>
      <c r="O22" s="159">
        <v>2153723</v>
      </c>
      <c r="P22" s="159">
        <v>2156092</v>
      </c>
      <c r="Q22" s="159">
        <v>2497248</v>
      </c>
      <c r="R22" s="159">
        <v>6807063</v>
      </c>
      <c r="S22" s="159"/>
      <c r="T22" s="159"/>
      <c r="U22" s="159"/>
      <c r="V22" s="159"/>
      <c r="W22" s="159">
        <v>19718283</v>
      </c>
      <c r="X22" s="159">
        <v>20354883</v>
      </c>
      <c r="Y22" s="159">
        <v>-636600</v>
      </c>
      <c r="Z22" s="141">
        <v>-3.13</v>
      </c>
      <c r="AA22" s="157">
        <v>28949184</v>
      </c>
    </row>
    <row r="23" spans="1:27" ht="12.75">
      <c r="A23" s="138" t="s">
        <v>92</v>
      </c>
      <c r="B23" s="136"/>
      <c r="C23" s="155">
        <v>20818636</v>
      </c>
      <c r="D23" s="155"/>
      <c r="E23" s="156">
        <v>30459818</v>
      </c>
      <c r="F23" s="60">
        <v>30459818</v>
      </c>
      <c r="G23" s="60">
        <v>2216246</v>
      </c>
      <c r="H23" s="60">
        <v>2259766</v>
      </c>
      <c r="I23" s="60">
        <v>2194936</v>
      </c>
      <c r="J23" s="60">
        <v>6670948</v>
      </c>
      <c r="K23" s="60">
        <v>2201164</v>
      </c>
      <c r="L23" s="60">
        <v>2196044</v>
      </c>
      <c r="M23" s="60">
        <v>2196724</v>
      </c>
      <c r="N23" s="60">
        <v>6593932</v>
      </c>
      <c r="O23" s="60">
        <v>2220950</v>
      </c>
      <c r="P23" s="60">
        <v>2195097</v>
      </c>
      <c r="Q23" s="60">
        <v>2190000</v>
      </c>
      <c r="R23" s="60">
        <v>6606047</v>
      </c>
      <c r="S23" s="60"/>
      <c r="T23" s="60"/>
      <c r="U23" s="60"/>
      <c r="V23" s="60"/>
      <c r="W23" s="60">
        <v>19870927</v>
      </c>
      <c r="X23" s="60">
        <v>21675550</v>
      </c>
      <c r="Y23" s="60">
        <v>-1804623</v>
      </c>
      <c r="Z23" s="140">
        <v>-8.33</v>
      </c>
      <c r="AA23" s="155">
        <v>30459818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1701922</v>
      </c>
      <c r="F24" s="100">
        <v>1701922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1226380</v>
      </c>
      <c r="Y24" s="100">
        <v>-1226380</v>
      </c>
      <c r="Z24" s="137">
        <v>-100</v>
      </c>
      <c r="AA24" s="153">
        <v>1701922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326857536</v>
      </c>
      <c r="D25" s="168">
        <f>+D5+D9+D15+D19+D24</f>
        <v>0</v>
      </c>
      <c r="E25" s="169">
        <f t="shared" si="4"/>
        <v>372023269</v>
      </c>
      <c r="F25" s="73">
        <f t="shared" si="4"/>
        <v>372023269</v>
      </c>
      <c r="G25" s="73">
        <f t="shared" si="4"/>
        <v>64250830</v>
      </c>
      <c r="H25" s="73">
        <f t="shared" si="4"/>
        <v>18012358</v>
      </c>
      <c r="I25" s="73">
        <f t="shared" si="4"/>
        <v>18766496</v>
      </c>
      <c r="J25" s="73">
        <f t="shared" si="4"/>
        <v>101029684</v>
      </c>
      <c r="K25" s="73">
        <f t="shared" si="4"/>
        <v>19289042</v>
      </c>
      <c r="L25" s="73">
        <f t="shared" si="4"/>
        <v>46148383</v>
      </c>
      <c r="M25" s="73">
        <f t="shared" si="4"/>
        <v>26276742</v>
      </c>
      <c r="N25" s="73">
        <f t="shared" si="4"/>
        <v>91714167</v>
      </c>
      <c r="O25" s="73">
        <f t="shared" si="4"/>
        <v>19024974</v>
      </c>
      <c r="P25" s="73">
        <f t="shared" si="4"/>
        <v>20550258</v>
      </c>
      <c r="Q25" s="73">
        <f t="shared" si="4"/>
        <v>48374430</v>
      </c>
      <c r="R25" s="73">
        <f t="shared" si="4"/>
        <v>87949662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280693513</v>
      </c>
      <c r="X25" s="73">
        <f t="shared" si="4"/>
        <v>229268835</v>
      </c>
      <c r="Y25" s="73">
        <f t="shared" si="4"/>
        <v>51424678</v>
      </c>
      <c r="Z25" s="170">
        <f>+IF(X25&lt;&gt;0,+(Y25/X25)*100,0)</f>
        <v>22.429859688518068</v>
      </c>
      <c r="AA25" s="168">
        <f>+AA5+AA9+AA15+AA19+AA24</f>
        <v>372023269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123126059</v>
      </c>
      <c r="D28" s="153">
        <f>SUM(D29:D31)</f>
        <v>0</v>
      </c>
      <c r="E28" s="154">
        <f t="shared" si="5"/>
        <v>70907738</v>
      </c>
      <c r="F28" s="100">
        <f t="shared" si="5"/>
        <v>70907738</v>
      </c>
      <c r="G28" s="100">
        <f t="shared" si="5"/>
        <v>4537685</v>
      </c>
      <c r="H28" s="100">
        <f t="shared" si="5"/>
        <v>11085131</v>
      </c>
      <c r="I28" s="100">
        <f t="shared" si="5"/>
        <v>6561719</v>
      </c>
      <c r="J28" s="100">
        <f t="shared" si="5"/>
        <v>22184535</v>
      </c>
      <c r="K28" s="100">
        <f t="shared" si="5"/>
        <v>5612042</v>
      </c>
      <c r="L28" s="100">
        <f t="shared" si="5"/>
        <v>6453017</v>
      </c>
      <c r="M28" s="100">
        <f t="shared" si="5"/>
        <v>122502038</v>
      </c>
      <c r="N28" s="100">
        <f t="shared" si="5"/>
        <v>134567097</v>
      </c>
      <c r="O28" s="100">
        <f t="shared" si="5"/>
        <v>3587052</v>
      </c>
      <c r="P28" s="100">
        <f t="shared" si="5"/>
        <v>7749969</v>
      </c>
      <c r="Q28" s="100">
        <f t="shared" si="5"/>
        <v>8946855</v>
      </c>
      <c r="R28" s="100">
        <f t="shared" si="5"/>
        <v>20283876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177035508</v>
      </c>
      <c r="X28" s="100">
        <f t="shared" si="5"/>
        <v>43136983</v>
      </c>
      <c r="Y28" s="100">
        <f t="shared" si="5"/>
        <v>133898525</v>
      </c>
      <c r="Z28" s="137">
        <f>+IF(X28&lt;&gt;0,+(Y28/X28)*100,0)</f>
        <v>310.40308266343055</v>
      </c>
      <c r="AA28" s="153">
        <f>SUM(AA29:AA31)</f>
        <v>70907738</v>
      </c>
    </row>
    <row r="29" spans="1:27" ht="12.75">
      <c r="A29" s="138" t="s">
        <v>75</v>
      </c>
      <c r="B29" s="136"/>
      <c r="C29" s="155">
        <v>23465912</v>
      </c>
      <c r="D29" s="155"/>
      <c r="E29" s="156">
        <v>25617196</v>
      </c>
      <c r="F29" s="60">
        <v>25617196</v>
      </c>
      <c r="G29" s="60">
        <v>2123543</v>
      </c>
      <c r="H29" s="60">
        <v>2829967</v>
      </c>
      <c r="I29" s="60">
        <v>2498204</v>
      </c>
      <c r="J29" s="60">
        <v>7451714</v>
      </c>
      <c r="K29" s="60">
        <v>1914333</v>
      </c>
      <c r="L29" s="60">
        <v>1652718</v>
      </c>
      <c r="M29" s="60">
        <v>3214153</v>
      </c>
      <c r="N29" s="60">
        <v>6781204</v>
      </c>
      <c r="O29" s="60">
        <v>1332683</v>
      </c>
      <c r="P29" s="60">
        <v>1473343</v>
      </c>
      <c r="Q29" s="60">
        <v>1586511</v>
      </c>
      <c r="R29" s="60">
        <v>4392537</v>
      </c>
      <c r="S29" s="60"/>
      <c r="T29" s="60"/>
      <c r="U29" s="60"/>
      <c r="V29" s="60"/>
      <c r="W29" s="60">
        <v>18625455</v>
      </c>
      <c r="X29" s="60">
        <v>15574104</v>
      </c>
      <c r="Y29" s="60">
        <v>3051351</v>
      </c>
      <c r="Z29" s="140">
        <v>19.59</v>
      </c>
      <c r="AA29" s="155">
        <v>25617196</v>
      </c>
    </row>
    <row r="30" spans="1:27" ht="12.75">
      <c r="A30" s="138" t="s">
        <v>76</v>
      </c>
      <c r="B30" s="136"/>
      <c r="C30" s="157">
        <v>37358892</v>
      </c>
      <c r="D30" s="157"/>
      <c r="E30" s="158">
        <v>25221952</v>
      </c>
      <c r="F30" s="159">
        <v>25221952</v>
      </c>
      <c r="G30" s="159">
        <v>1436272</v>
      </c>
      <c r="H30" s="159">
        <v>7084581</v>
      </c>
      <c r="I30" s="159">
        <v>2525031</v>
      </c>
      <c r="J30" s="159">
        <v>11045884</v>
      </c>
      <c r="K30" s="159">
        <v>1192786</v>
      </c>
      <c r="L30" s="159">
        <v>3414770</v>
      </c>
      <c r="M30" s="159">
        <v>1592715</v>
      </c>
      <c r="N30" s="159">
        <v>6200271</v>
      </c>
      <c r="O30" s="159">
        <v>1134857</v>
      </c>
      <c r="P30" s="159">
        <v>5086599</v>
      </c>
      <c r="Q30" s="159">
        <v>5815701</v>
      </c>
      <c r="R30" s="159">
        <v>12037157</v>
      </c>
      <c r="S30" s="159"/>
      <c r="T30" s="159"/>
      <c r="U30" s="159"/>
      <c r="V30" s="159"/>
      <c r="W30" s="159">
        <v>29283312</v>
      </c>
      <c r="X30" s="159">
        <v>15048884</v>
      </c>
      <c r="Y30" s="159">
        <v>14234428</v>
      </c>
      <c r="Z30" s="141">
        <v>94.59</v>
      </c>
      <c r="AA30" s="157">
        <v>25221952</v>
      </c>
    </row>
    <row r="31" spans="1:27" ht="12.75">
      <c r="A31" s="138" t="s">
        <v>77</v>
      </c>
      <c r="B31" s="136"/>
      <c r="C31" s="155">
        <v>62301255</v>
      </c>
      <c r="D31" s="155"/>
      <c r="E31" s="156">
        <v>20068590</v>
      </c>
      <c r="F31" s="60">
        <v>20068590</v>
      </c>
      <c r="G31" s="60">
        <v>977870</v>
      </c>
      <c r="H31" s="60">
        <v>1170583</v>
      </c>
      <c r="I31" s="60">
        <v>1538484</v>
      </c>
      <c r="J31" s="60">
        <v>3686937</v>
      </c>
      <c r="K31" s="60">
        <v>2504923</v>
      </c>
      <c r="L31" s="60">
        <v>1385529</v>
      </c>
      <c r="M31" s="60">
        <v>117695170</v>
      </c>
      <c r="N31" s="60">
        <v>121585622</v>
      </c>
      <c r="O31" s="60">
        <v>1119512</v>
      </c>
      <c r="P31" s="60">
        <v>1190027</v>
      </c>
      <c r="Q31" s="60">
        <v>1544643</v>
      </c>
      <c r="R31" s="60">
        <v>3854182</v>
      </c>
      <c r="S31" s="60"/>
      <c r="T31" s="60"/>
      <c r="U31" s="60"/>
      <c r="V31" s="60"/>
      <c r="W31" s="60">
        <v>129126741</v>
      </c>
      <c r="X31" s="60">
        <v>12513995</v>
      </c>
      <c r="Y31" s="60">
        <v>116612746</v>
      </c>
      <c r="Z31" s="140">
        <v>931.86</v>
      </c>
      <c r="AA31" s="155">
        <v>20068590</v>
      </c>
    </row>
    <row r="32" spans="1:27" ht="12.75">
      <c r="A32" s="135" t="s">
        <v>78</v>
      </c>
      <c r="B32" s="136"/>
      <c r="C32" s="153">
        <f aca="true" t="shared" si="6" ref="C32:Y32">SUM(C33:C37)</f>
        <v>14721311</v>
      </c>
      <c r="D32" s="153">
        <f>SUM(D33:D37)</f>
        <v>0</v>
      </c>
      <c r="E32" s="154">
        <f t="shared" si="6"/>
        <v>20604341</v>
      </c>
      <c r="F32" s="100">
        <f t="shared" si="6"/>
        <v>20604341</v>
      </c>
      <c r="G32" s="100">
        <f t="shared" si="6"/>
        <v>2277400</v>
      </c>
      <c r="H32" s="100">
        <f t="shared" si="6"/>
        <v>2043777</v>
      </c>
      <c r="I32" s="100">
        <f t="shared" si="6"/>
        <v>1808813</v>
      </c>
      <c r="J32" s="100">
        <f t="shared" si="6"/>
        <v>6129990</v>
      </c>
      <c r="K32" s="100">
        <f t="shared" si="6"/>
        <v>1781250</v>
      </c>
      <c r="L32" s="100">
        <f t="shared" si="6"/>
        <v>2256250</v>
      </c>
      <c r="M32" s="100">
        <f t="shared" si="6"/>
        <v>1964708</v>
      </c>
      <c r="N32" s="100">
        <f t="shared" si="6"/>
        <v>6002208</v>
      </c>
      <c r="O32" s="100">
        <f t="shared" si="6"/>
        <v>1974519</v>
      </c>
      <c r="P32" s="100">
        <f t="shared" si="6"/>
        <v>1962687</v>
      </c>
      <c r="Q32" s="100">
        <f t="shared" si="6"/>
        <v>2220769</v>
      </c>
      <c r="R32" s="100">
        <f t="shared" si="6"/>
        <v>6157975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18290173</v>
      </c>
      <c r="X32" s="100">
        <f t="shared" si="6"/>
        <v>14071939</v>
      </c>
      <c r="Y32" s="100">
        <f t="shared" si="6"/>
        <v>4218234</v>
      </c>
      <c r="Z32" s="137">
        <f>+IF(X32&lt;&gt;0,+(Y32/X32)*100,0)</f>
        <v>29.976210101536115</v>
      </c>
      <c r="AA32" s="153">
        <f>SUM(AA33:AA37)</f>
        <v>20604341</v>
      </c>
    </row>
    <row r="33" spans="1:27" ht="12.75">
      <c r="A33" s="138" t="s">
        <v>79</v>
      </c>
      <c r="B33" s="136"/>
      <c r="C33" s="155">
        <v>8851423</v>
      </c>
      <c r="D33" s="155"/>
      <c r="E33" s="156">
        <v>12650232</v>
      </c>
      <c r="F33" s="60">
        <v>12650232</v>
      </c>
      <c r="G33" s="60">
        <v>1334178</v>
      </c>
      <c r="H33" s="60">
        <v>1543712</v>
      </c>
      <c r="I33" s="60">
        <v>1458292</v>
      </c>
      <c r="J33" s="60">
        <v>4336182</v>
      </c>
      <c r="K33" s="60">
        <v>1412818</v>
      </c>
      <c r="L33" s="60">
        <v>1676921</v>
      </c>
      <c r="M33" s="60">
        <v>1567988</v>
      </c>
      <c r="N33" s="60">
        <v>4657727</v>
      </c>
      <c r="O33" s="60">
        <v>1583955</v>
      </c>
      <c r="P33" s="60">
        <v>1607347</v>
      </c>
      <c r="Q33" s="60">
        <v>1855464</v>
      </c>
      <c r="R33" s="60">
        <v>5046766</v>
      </c>
      <c r="S33" s="60"/>
      <c r="T33" s="60"/>
      <c r="U33" s="60"/>
      <c r="V33" s="60"/>
      <c r="W33" s="60">
        <v>14040675</v>
      </c>
      <c r="X33" s="60">
        <v>8807773</v>
      </c>
      <c r="Y33" s="60">
        <v>5232902</v>
      </c>
      <c r="Z33" s="140">
        <v>59.41</v>
      </c>
      <c r="AA33" s="155">
        <v>12650232</v>
      </c>
    </row>
    <row r="34" spans="1:27" ht="12.75">
      <c r="A34" s="138" t="s">
        <v>80</v>
      </c>
      <c r="B34" s="136"/>
      <c r="C34" s="155">
        <v>503988</v>
      </c>
      <c r="D34" s="155"/>
      <c r="E34" s="156">
        <v>465862</v>
      </c>
      <c r="F34" s="60">
        <v>465862</v>
      </c>
      <c r="G34" s="60">
        <v>645523</v>
      </c>
      <c r="H34" s="60">
        <v>61051</v>
      </c>
      <c r="I34" s="60">
        <v>22235</v>
      </c>
      <c r="J34" s="60">
        <v>728809</v>
      </c>
      <c r="K34" s="60">
        <v>22535</v>
      </c>
      <c r="L34" s="60">
        <v>55648</v>
      </c>
      <c r="M34" s="60">
        <v>22235</v>
      </c>
      <c r="N34" s="60">
        <v>100418</v>
      </c>
      <c r="O34" s="60">
        <v>22235</v>
      </c>
      <c r="P34" s="60">
        <v>22235</v>
      </c>
      <c r="Q34" s="60">
        <v>22235</v>
      </c>
      <c r="R34" s="60">
        <v>66705</v>
      </c>
      <c r="S34" s="60"/>
      <c r="T34" s="60"/>
      <c r="U34" s="60"/>
      <c r="V34" s="60"/>
      <c r="W34" s="60">
        <v>895932</v>
      </c>
      <c r="X34" s="60">
        <v>261951</v>
      </c>
      <c r="Y34" s="60">
        <v>633981</v>
      </c>
      <c r="Z34" s="140">
        <v>242.02</v>
      </c>
      <c r="AA34" s="155">
        <v>465862</v>
      </c>
    </row>
    <row r="35" spans="1:27" ht="12.75">
      <c r="A35" s="138" t="s">
        <v>81</v>
      </c>
      <c r="B35" s="136"/>
      <c r="C35" s="155">
        <v>5365900</v>
      </c>
      <c r="D35" s="155"/>
      <c r="E35" s="156">
        <v>7488247</v>
      </c>
      <c r="F35" s="60">
        <v>7488247</v>
      </c>
      <c r="G35" s="60">
        <v>297699</v>
      </c>
      <c r="H35" s="60">
        <v>439014</v>
      </c>
      <c r="I35" s="60">
        <v>328286</v>
      </c>
      <c r="J35" s="60">
        <v>1064999</v>
      </c>
      <c r="K35" s="60">
        <v>345897</v>
      </c>
      <c r="L35" s="60">
        <v>523681</v>
      </c>
      <c r="M35" s="60">
        <v>374485</v>
      </c>
      <c r="N35" s="60">
        <v>1244063</v>
      </c>
      <c r="O35" s="60">
        <v>368329</v>
      </c>
      <c r="P35" s="60">
        <v>333105</v>
      </c>
      <c r="Q35" s="60">
        <v>343070</v>
      </c>
      <c r="R35" s="60">
        <v>1044504</v>
      </c>
      <c r="S35" s="60"/>
      <c r="T35" s="60"/>
      <c r="U35" s="60"/>
      <c r="V35" s="60"/>
      <c r="W35" s="60">
        <v>3353566</v>
      </c>
      <c r="X35" s="60">
        <v>5002215</v>
      </c>
      <c r="Y35" s="60">
        <v>-1648649</v>
      </c>
      <c r="Z35" s="140">
        <v>-32.96</v>
      </c>
      <c r="AA35" s="155">
        <v>7488247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56393049</v>
      </c>
      <c r="D38" s="153">
        <f>SUM(D39:D41)</f>
        <v>0</v>
      </c>
      <c r="E38" s="154">
        <f t="shared" si="7"/>
        <v>58367186</v>
      </c>
      <c r="F38" s="100">
        <f t="shared" si="7"/>
        <v>58367186</v>
      </c>
      <c r="G38" s="100">
        <f t="shared" si="7"/>
        <v>882790</v>
      </c>
      <c r="H38" s="100">
        <f t="shared" si="7"/>
        <v>970368</v>
      </c>
      <c r="I38" s="100">
        <f t="shared" si="7"/>
        <v>1744048</v>
      </c>
      <c r="J38" s="100">
        <f t="shared" si="7"/>
        <v>3597206</v>
      </c>
      <c r="K38" s="100">
        <f t="shared" si="7"/>
        <v>1435950</v>
      </c>
      <c r="L38" s="100">
        <f t="shared" si="7"/>
        <v>906771</v>
      </c>
      <c r="M38" s="100">
        <f t="shared" si="7"/>
        <v>1115610</v>
      </c>
      <c r="N38" s="100">
        <f t="shared" si="7"/>
        <v>3458331</v>
      </c>
      <c r="O38" s="100">
        <f t="shared" si="7"/>
        <v>1012399</v>
      </c>
      <c r="P38" s="100">
        <f t="shared" si="7"/>
        <v>952599</v>
      </c>
      <c r="Q38" s="100">
        <f t="shared" si="7"/>
        <v>1163168</v>
      </c>
      <c r="R38" s="100">
        <f t="shared" si="7"/>
        <v>3128166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10183703</v>
      </c>
      <c r="X38" s="100">
        <f t="shared" si="7"/>
        <v>37785954</v>
      </c>
      <c r="Y38" s="100">
        <f t="shared" si="7"/>
        <v>-27602251</v>
      </c>
      <c r="Z38" s="137">
        <f>+IF(X38&lt;&gt;0,+(Y38/X38)*100,0)</f>
        <v>-73.04897211275915</v>
      </c>
      <c r="AA38" s="153">
        <f>SUM(AA39:AA41)</f>
        <v>58367186</v>
      </c>
    </row>
    <row r="39" spans="1:27" ht="12.75">
      <c r="A39" s="138" t="s">
        <v>85</v>
      </c>
      <c r="B39" s="136"/>
      <c r="C39" s="155">
        <v>8105303</v>
      </c>
      <c r="D39" s="155"/>
      <c r="E39" s="156">
        <v>3250191</v>
      </c>
      <c r="F39" s="60">
        <v>3250191</v>
      </c>
      <c r="G39" s="60">
        <v>163978</v>
      </c>
      <c r="H39" s="60">
        <v>181792</v>
      </c>
      <c r="I39" s="60">
        <v>173092</v>
      </c>
      <c r="J39" s="60">
        <v>518862</v>
      </c>
      <c r="K39" s="60">
        <v>171199</v>
      </c>
      <c r="L39" s="60">
        <v>169950</v>
      </c>
      <c r="M39" s="60">
        <v>155303</v>
      </c>
      <c r="N39" s="60">
        <v>496452</v>
      </c>
      <c r="O39" s="60">
        <v>156601</v>
      </c>
      <c r="P39" s="60">
        <v>206454</v>
      </c>
      <c r="Q39" s="60">
        <v>160021</v>
      </c>
      <c r="R39" s="60">
        <v>523076</v>
      </c>
      <c r="S39" s="60"/>
      <c r="T39" s="60"/>
      <c r="U39" s="60"/>
      <c r="V39" s="60"/>
      <c r="W39" s="60">
        <v>1538390</v>
      </c>
      <c r="X39" s="60">
        <v>2367992</v>
      </c>
      <c r="Y39" s="60">
        <v>-829602</v>
      </c>
      <c r="Z39" s="140">
        <v>-35.03</v>
      </c>
      <c r="AA39" s="155">
        <v>3250191</v>
      </c>
    </row>
    <row r="40" spans="1:27" ht="12.75">
      <c r="A40" s="138" t="s">
        <v>86</v>
      </c>
      <c r="B40" s="136"/>
      <c r="C40" s="155">
        <v>48287746</v>
      </c>
      <c r="D40" s="155"/>
      <c r="E40" s="156">
        <v>55116995</v>
      </c>
      <c r="F40" s="60">
        <v>55116995</v>
      </c>
      <c r="G40" s="60">
        <v>718812</v>
      </c>
      <c r="H40" s="60">
        <v>788576</v>
      </c>
      <c r="I40" s="60">
        <v>1570956</v>
      </c>
      <c r="J40" s="60">
        <v>3078344</v>
      </c>
      <c r="K40" s="60">
        <v>1264751</v>
      </c>
      <c r="L40" s="60">
        <v>736821</v>
      </c>
      <c r="M40" s="60">
        <v>960307</v>
      </c>
      <c r="N40" s="60">
        <v>2961879</v>
      </c>
      <c r="O40" s="60">
        <v>855798</v>
      </c>
      <c r="P40" s="60">
        <v>746145</v>
      </c>
      <c r="Q40" s="60">
        <v>1003147</v>
      </c>
      <c r="R40" s="60">
        <v>2605090</v>
      </c>
      <c r="S40" s="60"/>
      <c r="T40" s="60"/>
      <c r="U40" s="60"/>
      <c r="V40" s="60"/>
      <c r="W40" s="60">
        <v>8645313</v>
      </c>
      <c r="X40" s="60">
        <v>35417962</v>
      </c>
      <c r="Y40" s="60">
        <v>-26772649</v>
      </c>
      <c r="Z40" s="140">
        <v>-75.59</v>
      </c>
      <c r="AA40" s="155">
        <v>55116995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173311982</v>
      </c>
      <c r="D42" s="153">
        <f>SUM(D43:D46)</f>
        <v>0</v>
      </c>
      <c r="E42" s="154">
        <f t="shared" si="8"/>
        <v>156794929</v>
      </c>
      <c r="F42" s="100">
        <f t="shared" si="8"/>
        <v>156794929</v>
      </c>
      <c r="G42" s="100">
        <f t="shared" si="8"/>
        <v>3989533</v>
      </c>
      <c r="H42" s="100">
        <f t="shared" si="8"/>
        <v>36762888</v>
      </c>
      <c r="I42" s="100">
        <f t="shared" si="8"/>
        <v>13763545</v>
      </c>
      <c r="J42" s="100">
        <f t="shared" si="8"/>
        <v>54515966</v>
      </c>
      <c r="K42" s="100">
        <f t="shared" si="8"/>
        <v>12653285</v>
      </c>
      <c r="L42" s="100">
        <f t="shared" si="8"/>
        <v>17304376</v>
      </c>
      <c r="M42" s="100">
        <f t="shared" si="8"/>
        <v>15022974</v>
      </c>
      <c r="N42" s="100">
        <f t="shared" si="8"/>
        <v>44980635</v>
      </c>
      <c r="O42" s="100">
        <f t="shared" si="8"/>
        <v>12552732</v>
      </c>
      <c r="P42" s="100">
        <f t="shared" si="8"/>
        <v>15287010</v>
      </c>
      <c r="Q42" s="100">
        <f t="shared" si="8"/>
        <v>13088172</v>
      </c>
      <c r="R42" s="100">
        <f t="shared" si="8"/>
        <v>40927914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140424515</v>
      </c>
      <c r="X42" s="100">
        <f t="shared" si="8"/>
        <v>106747539</v>
      </c>
      <c r="Y42" s="100">
        <f t="shared" si="8"/>
        <v>33676976</v>
      </c>
      <c r="Z42" s="137">
        <f>+IF(X42&lt;&gt;0,+(Y42/X42)*100,0)</f>
        <v>31.548245810144625</v>
      </c>
      <c r="AA42" s="153">
        <f>SUM(AA43:AA46)</f>
        <v>156794929</v>
      </c>
    </row>
    <row r="43" spans="1:27" ht="12.75">
      <c r="A43" s="138" t="s">
        <v>89</v>
      </c>
      <c r="B43" s="136"/>
      <c r="C43" s="155">
        <v>69949988</v>
      </c>
      <c r="D43" s="155"/>
      <c r="E43" s="156">
        <v>65024229</v>
      </c>
      <c r="F43" s="60">
        <v>65024229</v>
      </c>
      <c r="G43" s="60">
        <v>738540</v>
      </c>
      <c r="H43" s="60">
        <v>7173390</v>
      </c>
      <c r="I43" s="60">
        <v>6515889</v>
      </c>
      <c r="J43" s="60">
        <v>14427819</v>
      </c>
      <c r="K43" s="60">
        <v>4497477</v>
      </c>
      <c r="L43" s="60">
        <v>1558617</v>
      </c>
      <c r="M43" s="60">
        <v>4987351</v>
      </c>
      <c r="N43" s="60">
        <v>11043445</v>
      </c>
      <c r="O43" s="60">
        <v>4658638</v>
      </c>
      <c r="P43" s="60">
        <v>7818982</v>
      </c>
      <c r="Q43" s="60">
        <v>4069429</v>
      </c>
      <c r="R43" s="60">
        <v>16547049</v>
      </c>
      <c r="S43" s="60"/>
      <c r="T43" s="60"/>
      <c r="U43" s="60"/>
      <c r="V43" s="60"/>
      <c r="W43" s="60">
        <v>42018313</v>
      </c>
      <c r="X43" s="60">
        <v>45172996</v>
      </c>
      <c r="Y43" s="60">
        <v>-3154683</v>
      </c>
      <c r="Z43" s="140">
        <v>-6.98</v>
      </c>
      <c r="AA43" s="155">
        <v>65024229</v>
      </c>
    </row>
    <row r="44" spans="1:27" ht="12.75">
      <c r="A44" s="138" t="s">
        <v>90</v>
      </c>
      <c r="B44" s="136"/>
      <c r="C44" s="155">
        <v>58956916</v>
      </c>
      <c r="D44" s="155"/>
      <c r="E44" s="156">
        <v>43239996</v>
      </c>
      <c r="F44" s="60">
        <v>43239996</v>
      </c>
      <c r="G44" s="60">
        <v>1514467</v>
      </c>
      <c r="H44" s="60">
        <v>15235901</v>
      </c>
      <c r="I44" s="60">
        <v>4132394</v>
      </c>
      <c r="J44" s="60">
        <v>20882762</v>
      </c>
      <c r="K44" s="60">
        <v>4411993</v>
      </c>
      <c r="L44" s="60">
        <v>8657145</v>
      </c>
      <c r="M44" s="60">
        <v>5128923</v>
      </c>
      <c r="N44" s="60">
        <v>18198061</v>
      </c>
      <c r="O44" s="60">
        <v>4617003</v>
      </c>
      <c r="P44" s="60">
        <v>4017138</v>
      </c>
      <c r="Q44" s="60">
        <v>5443749</v>
      </c>
      <c r="R44" s="60">
        <v>14077890</v>
      </c>
      <c r="S44" s="60"/>
      <c r="T44" s="60"/>
      <c r="U44" s="60"/>
      <c r="V44" s="60"/>
      <c r="W44" s="60">
        <v>53158713</v>
      </c>
      <c r="X44" s="60">
        <v>27459551</v>
      </c>
      <c r="Y44" s="60">
        <v>25699162</v>
      </c>
      <c r="Z44" s="140">
        <v>93.59</v>
      </c>
      <c r="AA44" s="155">
        <v>43239996</v>
      </c>
    </row>
    <row r="45" spans="1:27" ht="12.75">
      <c r="A45" s="138" t="s">
        <v>91</v>
      </c>
      <c r="B45" s="136"/>
      <c r="C45" s="157">
        <v>22440550</v>
      </c>
      <c r="D45" s="157"/>
      <c r="E45" s="158">
        <v>30897139</v>
      </c>
      <c r="F45" s="159">
        <v>30897139</v>
      </c>
      <c r="G45" s="159">
        <v>892752</v>
      </c>
      <c r="H45" s="159">
        <v>6740619</v>
      </c>
      <c r="I45" s="159">
        <v>1467317</v>
      </c>
      <c r="J45" s="159">
        <v>9100688</v>
      </c>
      <c r="K45" s="159">
        <v>1353150</v>
      </c>
      <c r="L45" s="159">
        <v>3325048</v>
      </c>
      <c r="M45" s="159">
        <v>1649110</v>
      </c>
      <c r="N45" s="159">
        <v>6327308</v>
      </c>
      <c r="O45" s="159">
        <v>1624482</v>
      </c>
      <c r="P45" s="159">
        <v>1416820</v>
      </c>
      <c r="Q45" s="159">
        <v>1604726</v>
      </c>
      <c r="R45" s="159">
        <v>4646028</v>
      </c>
      <c r="S45" s="159"/>
      <c r="T45" s="159"/>
      <c r="U45" s="159"/>
      <c r="V45" s="159"/>
      <c r="W45" s="159">
        <v>20074024</v>
      </c>
      <c r="X45" s="159">
        <v>22108441</v>
      </c>
      <c r="Y45" s="159">
        <v>-2034417</v>
      </c>
      <c r="Z45" s="141">
        <v>-9.2</v>
      </c>
      <c r="AA45" s="157">
        <v>30897139</v>
      </c>
    </row>
    <row r="46" spans="1:27" ht="12.75">
      <c r="A46" s="138" t="s">
        <v>92</v>
      </c>
      <c r="B46" s="136"/>
      <c r="C46" s="155">
        <v>21964528</v>
      </c>
      <c r="D46" s="155"/>
      <c r="E46" s="156">
        <v>17633565</v>
      </c>
      <c r="F46" s="60">
        <v>17633565</v>
      </c>
      <c r="G46" s="60">
        <v>843774</v>
      </c>
      <c r="H46" s="60">
        <v>7612978</v>
      </c>
      <c r="I46" s="60">
        <v>1647945</v>
      </c>
      <c r="J46" s="60">
        <v>10104697</v>
      </c>
      <c r="K46" s="60">
        <v>2390665</v>
      </c>
      <c r="L46" s="60">
        <v>3763566</v>
      </c>
      <c r="M46" s="60">
        <v>3257590</v>
      </c>
      <c r="N46" s="60">
        <v>9411821</v>
      </c>
      <c r="O46" s="60">
        <v>1652609</v>
      </c>
      <c r="P46" s="60">
        <v>2034070</v>
      </c>
      <c r="Q46" s="60">
        <v>1970268</v>
      </c>
      <c r="R46" s="60">
        <v>5656947</v>
      </c>
      <c r="S46" s="60"/>
      <c r="T46" s="60"/>
      <c r="U46" s="60"/>
      <c r="V46" s="60"/>
      <c r="W46" s="60">
        <v>25173465</v>
      </c>
      <c r="X46" s="60">
        <v>12006551</v>
      </c>
      <c r="Y46" s="60">
        <v>13166914</v>
      </c>
      <c r="Z46" s="140">
        <v>109.66</v>
      </c>
      <c r="AA46" s="155">
        <v>17633565</v>
      </c>
    </row>
    <row r="47" spans="1:27" ht="12.75">
      <c r="A47" s="135" t="s">
        <v>93</v>
      </c>
      <c r="B47" s="142" t="s">
        <v>94</v>
      </c>
      <c r="C47" s="153">
        <v>604704</v>
      </c>
      <c r="D47" s="153"/>
      <c r="E47" s="154">
        <v>750986</v>
      </c>
      <c r="F47" s="100">
        <v>750986</v>
      </c>
      <c r="G47" s="100">
        <v>76330</v>
      </c>
      <c r="H47" s="100">
        <v>72199</v>
      </c>
      <c r="I47" s="100">
        <v>90423</v>
      </c>
      <c r="J47" s="100">
        <v>238952</v>
      </c>
      <c r="K47" s="100">
        <v>72377</v>
      </c>
      <c r="L47" s="100">
        <v>97769</v>
      </c>
      <c r="M47" s="100">
        <v>71059</v>
      </c>
      <c r="N47" s="100">
        <v>241205</v>
      </c>
      <c r="O47" s="100">
        <v>71376</v>
      </c>
      <c r="P47" s="100">
        <v>71376</v>
      </c>
      <c r="Q47" s="100">
        <v>71376</v>
      </c>
      <c r="R47" s="100">
        <v>214128</v>
      </c>
      <c r="S47" s="100"/>
      <c r="T47" s="100"/>
      <c r="U47" s="100"/>
      <c r="V47" s="100"/>
      <c r="W47" s="100">
        <v>694285</v>
      </c>
      <c r="X47" s="100">
        <v>382112</v>
      </c>
      <c r="Y47" s="100">
        <v>312173</v>
      </c>
      <c r="Z47" s="137">
        <v>81.7</v>
      </c>
      <c r="AA47" s="153">
        <v>750986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368157105</v>
      </c>
      <c r="D48" s="168">
        <f>+D28+D32+D38+D42+D47</f>
        <v>0</v>
      </c>
      <c r="E48" s="169">
        <f t="shared" si="9"/>
        <v>307425180</v>
      </c>
      <c r="F48" s="73">
        <f t="shared" si="9"/>
        <v>307425180</v>
      </c>
      <c r="G48" s="73">
        <f t="shared" si="9"/>
        <v>11763738</v>
      </c>
      <c r="H48" s="73">
        <f t="shared" si="9"/>
        <v>50934363</v>
      </c>
      <c r="I48" s="73">
        <f t="shared" si="9"/>
        <v>23968548</v>
      </c>
      <c r="J48" s="73">
        <f t="shared" si="9"/>
        <v>86666649</v>
      </c>
      <c r="K48" s="73">
        <f t="shared" si="9"/>
        <v>21554904</v>
      </c>
      <c r="L48" s="73">
        <f t="shared" si="9"/>
        <v>27018183</v>
      </c>
      <c r="M48" s="73">
        <f t="shared" si="9"/>
        <v>140676389</v>
      </c>
      <c r="N48" s="73">
        <f t="shared" si="9"/>
        <v>189249476</v>
      </c>
      <c r="O48" s="73">
        <f t="shared" si="9"/>
        <v>19198078</v>
      </c>
      <c r="P48" s="73">
        <f t="shared" si="9"/>
        <v>26023641</v>
      </c>
      <c r="Q48" s="73">
        <f t="shared" si="9"/>
        <v>25490340</v>
      </c>
      <c r="R48" s="73">
        <f t="shared" si="9"/>
        <v>70712059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346628184</v>
      </c>
      <c r="X48" s="73">
        <f t="shared" si="9"/>
        <v>202124527</v>
      </c>
      <c r="Y48" s="73">
        <f t="shared" si="9"/>
        <v>144503657</v>
      </c>
      <c r="Z48" s="170">
        <f>+IF(X48&lt;&gt;0,+(Y48/X48)*100,0)</f>
        <v>71.49239092591667</v>
      </c>
      <c r="AA48" s="168">
        <f>+AA28+AA32+AA38+AA42+AA47</f>
        <v>307425180</v>
      </c>
    </row>
    <row r="49" spans="1:27" ht="12.75">
      <c r="A49" s="148" t="s">
        <v>49</v>
      </c>
      <c r="B49" s="149"/>
      <c r="C49" s="171">
        <f aca="true" t="shared" si="10" ref="C49:Y49">+C25-C48</f>
        <v>-41299569</v>
      </c>
      <c r="D49" s="171">
        <f>+D25-D48</f>
        <v>0</v>
      </c>
      <c r="E49" s="172">
        <f t="shared" si="10"/>
        <v>64598089</v>
      </c>
      <c r="F49" s="173">
        <f t="shared" si="10"/>
        <v>64598089</v>
      </c>
      <c r="G49" s="173">
        <f t="shared" si="10"/>
        <v>52487092</v>
      </c>
      <c r="H49" s="173">
        <f t="shared" si="10"/>
        <v>-32922005</v>
      </c>
      <c r="I49" s="173">
        <f t="shared" si="10"/>
        <v>-5202052</v>
      </c>
      <c r="J49" s="173">
        <f t="shared" si="10"/>
        <v>14363035</v>
      </c>
      <c r="K49" s="173">
        <f t="shared" si="10"/>
        <v>-2265862</v>
      </c>
      <c r="L49" s="173">
        <f t="shared" si="10"/>
        <v>19130200</v>
      </c>
      <c r="M49" s="173">
        <f t="shared" si="10"/>
        <v>-114399647</v>
      </c>
      <c r="N49" s="173">
        <f t="shared" si="10"/>
        <v>-97535309</v>
      </c>
      <c r="O49" s="173">
        <f t="shared" si="10"/>
        <v>-173104</v>
      </c>
      <c r="P49" s="173">
        <f t="shared" si="10"/>
        <v>-5473383</v>
      </c>
      <c r="Q49" s="173">
        <f t="shared" si="10"/>
        <v>22884090</v>
      </c>
      <c r="R49" s="173">
        <f t="shared" si="10"/>
        <v>17237603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-65934671</v>
      </c>
      <c r="X49" s="173">
        <f>IF(F25=F48,0,X25-X48)</f>
        <v>27144308</v>
      </c>
      <c r="Y49" s="173">
        <f t="shared" si="10"/>
        <v>-93078979</v>
      </c>
      <c r="Z49" s="174">
        <f>+IF(X49&lt;&gt;0,+(Y49/X49)*100,0)</f>
        <v>-342.90422507731637</v>
      </c>
      <c r="AA49" s="171">
        <f>+AA25-AA48</f>
        <v>64598089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16613156</v>
      </c>
      <c r="D5" s="155">
        <v>0</v>
      </c>
      <c r="E5" s="156">
        <v>18428651</v>
      </c>
      <c r="F5" s="60">
        <v>18428651</v>
      </c>
      <c r="G5" s="60">
        <v>2341171</v>
      </c>
      <c r="H5" s="60">
        <v>1506007</v>
      </c>
      <c r="I5" s="60">
        <v>1460943</v>
      </c>
      <c r="J5" s="60">
        <v>5308121</v>
      </c>
      <c r="K5" s="60">
        <v>1468360</v>
      </c>
      <c r="L5" s="60">
        <v>1465567</v>
      </c>
      <c r="M5" s="60">
        <v>1470835</v>
      </c>
      <c r="N5" s="60">
        <v>4404762</v>
      </c>
      <c r="O5" s="60">
        <v>1493095</v>
      </c>
      <c r="P5" s="60">
        <v>1471732</v>
      </c>
      <c r="Q5" s="60">
        <v>1472169</v>
      </c>
      <c r="R5" s="60">
        <v>4436996</v>
      </c>
      <c r="S5" s="60">
        <v>0</v>
      </c>
      <c r="T5" s="60">
        <v>0</v>
      </c>
      <c r="U5" s="60">
        <v>0</v>
      </c>
      <c r="V5" s="60">
        <v>0</v>
      </c>
      <c r="W5" s="60">
        <v>14149879</v>
      </c>
      <c r="X5" s="60">
        <v>12078220</v>
      </c>
      <c r="Y5" s="60">
        <v>2071659</v>
      </c>
      <c r="Z5" s="140">
        <v>17.15</v>
      </c>
      <c r="AA5" s="155">
        <v>18428651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46084095</v>
      </c>
      <c r="D7" s="155">
        <v>0</v>
      </c>
      <c r="E7" s="156">
        <v>47972855</v>
      </c>
      <c r="F7" s="60">
        <v>47972855</v>
      </c>
      <c r="G7" s="60">
        <v>2003044</v>
      </c>
      <c r="H7" s="60">
        <v>1522268</v>
      </c>
      <c r="I7" s="60">
        <v>3135194</v>
      </c>
      <c r="J7" s="60">
        <v>6660506</v>
      </c>
      <c r="K7" s="60">
        <v>1703244</v>
      </c>
      <c r="L7" s="60">
        <v>2505976</v>
      </c>
      <c r="M7" s="60">
        <v>2526825</v>
      </c>
      <c r="N7" s="60">
        <v>6736045</v>
      </c>
      <c r="O7" s="60">
        <v>2595371</v>
      </c>
      <c r="P7" s="60">
        <v>2264757</v>
      </c>
      <c r="Q7" s="60">
        <v>2461977</v>
      </c>
      <c r="R7" s="60">
        <v>7322105</v>
      </c>
      <c r="S7" s="60">
        <v>0</v>
      </c>
      <c r="T7" s="60">
        <v>0</v>
      </c>
      <c r="U7" s="60">
        <v>0</v>
      </c>
      <c r="V7" s="60">
        <v>0</v>
      </c>
      <c r="W7" s="60">
        <v>20718656</v>
      </c>
      <c r="X7" s="60">
        <v>32669664</v>
      </c>
      <c r="Y7" s="60">
        <v>-11951008</v>
      </c>
      <c r="Z7" s="140">
        <v>-36.58</v>
      </c>
      <c r="AA7" s="155">
        <v>47972855</v>
      </c>
    </row>
    <row r="8" spans="1:27" ht="12.75">
      <c r="A8" s="183" t="s">
        <v>104</v>
      </c>
      <c r="B8" s="182"/>
      <c r="C8" s="155">
        <v>44260561</v>
      </c>
      <c r="D8" s="155">
        <v>0</v>
      </c>
      <c r="E8" s="156">
        <v>49939679</v>
      </c>
      <c r="F8" s="60">
        <v>49939679</v>
      </c>
      <c r="G8" s="60">
        <v>4655042</v>
      </c>
      <c r="H8" s="60">
        <v>6306601</v>
      </c>
      <c r="I8" s="60">
        <v>6399884</v>
      </c>
      <c r="J8" s="60">
        <v>17361527</v>
      </c>
      <c r="K8" s="60">
        <v>7149016</v>
      </c>
      <c r="L8" s="60">
        <v>6440014</v>
      </c>
      <c r="M8" s="60">
        <v>6427528</v>
      </c>
      <c r="N8" s="60">
        <v>20016558</v>
      </c>
      <c r="O8" s="60">
        <v>7376704</v>
      </c>
      <c r="P8" s="60">
        <v>6558699</v>
      </c>
      <c r="Q8" s="60">
        <v>6519702</v>
      </c>
      <c r="R8" s="60">
        <v>20455105</v>
      </c>
      <c r="S8" s="60">
        <v>0</v>
      </c>
      <c r="T8" s="60">
        <v>0</v>
      </c>
      <c r="U8" s="60">
        <v>0</v>
      </c>
      <c r="V8" s="60">
        <v>0</v>
      </c>
      <c r="W8" s="60">
        <v>57833190</v>
      </c>
      <c r="X8" s="60">
        <v>35135996</v>
      </c>
      <c r="Y8" s="60">
        <v>22697194</v>
      </c>
      <c r="Z8" s="140">
        <v>64.6</v>
      </c>
      <c r="AA8" s="155">
        <v>49939679</v>
      </c>
    </row>
    <row r="9" spans="1:27" ht="12.75">
      <c r="A9" s="183" t="s">
        <v>105</v>
      </c>
      <c r="B9" s="182"/>
      <c r="C9" s="155">
        <v>19500461</v>
      </c>
      <c r="D9" s="155">
        <v>0</v>
      </c>
      <c r="E9" s="156">
        <v>20512391</v>
      </c>
      <c r="F9" s="60">
        <v>20512391</v>
      </c>
      <c r="G9" s="60">
        <v>2256349</v>
      </c>
      <c r="H9" s="60">
        <v>1954609</v>
      </c>
      <c r="I9" s="60">
        <v>2203333</v>
      </c>
      <c r="J9" s="60">
        <v>6414291</v>
      </c>
      <c r="K9" s="60">
        <v>2174376</v>
      </c>
      <c r="L9" s="60">
        <v>2152815</v>
      </c>
      <c r="M9" s="60">
        <v>2159899</v>
      </c>
      <c r="N9" s="60">
        <v>6487090</v>
      </c>
      <c r="O9" s="60">
        <v>2152273</v>
      </c>
      <c r="P9" s="60">
        <v>2152706</v>
      </c>
      <c r="Q9" s="60">
        <v>2186153</v>
      </c>
      <c r="R9" s="60">
        <v>6491132</v>
      </c>
      <c r="S9" s="60">
        <v>0</v>
      </c>
      <c r="T9" s="60">
        <v>0</v>
      </c>
      <c r="U9" s="60">
        <v>0</v>
      </c>
      <c r="V9" s="60">
        <v>0</v>
      </c>
      <c r="W9" s="60">
        <v>19392513</v>
      </c>
      <c r="X9" s="60">
        <v>13413651</v>
      </c>
      <c r="Y9" s="60">
        <v>5978862</v>
      </c>
      <c r="Z9" s="140">
        <v>44.57</v>
      </c>
      <c r="AA9" s="155">
        <v>20512391</v>
      </c>
    </row>
    <row r="10" spans="1:27" ht="12.75">
      <c r="A10" s="183" t="s">
        <v>106</v>
      </c>
      <c r="B10" s="182"/>
      <c r="C10" s="155">
        <v>18505722</v>
      </c>
      <c r="D10" s="155">
        <v>0</v>
      </c>
      <c r="E10" s="156">
        <v>20073160</v>
      </c>
      <c r="F10" s="54">
        <v>20073160</v>
      </c>
      <c r="G10" s="54">
        <v>2216246</v>
      </c>
      <c r="H10" s="54">
        <v>2195632</v>
      </c>
      <c r="I10" s="54">
        <v>2194936</v>
      </c>
      <c r="J10" s="54">
        <v>6606814</v>
      </c>
      <c r="K10" s="54">
        <v>2201164</v>
      </c>
      <c r="L10" s="54">
        <v>2196044</v>
      </c>
      <c r="M10" s="54">
        <v>2196724</v>
      </c>
      <c r="N10" s="54">
        <v>6593932</v>
      </c>
      <c r="O10" s="54">
        <v>2195862</v>
      </c>
      <c r="P10" s="54">
        <v>2195097</v>
      </c>
      <c r="Q10" s="54">
        <v>2190000</v>
      </c>
      <c r="R10" s="54">
        <v>6580959</v>
      </c>
      <c r="S10" s="54">
        <v>0</v>
      </c>
      <c r="T10" s="54">
        <v>0</v>
      </c>
      <c r="U10" s="54">
        <v>0</v>
      </c>
      <c r="V10" s="54">
        <v>0</v>
      </c>
      <c r="W10" s="54">
        <v>19781705</v>
      </c>
      <c r="X10" s="54">
        <v>15099773</v>
      </c>
      <c r="Y10" s="54">
        <v>4681932</v>
      </c>
      <c r="Z10" s="184">
        <v>31.01</v>
      </c>
      <c r="AA10" s="130">
        <v>20073160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331864</v>
      </c>
      <c r="D12" s="155">
        <v>0</v>
      </c>
      <c r="E12" s="156">
        <v>326360</v>
      </c>
      <c r="F12" s="60">
        <v>326360</v>
      </c>
      <c r="G12" s="60">
        <v>65455</v>
      </c>
      <c r="H12" s="60">
        <v>23764</v>
      </c>
      <c r="I12" s="60">
        <v>37467</v>
      </c>
      <c r="J12" s="60">
        <v>126686</v>
      </c>
      <c r="K12" s="60">
        <v>33966</v>
      </c>
      <c r="L12" s="60">
        <v>38005</v>
      </c>
      <c r="M12" s="60">
        <v>38265</v>
      </c>
      <c r="N12" s="60">
        <v>110236</v>
      </c>
      <c r="O12" s="60">
        <v>32727</v>
      </c>
      <c r="P12" s="60">
        <v>37238</v>
      </c>
      <c r="Q12" s="60">
        <v>28679</v>
      </c>
      <c r="R12" s="60">
        <v>98644</v>
      </c>
      <c r="S12" s="60">
        <v>0</v>
      </c>
      <c r="T12" s="60">
        <v>0</v>
      </c>
      <c r="U12" s="60">
        <v>0</v>
      </c>
      <c r="V12" s="60">
        <v>0</v>
      </c>
      <c r="W12" s="60">
        <v>335566</v>
      </c>
      <c r="X12" s="60">
        <v>261775</v>
      </c>
      <c r="Y12" s="60">
        <v>73791</v>
      </c>
      <c r="Z12" s="140">
        <v>28.19</v>
      </c>
      <c r="AA12" s="155">
        <v>326360</v>
      </c>
    </row>
    <row r="13" spans="1:27" ht="12.75">
      <c r="A13" s="181" t="s">
        <v>109</v>
      </c>
      <c r="B13" s="185"/>
      <c r="C13" s="155">
        <v>1101572</v>
      </c>
      <c r="D13" s="155">
        <v>0</v>
      </c>
      <c r="E13" s="156">
        <v>400000</v>
      </c>
      <c r="F13" s="60">
        <v>400000</v>
      </c>
      <c r="G13" s="60">
        <v>0</v>
      </c>
      <c r="H13" s="60">
        <v>103354</v>
      </c>
      <c r="I13" s="60">
        <v>0</v>
      </c>
      <c r="J13" s="60">
        <v>103354</v>
      </c>
      <c r="K13" s="60">
        <v>358429</v>
      </c>
      <c r="L13" s="60">
        <v>83047</v>
      </c>
      <c r="M13" s="60">
        <v>56439</v>
      </c>
      <c r="N13" s="60">
        <v>497915</v>
      </c>
      <c r="O13" s="60">
        <v>113821</v>
      </c>
      <c r="P13" s="60">
        <v>57840</v>
      </c>
      <c r="Q13" s="60">
        <v>27254</v>
      </c>
      <c r="R13" s="60">
        <v>198915</v>
      </c>
      <c r="S13" s="60">
        <v>0</v>
      </c>
      <c r="T13" s="60">
        <v>0</v>
      </c>
      <c r="U13" s="60">
        <v>0</v>
      </c>
      <c r="V13" s="60">
        <v>0</v>
      </c>
      <c r="W13" s="60">
        <v>800184</v>
      </c>
      <c r="X13" s="60">
        <v>328219</v>
      </c>
      <c r="Y13" s="60">
        <v>471965</v>
      </c>
      <c r="Z13" s="140">
        <v>143.8</v>
      </c>
      <c r="AA13" s="155">
        <v>400000</v>
      </c>
    </row>
    <row r="14" spans="1:27" ht="12.75">
      <c r="A14" s="181" t="s">
        <v>110</v>
      </c>
      <c r="B14" s="185"/>
      <c r="C14" s="155">
        <v>24391914</v>
      </c>
      <c r="D14" s="155">
        <v>0</v>
      </c>
      <c r="E14" s="156">
        <v>35727393</v>
      </c>
      <c r="F14" s="60">
        <v>35727393</v>
      </c>
      <c r="G14" s="60">
        <v>3193347</v>
      </c>
      <c r="H14" s="60">
        <v>1659184</v>
      </c>
      <c r="I14" s="60">
        <v>1660215</v>
      </c>
      <c r="J14" s="60">
        <v>6512746</v>
      </c>
      <c r="K14" s="60">
        <v>1691685</v>
      </c>
      <c r="L14" s="60">
        <v>3027702</v>
      </c>
      <c r="M14" s="60">
        <v>1536881</v>
      </c>
      <c r="N14" s="60">
        <v>6256268</v>
      </c>
      <c r="O14" s="60">
        <v>1429453</v>
      </c>
      <c r="P14" s="60">
        <v>3196271</v>
      </c>
      <c r="Q14" s="60">
        <v>3308703</v>
      </c>
      <c r="R14" s="60">
        <v>7934427</v>
      </c>
      <c r="S14" s="60">
        <v>0</v>
      </c>
      <c r="T14" s="60">
        <v>0</v>
      </c>
      <c r="U14" s="60">
        <v>0</v>
      </c>
      <c r="V14" s="60">
        <v>0</v>
      </c>
      <c r="W14" s="60">
        <v>20703441</v>
      </c>
      <c r="X14" s="60">
        <v>23626989</v>
      </c>
      <c r="Y14" s="60">
        <v>-2923548</v>
      </c>
      <c r="Z14" s="140">
        <v>-12.37</v>
      </c>
      <c r="AA14" s="155">
        <v>35727393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216310</v>
      </c>
      <c r="D16" s="155">
        <v>0</v>
      </c>
      <c r="E16" s="156">
        <v>200000</v>
      </c>
      <c r="F16" s="60">
        <v>200000</v>
      </c>
      <c r="G16" s="60">
        <v>33450</v>
      </c>
      <c r="H16" s="60">
        <v>0</v>
      </c>
      <c r="I16" s="60">
        <v>22450</v>
      </c>
      <c r="J16" s="60">
        <v>55900</v>
      </c>
      <c r="K16" s="60">
        <v>0</v>
      </c>
      <c r="L16" s="60">
        <v>5450</v>
      </c>
      <c r="M16" s="60">
        <v>21550</v>
      </c>
      <c r="N16" s="60">
        <v>27000</v>
      </c>
      <c r="O16" s="60">
        <v>17500</v>
      </c>
      <c r="P16" s="60">
        <v>5250</v>
      </c>
      <c r="Q16" s="60">
        <v>6250</v>
      </c>
      <c r="R16" s="60">
        <v>29000</v>
      </c>
      <c r="S16" s="60">
        <v>0</v>
      </c>
      <c r="T16" s="60">
        <v>0</v>
      </c>
      <c r="U16" s="60">
        <v>0</v>
      </c>
      <c r="V16" s="60">
        <v>0</v>
      </c>
      <c r="W16" s="60">
        <v>111900</v>
      </c>
      <c r="X16" s="60">
        <v>118284</v>
      </c>
      <c r="Y16" s="60">
        <v>-6384</v>
      </c>
      <c r="Z16" s="140">
        <v>-5.4</v>
      </c>
      <c r="AA16" s="155">
        <v>200000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85568721</v>
      </c>
      <c r="D19" s="155">
        <v>0</v>
      </c>
      <c r="E19" s="156">
        <v>83002001</v>
      </c>
      <c r="F19" s="60">
        <v>83002001</v>
      </c>
      <c r="G19" s="60">
        <v>32939000</v>
      </c>
      <c r="H19" s="60">
        <v>1625000</v>
      </c>
      <c r="I19" s="60">
        <v>0</v>
      </c>
      <c r="J19" s="60">
        <v>34564000</v>
      </c>
      <c r="K19" s="60">
        <v>0</v>
      </c>
      <c r="L19" s="60">
        <v>26508000</v>
      </c>
      <c r="M19" s="60">
        <v>0</v>
      </c>
      <c r="N19" s="60">
        <v>26508000</v>
      </c>
      <c r="O19" s="60">
        <v>0</v>
      </c>
      <c r="P19" s="60">
        <v>0</v>
      </c>
      <c r="Q19" s="60">
        <v>307000</v>
      </c>
      <c r="R19" s="60">
        <v>307000</v>
      </c>
      <c r="S19" s="60">
        <v>0</v>
      </c>
      <c r="T19" s="60">
        <v>0</v>
      </c>
      <c r="U19" s="60">
        <v>0</v>
      </c>
      <c r="V19" s="60">
        <v>0</v>
      </c>
      <c r="W19" s="60">
        <v>61379000</v>
      </c>
      <c r="X19" s="60">
        <v>62251500</v>
      </c>
      <c r="Y19" s="60">
        <v>-872500</v>
      </c>
      <c r="Z19" s="140">
        <v>-1.4</v>
      </c>
      <c r="AA19" s="155">
        <v>83002001</v>
      </c>
    </row>
    <row r="20" spans="1:27" ht="12.75">
      <c r="A20" s="181" t="s">
        <v>35</v>
      </c>
      <c r="B20" s="185"/>
      <c r="C20" s="155">
        <v>10418473</v>
      </c>
      <c r="D20" s="155">
        <v>0</v>
      </c>
      <c r="E20" s="156">
        <v>31222778</v>
      </c>
      <c r="F20" s="54">
        <v>31222778</v>
      </c>
      <c r="G20" s="54">
        <v>3156726</v>
      </c>
      <c r="H20" s="54">
        <v>1115939</v>
      </c>
      <c r="I20" s="54">
        <v>1652074</v>
      </c>
      <c r="J20" s="54">
        <v>5924739</v>
      </c>
      <c r="K20" s="54">
        <v>2508802</v>
      </c>
      <c r="L20" s="54">
        <v>1725763</v>
      </c>
      <c r="M20" s="54">
        <v>1439796</v>
      </c>
      <c r="N20" s="54">
        <v>5674361</v>
      </c>
      <c r="O20" s="54">
        <v>1618168</v>
      </c>
      <c r="P20" s="54">
        <v>2610668</v>
      </c>
      <c r="Q20" s="54">
        <v>3177543</v>
      </c>
      <c r="R20" s="54">
        <v>7406379</v>
      </c>
      <c r="S20" s="54">
        <v>0</v>
      </c>
      <c r="T20" s="54">
        <v>0</v>
      </c>
      <c r="U20" s="54">
        <v>0</v>
      </c>
      <c r="V20" s="54">
        <v>0</v>
      </c>
      <c r="W20" s="54">
        <v>19005479</v>
      </c>
      <c r="X20" s="54">
        <v>12460217</v>
      </c>
      <c r="Y20" s="54">
        <v>6545262</v>
      </c>
      <c r="Z20" s="184">
        <v>52.53</v>
      </c>
      <c r="AA20" s="130">
        <v>31222778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266992849</v>
      </c>
      <c r="D22" s="188">
        <f>SUM(D5:D21)</f>
        <v>0</v>
      </c>
      <c r="E22" s="189">
        <f t="shared" si="0"/>
        <v>307805268</v>
      </c>
      <c r="F22" s="190">
        <f t="shared" si="0"/>
        <v>307805268</v>
      </c>
      <c r="G22" s="190">
        <f t="shared" si="0"/>
        <v>52859830</v>
      </c>
      <c r="H22" s="190">
        <f t="shared" si="0"/>
        <v>18012358</v>
      </c>
      <c r="I22" s="190">
        <f t="shared" si="0"/>
        <v>18766496</v>
      </c>
      <c r="J22" s="190">
        <f t="shared" si="0"/>
        <v>89638684</v>
      </c>
      <c r="K22" s="190">
        <f t="shared" si="0"/>
        <v>19289042</v>
      </c>
      <c r="L22" s="190">
        <f t="shared" si="0"/>
        <v>46148383</v>
      </c>
      <c r="M22" s="190">
        <f t="shared" si="0"/>
        <v>17874742</v>
      </c>
      <c r="N22" s="190">
        <f t="shared" si="0"/>
        <v>83312167</v>
      </c>
      <c r="O22" s="190">
        <f t="shared" si="0"/>
        <v>19024974</v>
      </c>
      <c r="P22" s="190">
        <f t="shared" si="0"/>
        <v>20550258</v>
      </c>
      <c r="Q22" s="190">
        <f t="shared" si="0"/>
        <v>21685430</v>
      </c>
      <c r="R22" s="190">
        <f t="shared" si="0"/>
        <v>61260662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234211513</v>
      </c>
      <c r="X22" s="190">
        <f t="shared" si="0"/>
        <v>207444288</v>
      </c>
      <c r="Y22" s="190">
        <f t="shared" si="0"/>
        <v>26767225</v>
      </c>
      <c r="Z22" s="191">
        <f>+IF(X22&lt;&gt;0,+(Y22/X22)*100,0)</f>
        <v>12.90333190567291</v>
      </c>
      <c r="AA22" s="188">
        <f>SUM(AA5:AA21)</f>
        <v>307805268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80810390</v>
      </c>
      <c r="D25" s="155">
        <v>0</v>
      </c>
      <c r="E25" s="156">
        <v>75195700</v>
      </c>
      <c r="F25" s="60">
        <v>75195700</v>
      </c>
      <c r="G25" s="60">
        <v>7047531</v>
      </c>
      <c r="H25" s="60">
        <v>7143573</v>
      </c>
      <c r="I25" s="60">
        <v>7321134</v>
      </c>
      <c r="J25" s="60">
        <v>21512238</v>
      </c>
      <c r="K25" s="60">
        <v>7092640</v>
      </c>
      <c r="L25" s="60">
        <v>7624620</v>
      </c>
      <c r="M25" s="60">
        <v>7593628</v>
      </c>
      <c r="N25" s="60">
        <v>22310888</v>
      </c>
      <c r="O25" s="60">
        <v>7578289</v>
      </c>
      <c r="P25" s="60">
        <v>6933651</v>
      </c>
      <c r="Q25" s="60">
        <v>7702549</v>
      </c>
      <c r="R25" s="60">
        <v>22214489</v>
      </c>
      <c r="S25" s="60">
        <v>0</v>
      </c>
      <c r="T25" s="60">
        <v>0</v>
      </c>
      <c r="U25" s="60">
        <v>0</v>
      </c>
      <c r="V25" s="60">
        <v>0</v>
      </c>
      <c r="W25" s="60">
        <v>66037615</v>
      </c>
      <c r="X25" s="60">
        <v>50846664</v>
      </c>
      <c r="Y25" s="60">
        <v>15190951</v>
      </c>
      <c r="Z25" s="140">
        <v>29.88</v>
      </c>
      <c r="AA25" s="155">
        <v>75195700</v>
      </c>
    </row>
    <row r="26" spans="1:27" ht="12.75">
      <c r="A26" s="183" t="s">
        <v>38</v>
      </c>
      <c r="B26" s="182"/>
      <c r="C26" s="155">
        <v>6891541</v>
      </c>
      <c r="D26" s="155">
        <v>0</v>
      </c>
      <c r="E26" s="156">
        <v>7062712</v>
      </c>
      <c r="F26" s="60">
        <v>7062712</v>
      </c>
      <c r="G26" s="60">
        <v>869273</v>
      </c>
      <c r="H26" s="60">
        <v>1377570</v>
      </c>
      <c r="I26" s="60">
        <v>615090</v>
      </c>
      <c r="J26" s="60">
        <v>2861933</v>
      </c>
      <c r="K26" s="60">
        <v>559435</v>
      </c>
      <c r="L26" s="60">
        <v>556156</v>
      </c>
      <c r="M26" s="60">
        <v>432840</v>
      </c>
      <c r="N26" s="60">
        <v>1548431</v>
      </c>
      <c r="O26" s="60">
        <v>559463</v>
      </c>
      <c r="P26" s="60">
        <v>601310</v>
      </c>
      <c r="Q26" s="60">
        <v>581115</v>
      </c>
      <c r="R26" s="60">
        <v>1741888</v>
      </c>
      <c r="S26" s="60">
        <v>0</v>
      </c>
      <c r="T26" s="60">
        <v>0</v>
      </c>
      <c r="U26" s="60">
        <v>0</v>
      </c>
      <c r="V26" s="60">
        <v>0</v>
      </c>
      <c r="W26" s="60">
        <v>6152252</v>
      </c>
      <c r="X26" s="60">
        <v>4905996</v>
      </c>
      <c r="Y26" s="60">
        <v>1246256</v>
      </c>
      <c r="Z26" s="140">
        <v>25.4</v>
      </c>
      <c r="AA26" s="155">
        <v>7062712</v>
      </c>
    </row>
    <row r="27" spans="1:27" ht="12.75">
      <c r="A27" s="183" t="s">
        <v>118</v>
      </c>
      <c r="B27" s="182"/>
      <c r="C27" s="155">
        <v>83419298</v>
      </c>
      <c r="D27" s="155">
        <v>0</v>
      </c>
      <c r="E27" s="156">
        <v>41806092</v>
      </c>
      <c r="F27" s="60">
        <v>41806092</v>
      </c>
      <c r="G27" s="60">
        <v>15047</v>
      </c>
      <c r="H27" s="60">
        <v>27881642</v>
      </c>
      <c r="I27" s="60">
        <v>52296</v>
      </c>
      <c r="J27" s="60">
        <v>27948985</v>
      </c>
      <c r="K27" s="60">
        <v>114611</v>
      </c>
      <c r="L27" s="60">
        <v>10219367</v>
      </c>
      <c r="M27" s="60">
        <v>185034</v>
      </c>
      <c r="N27" s="60">
        <v>10519012</v>
      </c>
      <c r="O27" s="60">
        <v>16741</v>
      </c>
      <c r="P27" s="60">
        <v>229937</v>
      </c>
      <c r="Q27" s="60">
        <v>184288</v>
      </c>
      <c r="R27" s="60">
        <v>430966</v>
      </c>
      <c r="S27" s="60">
        <v>0</v>
      </c>
      <c r="T27" s="60">
        <v>0</v>
      </c>
      <c r="U27" s="60">
        <v>0</v>
      </c>
      <c r="V27" s="60">
        <v>0</v>
      </c>
      <c r="W27" s="60">
        <v>38898963</v>
      </c>
      <c r="X27" s="60">
        <v>30237003</v>
      </c>
      <c r="Y27" s="60">
        <v>8661960</v>
      </c>
      <c r="Z27" s="140">
        <v>28.65</v>
      </c>
      <c r="AA27" s="155">
        <v>41806092</v>
      </c>
    </row>
    <row r="28" spans="1:27" ht="12.75">
      <c r="A28" s="183" t="s">
        <v>39</v>
      </c>
      <c r="B28" s="182"/>
      <c r="C28" s="155">
        <v>58502538</v>
      </c>
      <c r="D28" s="155">
        <v>0</v>
      </c>
      <c r="E28" s="156">
        <v>68544000</v>
      </c>
      <c r="F28" s="60">
        <v>68544000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45475996</v>
      </c>
      <c r="Y28" s="60">
        <v>-45475996</v>
      </c>
      <c r="Z28" s="140">
        <v>-100</v>
      </c>
      <c r="AA28" s="155">
        <v>68544000</v>
      </c>
    </row>
    <row r="29" spans="1:27" ht="12.75">
      <c r="A29" s="183" t="s">
        <v>40</v>
      </c>
      <c r="B29" s="182"/>
      <c r="C29" s="155">
        <v>10202243</v>
      </c>
      <c r="D29" s="155">
        <v>0</v>
      </c>
      <c r="E29" s="156">
        <v>1200000</v>
      </c>
      <c r="F29" s="60">
        <v>1200000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85287</v>
      </c>
      <c r="P29" s="60">
        <v>2778143</v>
      </c>
      <c r="Q29" s="60">
        <v>1440403</v>
      </c>
      <c r="R29" s="60">
        <v>4303833</v>
      </c>
      <c r="S29" s="60">
        <v>0</v>
      </c>
      <c r="T29" s="60">
        <v>0</v>
      </c>
      <c r="U29" s="60">
        <v>0</v>
      </c>
      <c r="V29" s="60">
        <v>0</v>
      </c>
      <c r="W29" s="60">
        <v>4303833</v>
      </c>
      <c r="X29" s="60">
        <v>900000</v>
      </c>
      <c r="Y29" s="60">
        <v>3403833</v>
      </c>
      <c r="Z29" s="140">
        <v>378.2</v>
      </c>
      <c r="AA29" s="155">
        <v>1200000</v>
      </c>
    </row>
    <row r="30" spans="1:27" ht="12.75">
      <c r="A30" s="183" t="s">
        <v>119</v>
      </c>
      <c r="B30" s="182"/>
      <c r="C30" s="155">
        <v>43817910</v>
      </c>
      <c r="D30" s="155">
        <v>0</v>
      </c>
      <c r="E30" s="156">
        <v>45971401</v>
      </c>
      <c r="F30" s="60">
        <v>45971401</v>
      </c>
      <c r="G30" s="60">
        <v>0</v>
      </c>
      <c r="H30" s="60">
        <v>6138688</v>
      </c>
      <c r="I30" s="60">
        <v>5779377</v>
      </c>
      <c r="J30" s="60">
        <v>11918065</v>
      </c>
      <c r="K30" s="60">
        <v>25966</v>
      </c>
      <c r="L30" s="60">
        <v>0</v>
      </c>
      <c r="M30" s="60">
        <v>3200288</v>
      </c>
      <c r="N30" s="60">
        <v>3226254</v>
      </c>
      <c r="O30" s="60">
        <v>3382033</v>
      </c>
      <c r="P30" s="60">
        <v>0</v>
      </c>
      <c r="Q30" s="60">
        <v>0</v>
      </c>
      <c r="R30" s="60">
        <v>3382033</v>
      </c>
      <c r="S30" s="60">
        <v>0</v>
      </c>
      <c r="T30" s="60">
        <v>0</v>
      </c>
      <c r="U30" s="60">
        <v>0</v>
      </c>
      <c r="V30" s="60">
        <v>0</v>
      </c>
      <c r="W30" s="60">
        <v>18526352</v>
      </c>
      <c r="X30" s="60">
        <v>33488552</v>
      </c>
      <c r="Y30" s="60">
        <v>-14962200</v>
      </c>
      <c r="Z30" s="140">
        <v>-44.68</v>
      </c>
      <c r="AA30" s="155">
        <v>45971401</v>
      </c>
    </row>
    <row r="31" spans="1:27" ht="12.75">
      <c r="A31" s="183" t="s">
        <v>120</v>
      </c>
      <c r="B31" s="182"/>
      <c r="C31" s="155">
        <v>18427332</v>
      </c>
      <c r="D31" s="155">
        <v>0</v>
      </c>
      <c r="E31" s="156">
        <v>11212537</v>
      </c>
      <c r="F31" s="60">
        <v>11212537</v>
      </c>
      <c r="G31" s="60">
        <v>531299</v>
      </c>
      <c r="H31" s="60">
        <v>1103020</v>
      </c>
      <c r="I31" s="60">
        <v>1257380</v>
      </c>
      <c r="J31" s="60">
        <v>2891699</v>
      </c>
      <c r="K31" s="60">
        <v>1362300</v>
      </c>
      <c r="L31" s="60">
        <v>714265</v>
      </c>
      <c r="M31" s="60">
        <v>116672148</v>
      </c>
      <c r="N31" s="60">
        <v>118748713</v>
      </c>
      <c r="O31" s="60">
        <v>317844</v>
      </c>
      <c r="P31" s="60">
        <v>146802</v>
      </c>
      <c r="Q31" s="60">
        <v>769822</v>
      </c>
      <c r="R31" s="60">
        <v>1234468</v>
      </c>
      <c r="S31" s="60">
        <v>0</v>
      </c>
      <c r="T31" s="60">
        <v>0</v>
      </c>
      <c r="U31" s="60">
        <v>0</v>
      </c>
      <c r="V31" s="60">
        <v>0</v>
      </c>
      <c r="W31" s="60">
        <v>122874880</v>
      </c>
      <c r="X31" s="60">
        <v>4866551</v>
      </c>
      <c r="Y31" s="60">
        <v>118008329</v>
      </c>
      <c r="Z31" s="140">
        <v>2424.89</v>
      </c>
      <c r="AA31" s="155">
        <v>11212537</v>
      </c>
    </row>
    <row r="32" spans="1:27" ht="12.75">
      <c r="A32" s="183" t="s">
        <v>121</v>
      </c>
      <c r="B32" s="182"/>
      <c r="C32" s="155">
        <v>11399862</v>
      </c>
      <c r="D32" s="155">
        <v>0</v>
      </c>
      <c r="E32" s="156">
        <v>8965487</v>
      </c>
      <c r="F32" s="60">
        <v>8965487</v>
      </c>
      <c r="G32" s="60">
        <v>163996</v>
      </c>
      <c r="H32" s="60">
        <v>116612</v>
      </c>
      <c r="I32" s="60">
        <v>82635</v>
      </c>
      <c r="J32" s="60">
        <v>363243</v>
      </c>
      <c r="K32" s="60">
        <v>207377</v>
      </c>
      <c r="L32" s="60">
        <v>116879</v>
      </c>
      <c r="M32" s="60">
        <v>209896</v>
      </c>
      <c r="N32" s="60">
        <v>534152</v>
      </c>
      <c r="O32" s="60">
        <v>192571</v>
      </c>
      <c r="P32" s="60">
        <v>96584</v>
      </c>
      <c r="Q32" s="60">
        <v>274722</v>
      </c>
      <c r="R32" s="60">
        <v>563877</v>
      </c>
      <c r="S32" s="60">
        <v>0</v>
      </c>
      <c r="T32" s="60">
        <v>0</v>
      </c>
      <c r="U32" s="60">
        <v>0</v>
      </c>
      <c r="V32" s="60">
        <v>0</v>
      </c>
      <c r="W32" s="60">
        <v>1461272</v>
      </c>
      <c r="X32" s="60">
        <v>5180786</v>
      </c>
      <c r="Y32" s="60">
        <v>-3719514</v>
      </c>
      <c r="Z32" s="140">
        <v>-71.79</v>
      </c>
      <c r="AA32" s="155">
        <v>8965487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54685991</v>
      </c>
      <c r="D34" s="155">
        <v>0</v>
      </c>
      <c r="E34" s="156">
        <v>47467251</v>
      </c>
      <c r="F34" s="60">
        <v>47467251</v>
      </c>
      <c r="G34" s="60">
        <v>3136592</v>
      </c>
      <c r="H34" s="60">
        <v>7173258</v>
      </c>
      <c r="I34" s="60">
        <v>8860636</v>
      </c>
      <c r="J34" s="60">
        <v>19170486</v>
      </c>
      <c r="K34" s="60">
        <v>12192575</v>
      </c>
      <c r="L34" s="60">
        <v>7786896</v>
      </c>
      <c r="M34" s="60">
        <v>12382555</v>
      </c>
      <c r="N34" s="60">
        <v>32362026</v>
      </c>
      <c r="O34" s="60">
        <v>7065850</v>
      </c>
      <c r="P34" s="60">
        <v>15237214</v>
      </c>
      <c r="Q34" s="60">
        <v>14537441</v>
      </c>
      <c r="R34" s="60">
        <v>36840505</v>
      </c>
      <c r="S34" s="60">
        <v>0</v>
      </c>
      <c r="T34" s="60">
        <v>0</v>
      </c>
      <c r="U34" s="60">
        <v>0</v>
      </c>
      <c r="V34" s="60">
        <v>0</v>
      </c>
      <c r="W34" s="60">
        <v>88373017</v>
      </c>
      <c r="X34" s="60">
        <v>30830662</v>
      </c>
      <c r="Y34" s="60">
        <v>57542355</v>
      </c>
      <c r="Z34" s="140">
        <v>186.64</v>
      </c>
      <c r="AA34" s="155">
        <v>47467251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368157105</v>
      </c>
      <c r="D36" s="188">
        <f>SUM(D25:D35)</f>
        <v>0</v>
      </c>
      <c r="E36" s="189">
        <f t="shared" si="1"/>
        <v>307425180</v>
      </c>
      <c r="F36" s="190">
        <f t="shared" si="1"/>
        <v>307425180</v>
      </c>
      <c r="G36" s="190">
        <f t="shared" si="1"/>
        <v>11763738</v>
      </c>
      <c r="H36" s="190">
        <f t="shared" si="1"/>
        <v>50934363</v>
      </c>
      <c r="I36" s="190">
        <f t="shared" si="1"/>
        <v>23968548</v>
      </c>
      <c r="J36" s="190">
        <f t="shared" si="1"/>
        <v>86666649</v>
      </c>
      <c r="K36" s="190">
        <f t="shared" si="1"/>
        <v>21554904</v>
      </c>
      <c r="L36" s="190">
        <f t="shared" si="1"/>
        <v>27018183</v>
      </c>
      <c r="M36" s="190">
        <f t="shared" si="1"/>
        <v>140676389</v>
      </c>
      <c r="N36" s="190">
        <f t="shared" si="1"/>
        <v>189249476</v>
      </c>
      <c r="O36" s="190">
        <f t="shared" si="1"/>
        <v>19198078</v>
      </c>
      <c r="P36" s="190">
        <f t="shared" si="1"/>
        <v>26023641</v>
      </c>
      <c r="Q36" s="190">
        <f t="shared" si="1"/>
        <v>25490340</v>
      </c>
      <c r="R36" s="190">
        <f t="shared" si="1"/>
        <v>70712059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346628184</v>
      </c>
      <c r="X36" s="190">
        <f t="shared" si="1"/>
        <v>206732210</v>
      </c>
      <c r="Y36" s="190">
        <f t="shared" si="1"/>
        <v>139895974</v>
      </c>
      <c r="Z36" s="191">
        <f>+IF(X36&lt;&gt;0,+(Y36/X36)*100,0)</f>
        <v>67.6701390654122</v>
      </c>
      <c r="AA36" s="188">
        <f>SUM(AA25:AA35)</f>
        <v>307425180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-101164256</v>
      </c>
      <c r="D38" s="199">
        <f>+D22-D36</f>
        <v>0</v>
      </c>
      <c r="E38" s="200">
        <f t="shared" si="2"/>
        <v>380088</v>
      </c>
      <c r="F38" s="106">
        <f t="shared" si="2"/>
        <v>380088</v>
      </c>
      <c r="G38" s="106">
        <f t="shared" si="2"/>
        <v>41096092</v>
      </c>
      <c r="H38" s="106">
        <f t="shared" si="2"/>
        <v>-32922005</v>
      </c>
      <c r="I38" s="106">
        <f t="shared" si="2"/>
        <v>-5202052</v>
      </c>
      <c r="J38" s="106">
        <f t="shared" si="2"/>
        <v>2972035</v>
      </c>
      <c r="K38" s="106">
        <f t="shared" si="2"/>
        <v>-2265862</v>
      </c>
      <c r="L38" s="106">
        <f t="shared" si="2"/>
        <v>19130200</v>
      </c>
      <c r="M38" s="106">
        <f t="shared" si="2"/>
        <v>-122801647</v>
      </c>
      <c r="N38" s="106">
        <f t="shared" si="2"/>
        <v>-105937309</v>
      </c>
      <c r="O38" s="106">
        <f t="shared" si="2"/>
        <v>-173104</v>
      </c>
      <c r="P38" s="106">
        <f t="shared" si="2"/>
        <v>-5473383</v>
      </c>
      <c r="Q38" s="106">
        <f t="shared" si="2"/>
        <v>-3804910</v>
      </c>
      <c r="R38" s="106">
        <f t="shared" si="2"/>
        <v>-9451397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-112416671</v>
      </c>
      <c r="X38" s="106">
        <f>IF(F22=F36,0,X22-X36)</f>
        <v>712078</v>
      </c>
      <c r="Y38" s="106">
        <f t="shared" si="2"/>
        <v>-113128749</v>
      </c>
      <c r="Z38" s="201">
        <f>+IF(X38&lt;&gt;0,+(Y38/X38)*100,0)</f>
        <v>-15887.128797687894</v>
      </c>
      <c r="AA38" s="199">
        <f>+AA22-AA36</f>
        <v>380088</v>
      </c>
    </row>
    <row r="39" spans="1:27" ht="12.75">
      <c r="A39" s="181" t="s">
        <v>46</v>
      </c>
      <c r="B39" s="185"/>
      <c r="C39" s="155">
        <v>59864687</v>
      </c>
      <c r="D39" s="155">
        <v>0</v>
      </c>
      <c r="E39" s="156">
        <v>64218001</v>
      </c>
      <c r="F39" s="60">
        <v>64218001</v>
      </c>
      <c r="G39" s="60">
        <v>11391000</v>
      </c>
      <c r="H39" s="60">
        <v>0</v>
      </c>
      <c r="I39" s="60">
        <v>0</v>
      </c>
      <c r="J39" s="60">
        <v>11391000</v>
      </c>
      <c r="K39" s="60">
        <v>0</v>
      </c>
      <c r="L39" s="60">
        <v>0</v>
      </c>
      <c r="M39" s="60">
        <v>8402000</v>
      </c>
      <c r="N39" s="60">
        <v>8402000</v>
      </c>
      <c r="O39" s="60">
        <v>0</v>
      </c>
      <c r="P39" s="60">
        <v>0</v>
      </c>
      <c r="Q39" s="60">
        <v>26689000</v>
      </c>
      <c r="R39" s="60">
        <v>26689000</v>
      </c>
      <c r="S39" s="60">
        <v>0</v>
      </c>
      <c r="T39" s="60">
        <v>0</v>
      </c>
      <c r="U39" s="60">
        <v>0</v>
      </c>
      <c r="V39" s="60">
        <v>0</v>
      </c>
      <c r="W39" s="60">
        <v>46482000</v>
      </c>
      <c r="X39" s="60">
        <v>48163500</v>
      </c>
      <c r="Y39" s="60">
        <v>-1681500</v>
      </c>
      <c r="Z39" s="140">
        <v>-3.49</v>
      </c>
      <c r="AA39" s="155">
        <v>64218001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-41299569</v>
      </c>
      <c r="D42" s="206">
        <f>SUM(D38:D41)</f>
        <v>0</v>
      </c>
      <c r="E42" s="207">
        <f t="shared" si="3"/>
        <v>64598089</v>
      </c>
      <c r="F42" s="88">
        <f t="shared" si="3"/>
        <v>64598089</v>
      </c>
      <c r="G42" s="88">
        <f t="shared" si="3"/>
        <v>52487092</v>
      </c>
      <c r="H42" s="88">
        <f t="shared" si="3"/>
        <v>-32922005</v>
      </c>
      <c r="I42" s="88">
        <f t="shared" si="3"/>
        <v>-5202052</v>
      </c>
      <c r="J42" s="88">
        <f t="shared" si="3"/>
        <v>14363035</v>
      </c>
      <c r="K42" s="88">
        <f t="shared" si="3"/>
        <v>-2265862</v>
      </c>
      <c r="L42" s="88">
        <f t="shared" si="3"/>
        <v>19130200</v>
      </c>
      <c r="M42" s="88">
        <f t="shared" si="3"/>
        <v>-114399647</v>
      </c>
      <c r="N42" s="88">
        <f t="shared" si="3"/>
        <v>-97535309</v>
      </c>
      <c r="O42" s="88">
        <f t="shared" si="3"/>
        <v>-173104</v>
      </c>
      <c r="P42" s="88">
        <f t="shared" si="3"/>
        <v>-5473383</v>
      </c>
      <c r="Q42" s="88">
        <f t="shared" si="3"/>
        <v>22884090</v>
      </c>
      <c r="R42" s="88">
        <f t="shared" si="3"/>
        <v>17237603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-65934671</v>
      </c>
      <c r="X42" s="88">
        <f t="shared" si="3"/>
        <v>48875578</v>
      </c>
      <c r="Y42" s="88">
        <f t="shared" si="3"/>
        <v>-114810249</v>
      </c>
      <c r="Z42" s="208">
        <f>+IF(X42&lt;&gt;0,+(Y42/X42)*100,0)</f>
        <v>-234.90310232239096</v>
      </c>
      <c r="AA42" s="206">
        <f>SUM(AA38:AA41)</f>
        <v>64598089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-41299569</v>
      </c>
      <c r="D44" s="210">
        <f>+D42-D43</f>
        <v>0</v>
      </c>
      <c r="E44" s="211">
        <f t="shared" si="4"/>
        <v>64598089</v>
      </c>
      <c r="F44" s="77">
        <f t="shared" si="4"/>
        <v>64598089</v>
      </c>
      <c r="G44" s="77">
        <f t="shared" si="4"/>
        <v>52487092</v>
      </c>
      <c r="H44" s="77">
        <f t="shared" si="4"/>
        <v>-32922005</v>
      </c>
      <c r="I44" s="77">
        <f t="shared" si="4"/>
        <v>-5202052</v>
      </c>
      <c r="J44" s="77">
        <f t="shared" si="4"/>
        <v>14363035</v>
      </c>
      <c r="K44" s="77">
        <f t="shared" si="4"/>
        <v>-2265862</v>
      </c>
      <c r="L44" s="77">
        <f t="shared" si="4"/>
        <v>19130200</v>
      </c>
      <c r="M44" s="77">
        <f t="shared" si="4"/>
        <v>-114399647</v>
      </c>
      <c r="N44" s="77">
        <f t="shared" si="4"/>
        <v>-97535309</v>
      </c>
      <c r="O44" s="77">
        <f t="shared" si="4"/>
        <v>-173104</v>
      </c>
      <c r="P44" s="77">
        <f t="shared" si="4"/>
        <v>-5473383</v>
      </c>
      <c r="Q44" s="77">
        <f t="shared" si="4"/>
        <v>22884090</v>
      </c>
      <c r="R44" s="77">
        <f t="shared" si="4"/>
        <v>17237603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-65934671</v>
      </c>
      <c r="X44" s="77">
        <f t="shared" si="4"/>
        <v>48875578</v>
      </c>
      <c r="Y44" s="77">
        <f t="shared" si="4"/>
        <v>-114810249</v>
      </c>
      <c r="Z44" s="212">
        <f>+IF(X44&lt;&gt;0,+(Y44/X44)*100,0)</f>
        <v>-234.90310232239096</v>
      </c>
      <c r="AA44" s="210">
        <f>+AA42-AA43</f>
        <v>64598089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-41299569</v>
      </c>
      <c r="D46" s="206">
        <f>SUM(D44:D45)</f>
        <v>0</v>
      </c>
      <c r="E46" s="207">
        <f t="shared" si="5"/>
        <v>64598089</v>
      </c>
      <c r="F46" s="88">
        <f t="shared" si="5"/>
        <v>64598089</v>
      </c>
      <c r="G46" s="88">
        <f t="shared" si="5"/>
        <v>52487092</v>
      </c>
      <c r="H46" s="88">
        <f t="shared" si="5"/>
        <v>-32922005</v>
      </c>
      <c r="I46" s="88">
        <f t="shared" si="5"/>
        <v>-5202052</v>
      </c>
      <c r="J46" s="88">
        <f t="shared" si="5"/>
        <v>14363035</v>
      </c>
      <c r="K46" s="88">
        <f t="shared" si="5"/>
        <v>-2265862</v>
      </c>
      <c r="L46" s="88">
        <f t="shared" si="5"/>
        <v>19130200</v>
      </c>
      <c r="M46" s="88">
        <f t="shared" si="5"/>
        <v>-114399647</v>
      </c>
      <c r="N46" s="88">
        <f t="shared" si="5"/>
        <v>-97535309</v>
      </c>
      <c r="O46" s="88">
        <f t="shared" si="5"/>
        <v>-173104</v>
      </c>
      <c r="P46" s="88">
        <f t="shared" si="5"/>
        <v>-5473383</v>
      </c>
      <c r="Q46" s="88">
        <f t="shared" si="5"/>
        <v>22884090</v>
      </c>
      <c r="R46" s="88">
        <f t="shared" si="5"/>
        <v>17237603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-65934671</v>
      </c>
      <c r="X46" s="88">
        <f t="shared" si="5"/>
        <v>48875578</v>
      </c>
      <c r="Y46" s="88">
        <f t="shared" si="5"/>
        <v>-114810249</v>
      </c>
      <c r="Z46" s="208">
        <f>+IF(X46&lt;&gt;0,+(Y46/X46)*100,0)</f>
        <v>-234.90310232239096</v>
      </c>
      <c r="AA46" s="206">
        <f>SUM(AA44:AA45)</f>
        <v>64598089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-41299569</v>
      </c>
      <c r="D48" s="217">
        <f>SUM(D46:D47)</f>
        <v>0</v>
      </c>
      <c r="E48" s="218">
        <f t="shared" si="6"/>
        <v>64598089</v>
      </c>
      <c r="F48" s="219">
        <f t="shared" si="6"/>
        <v>64598089</v>
      </c>
      <c r="G48" s="219">
        <f t="shared" si="6"/>
        <v>52487092</v>
      </c>
      <c r="H48" s="220">
        <f t="shared" si="6"/>
        <v>-32922005</v>
      </c>
      <c r="I48" s="220">
        <f t="shared" si="6"/>
        <v>-5202052</v>
      </c>
      <c r="J48" s="220">
        <f t="shared" si="6"/>
        <v>14363035</v>
      </c>
      <c r="K48" s="220">
        <f t="shared" si="6"/>
        <v>-2265862</v>
      </c>
      <c r="L48" s="220">
        <f t="shared" si="6"/>
        <v>19130200</v>
      </c>
      <c r="M48" s="219">
        <f t="shared" si="6"/>
        <v>-114399647</v>
      </c>
      <c r="N48" s="219">
        <f t="shared" si="6"/>
        <v>-97535309</v>
      </c>
      <c r="O48" s="220">
        <f t="shared" si="6"/>
        <v>-173104</v>
      </c>
      <c r="P48" s="220">
        <f t="shared" si="6"/>
        <v>-5473383</v>
      </c>
      <c r="Q48" s="220">
        <f t="shared" si="6"/>
        <v>22884090</v>
      </c>
      <c r="R48" s="220">
        <f t="shared" si="6"/>
        <v>17237603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-65934671</v>
      </c>
      <c r="X48" s="220">
        <f t="shared" si="6"/>
        <v>48875578</v>
      </c>
      <c r="Y48" s="220">
        <f t="shared" si="6"/>
        <v>-114810249</v>
      </c>
      <c r="Z48" s="221">
        <f>+IF(X48&lt;&gt;0,+(Y48/X48)*100,0)</f>
        <v>-234.90310232239096</v>
      </c>
      <c r="AA48" s="222">
        <f>SUM(AA46:AA47)</f>
        <v>64598089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7753889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1293866</v>
      </c>
      <c r="H5" s="100">
        <f t="shared" si="0"/>
        <v>842845</v>
      </c>
      <c r="I5" s="100">
        <f t="shared" si="0"/>
        <v>424392</v>
      </c>
      <c r="J5" s="100">
        <f t="shared" si="0"/>
        <v>2561103</v>
      </c>
      <c r="K5" s="100">
        <f t="shared" si="0"/>
        <v>323770</v>
      </c>
      <c r="L5" s="100">
        <f t="shared" si="0"/>
        <v>1507978</v>
      </c>
      <c r="M5" s="100">
        <f t="shared" si="0"/>
        <v>1264322</v>
      </c>
      <c r="N5" s="100">
        <f t="shared" si="0"/>
        <v>3096070</v>
      </c>
      <c r="O5" s="100">
        <f t="shared" si="0"/>
        <v>367813</v>
      </c>
      <c r="P5" s="100">
        <f t="shared" si="0"/>
        <v>100000</v>
      </c>
      <c r="Q5" s="100">
        <f t="shared" si="0"/>
        <v>1088556</v>
      </c>
      <c r="R5" s="100">
        <f t="shared" si="0"/>
        <v>1556369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7213542</v>
      </c>
      <c r="X5" s="100">
        <f t="shared" si="0"/>
        <v>0</v>
      </c>
      <c r="Y5" s="100">
        <f t="shared" si="0"/>
        <v>7213542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107774</v>
      </c>
      <c r="D7" s="157"/>
      <c r="E7" s="158"/>
      <c r="F7" s="159"/>
      <c r="G7" s="159">
        <v>23349</v>
      </c>
      <c r="H7" s="159">
        <v>113970</v>
      </c>
      <c r="I7" s="159"/>
      <c r="J7" s="159">
        <v>137319</v>
      </c>
      <c r="K7" s="159">
        <v>98398</v>
      </c>
      <c r="L7" s="159"/>
      <c r="M7" s="159">
        <v>42479</v>
      </c>
      <c r="N7" s="159">
        <v>140877</v>
      </c>
      <c r="O7" s="159">
        <v>66234</v>
      </c>
      <c r="P7" s="159"/>
      <c r="Q7" s="159">
        <v>75000</v>
      </c>
      <c r="R7" s="159">
        <v>141234</v>
      </c>
      <c r="S7" s="159"/>
      <c r="T7" s="159"/>
      <c r="U7" s="159"/>
      <c r="V7" s="159"/>
      <c r="W7" s="159">
        <v>419430</v>
      </c>
      <c r="X7" s="159"/>
      <c r="Y7" s="159">
        <v>419430</v>
      </c>
      <c r="Z7" s="141"/>
      <c r="AA7" s="225"/>
    </row>
    <row r="8" spans="1:27" ht="12.75">
      <c r="A8" s="138" t="s">
        <v>77</v>
      </c>
      <c r="B8" s="136"/>
      <c r="C8" s="155">
        <v>7646115</v>
      </c>
      <c r="D8" s="155"/>
      <c r="E8" s="156"/>
      <c r="F8" s="60"/>
      <c r="G8" s="60">
        <v>1270517</v>
      </c>
      <c r="H8" s="60">
        <v>728875</v>
      </c>
      <c r="I8" s="60">
        <v>424392</v>
      </c>
      <c r="J8" s="60">
        <v>2423784</v>
      </c>
      <c r="K8" s="60">
        <v>225372</v>
      </c>
      <c r="L8" s="60">
        <v>1507978</v>
      </c>
      <c r="M8" s="60">
        <v>1221843</v>
      </c>
      <c r="N8" s="60">
        <v>2955193</v>
      </c>
      <c r="O8" s="60">
        <v>301579</v>
      </c>
      <c r="P8" s="60">
        <v>100000</v>
      </c>
      <c r="Q8" s="60">
        <v>1013556</v>
      </c>
      <c r="R8" s="60">
        <v>1415135</v>
      </c>
      <c r="S8" s="60"/>
      <c r="T8" s="60"/>
      <c r="U8" s="60"/>
      <c r="V8" s="60"/>
      <c r="W8" s="60">
        <v>6794112</v>
      </c>
      <c r="X8" s="60"/>
      <c r="Y8" s="60">
        <v>6794112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15509032</v>
      </c>
      <c r="F9" s="100">
        <f t="shared" si="1"/>
        <v>16300178</v>
      </c>
      <c r="G9" s="100">
        <f t="shared" si="1"/>
        <v>1975969</v>
      </c>
      <c r="H9" s="100">
        <f t="shared" si="1"/>
        <v>725292</v>
      </c>
      <c r="I9" s="100">
        <f t="shared" si="1"/>
        <v>614718</v>
      </c>
      <c r="J9" s="100">
        <f t="shared" si="1"/>
        <v>3315979</v>
      </c>
      <c r="K9" s="100">
        <f t="shared" si="1"/>
        <v>1097200</v>
      </c>
      <c r="L9" s="100">
        <f t="shared" si="1"/>
        <v>461782</v>
      </c>
      <c r="M9" s="100">
        <f t="shared" si="1"/>
        <v>1021186</v>
      </c>
      <c r="N9" s="100">
        <f t="shared" si="1"/>
        <v>2580168</v>
      </c>
      <c r="O9" s="100">
        <f t="shared" si="1"/>
        <v>436495</v>
      </c>
      <c r="P9" s="100">
        <f t="shared" si="1"/>
        <v>200000</v>
      </c>
      <c r="Q9" s="100">
        <f t="shared" si="1"/>
        <v>944819</v>
      </c>
      <c r="R9" s="100">
        <f t="shared" si="1"/>
        <v>1581314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7477461</v>
      </c>
      <c r="X9" s="100">
        <f t="shared" si="1"/>
        <v>10740110</v>
      </c>
      <c r="Y9" s="100">
        <f t="shared" si="1"/>
        <v>-3262649</v>
      </c>
      <c r="Z9" s="137">
        <f>+IF(X9&lt;&gt;0,+(Y9/X9)*100,0)</f>
        <v>-30.378171173293385</v>
      </c>
      <c r="AA9" s="102">
        <f>SUM(AA10:AA14)</f>
        <v>16300178</v>
      </c>
    </row>
    <row r="10" spans="1:27" ht="12.75">
      <c r="A10" s="138" t="s">
        <v>79</v>
      </c>
      <c r="B10" s="136"/>
      <c r="C10" s="155"/>
      <c r="D10" s="155"/>
      <c r="E10" s="156">
        <v>11410188</v>
      </c>
      <c r="F10" s="60">
        <v>12389246</v>
      </c>
      <c r="G10" s="60">
        <v>1265592</v>
      </c>
      <c r="H10" s="60">
        <v>643448</v>
      </c>
      <c r="I10" s="60">
        <v>370239</v>
      </c>
      <c r="J10" s="60">
        <v>2279279</v>
      </c>
      <c r="K10" s="60">
        <v>676421</v>
      </c>
      <c r="L10" s="60">
        <v>461782</v>
      </c>
      <c r="M10" s="60">
        <v>403239</v>
      </c>
      <c r="N10" s="60">
        <v>1541442</v>
      </c>
      <c r="O10" s="60">
        <v>175169</v>
      </c>
      <c r="P10" s="60">
        <v>100000</v>
      </c>
      <c r="Q10" s="60">
        <v>594221</v>
      </c>
      <c r="R10" s="60">
        <v>869390</v>
      </c>
      <c r="S10" s="60"/>
      <c r="T10" s="60"/>
      <c r="U10" s="60"/>
      <c r="V10" s="60"/>
      <c r="W10" s="60">
        <v>4690111</v>
      </c>
      <c r="X10" s="60">
        <v>7557296</v>
      </c>
      <c r="Y10" s="60">
        <v>-2867185</v>
      </c>
      <c r="Z10" s="140">
        <v>-37.94</v>
      </c>
      <c r="AA10" s="62">
        <v>12389246</v>
      </c>
    </row>
    <row r="11" spans="1:27" ht="12.75">
      <c r="A11" s="138" t="s">
        <v>80</v>
      </c>
      <c r="B11" s="136"/>
      <c r="C11" s="155"/>
      <c r="D11" s="155"/>
      <c r="E11" s="156">
        <v>4098844</v>
      </c>
      <c r="F11" s="60">
        <v>3910932</v>
      </c>
      <c r="G11" s="60">
        <v>710377</v>
      </c>
      <c r="H11" s="60">
        <v>81844</v>
      </c>
      <c r="I11" s="60">
        <v>244479</v>
      </c>
      <c r="J11" s="60">
        <v>1036700</v>
      </c>
      <c r="K11" s="60">
        <v>420779</v>
      </c>
      <c r="L11" s="60"/>
      <c r="M11" s="60">
        <v>617947</v>
      </c>
      <c r="N11" s="60">
        <v>1038726</v>
      </c>
      <c r="O11" s="60">
        <v>261326</v>
      </c>
      <c r="P11" s="60">
        <v>100000</v>
      </c>
      <c r="Q11" s="60">
        <v>350598</v>
      </c>
      <c r="R11" s="60">
        <v>711924</v>
      </c>
      <c r="S11" s="60"/>
      <c r="T11" s="60"/>
      <c r="U11" s="60"/>
      <c r="V11" s="60"/>
      <c r="W11" s="60">
        <v>2787350</v>
      </c>
      <c r="X11" s="60">
        <v>3182814</v>
      </c>
      <c r="Y11" s="60">
        <v>-395464</v>
      </c>
      <c r="Z11" s="140">
        <v>-12.42</v>
      </c>
      <c r="AA11" s="62">
        <v>3910932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12648409</v>
      </c>
      <c r="D15" s="153">
        <f>SUM(D16:D18)</f>
        <v>0</v>
      </c>
      <c r="E15" s="154">
        <f t="shared" si="2"/>
        <v>4919187</v>
      </c>
      <c r="F15" s="100">
        <f t="shared" si="2"/>
        <v>5127378</v>
      </c>
      <c r="G15" s="100">
        <f t="shared" si="2"/>
        <v>569582</v>
      </c>
      <c r="H15" s="100">
        <f t="shared" si="2"/>
        <v>577837</v>
      </c>
      <c r="I15" s="100">
        <f t="shared" si="2"/>
        <v>100908</v>
      </c>
      <c r="J15" s="100">
        <f t="shared" si="2"/>
        <v>1248327</v>
      </c>
      <c r="K15" s="100">
        <f t="shared" si="2"/>
        <v>229457</v>
      </c>
      <c r="L15" s="100">
        <f t="shared" si="2"/>
        <v>165287</v>
      </c>
      <c r="M15" s="100">
        <f t="shared" si="2"/>
        <v>1110932</v>
      </c>
      <c r="N15" s="100">
        <f t="shared" si="2"/>
        <v>1505676</v>
      </c>
      <c r="O15" s="100">
        <f t="shared" si="2"/>
        <v>100908</v>
      </c>
      <c r="P15" s="100">
        <f t="shared" si="2"/>
        <v>100908</v>
      </c>
      <c r="Q15" s="100">
        <f t="shared" si="2"/>
        <v>301516</v>
      </c>
      <c r="R15" s="100">
        <f t="shared" si="2"/>
        <v>503332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3257335</v>
      </c>
      <c r="X15" s="100">
        <f t="shared" si="2"/>
        <v>3554177</v>
      </c>
      <c r="Y15" s="100">
        <f t="shared" si="2"/>
        <v>-296842</v>
      </c>
      <c r="Z15" s="137">
        <f>+IF(X15&lt;&gt;0,+(Y15/X15)*100,0)</f>
        <v>-8.351919445767614</v>
      </c>
      <c r="AA15" s="102">
        <f>SUM(AA16:AA18)</f>
        <v>5127378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12648409</v>
      </c>
      <c r="D17" s="155"/>
      <c r="E17" s="156">
        <v>4919187</v>
      </c>
      <c r="F17" s="60">
        <v>5127378</v>
      </c>
      <c r="G17" s="60">
        <v>569582</v>
      </c>
      <c r="H17" s="60">
        <v>577837</v>
      </c>
      <c r="I17" s="60">
        <v>100908</v>
      </c>
      <c r="J17" s="60">
        <v>1248327</v>
      </c>
      <c r="K17" s="60">
        <v>229457</v>
      </c>
      <c r="L17" s="60">
        <v>165287</v>
      </c>
      <c r="M17" s="60">
        <v>1110932</v>
      </c>
      <c r="N17" s="60">
        <v>1505676</v>
      </c>
      <c r="O17" s="60">
        <v>100908</v>
      </c>
      <c r="P17" s="60">
        <v>100908</v>
      </c>
      <c r="Q17" s="60">
        <v>301516</v>
      </c>
      <c r="R17" s="60">
        <v>503332</v>
      </c>
      <c r="S17" s="60"/>
      <c r="T17" s="60"/>
      <c r="U17" s="60"/>
      <c r="V17" s="60"/>
      <c r="W17" s="60">
        <v>3257335</v>
      </c>
      <c r="X17" s="60">
        <v>3554177</v>
      </c>
      <c r="Y17" s="60">
        <v>-296842</v>
      </c>
      <c r="Z17" s="140">
        <v>-8.35</v>
      </c>
      <c r="AA17" s="62">
        <v>5127378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39174294</v>
      </c>
      <c r="D19" s="153">
        <f>SUM(D20:D23)</f>
        <v>0</v>
      </c>
      <c r="E19" s="154">
        <f t="shared" si="3"/>
        <v>43789782</v>
      </c>
      <c r="F19" s="100">
        <f t="shared" si="3"/>
        <v>42790445</v>
      </c>
      <c r="G19" s="100">
        <f t="shared" si="3"/>
        <v>166479</v>
      </c>
      <c r="H19" s="100">
        <f t="shared" si="3"/>
        <v>119797</v>
      </c>
      <c r="I19" s="100">
        <f t="shared" si="3"/>
        <v>6984</v>
      </c>
      <c r="J19" s="100">
        <f t="shared" si="3"/>
        <v>293260</v>
      </c>
      <c r="K19" s="100">
        <f t="shared" si="3"/>
        <v>193800</v>
      </c>
      <c r="L19" s="100">
        <f t="shared" si="3"/>
        <v>0</v>
      </c>
      <c r="M19" s="100">
        <f t="shared" si="3"/>
        <v>211400</v>
      </c>
      <c r="N19" s="100">
        <f t="shared" si="3"/>
        <v>405200</v>
      </c>
      <c r="O19" s="100">
        <f t="shared" si="3"/>
        <v>18000</v>
      </c>
      <c r="P19" s="100">
        <f t="shared" si="3"/>
        <v>19300</v>
      </c>
      <c r="Q19" s="100">
        <f t="shared" si="3"/>
        <v>751747</v>
      </c>
      <c r="R19" s="100">
        <f t="shared" si="3"/>
        <v>789047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1487507</v>
      </c>
      <c r="X19" s="100">
        <f t="shared" si="3"/>
        <v>25685047</v>
      </c>
      <c r="Y19" s="100">
        <f t="shared" si="3"/>
        <v>-24197540</v>
      </c>
      <c r="Z19" s="137">
        <f>+IF(X19&lt;&gt;0,+(Y19/X19)*100,0)</f>
        <v>-94.20866545426216</v>
      </c>
      <c r="AA19" s="102">
        <f>SUM(AA20:AA23)</f>
        <v>42790445</v>
      </c>
    </row>
    <row r="20" spans="1:27" ht="12.75">
      <c r="A20" s="138" t="s">
        <v>89</v>
      </c>
      <c r="B20" s="136"/>
      <c r="C20" s="155">
        <v>2842188</v>
      </c>
      <c r="D20" s="155"/>
      <c r="E20" s="156"/>
      <c r="F20" s="60"/>
      <c r="G20" s="60"/>
      <c r="H20" s="60">
        <v>3812</v>
      </c>
      <c r="I20" s="60"/>
      <c r="J20" s="60">
        <v>3812</v>
      </c>
      <c r="K20" s="60"/>
      <c r="L20" s="60"/>
      <c r="M20" s="60"/>
      <c r="N20" s="60"/>
      <c r="O20" s="60"/>
      <c r="P20" s="60"/>
      <c r="Q20" s="60">
        <v>68600</v>
      </c>
      <c r="R20" s="60">
        <v>68600</v>
      </c>
      <c r="S20" s="60"/>
      <c r="T20" s="60"/>
      <c r="U20" s="60"/>
      <c r="V20" s="60"/>
      <c r="W20" s="60">
        <v>72412</v>
      </c>
      <c r="X20" s="60"/>
      <c r="Y20" s="60">
        <v>72412</v>
      </c>
      <c r="Z20" s="140"/>
      <c r="AA20" s="62"/>
    </row>
    <row r="21" spans="1:27" ht="12.75">
      <c r="A21" s="138" t="s">
        <v>90</v>
      </c>
      <c r="B21" s="136"/>
      <c r="C21" s="155">
        <v>19660506</v>
      </c>
      <c r="D21" s="155"/>
      <c r="E21" s="156">
        <v>42095684</v>
      </c>
      <c r="F21" s="60">
        <v>32010791</v>
      </c>
      <c r="G21" s="60">
        <v>166479</v>
      </c>
      <c r="H21" s="60">
        <v>79550</v>
      </c>
      <c r="I21" s="60"/>
      <c r="J21" s="60">
        <v>246029</v>
      </c>
      <c r="K21" s="60"/>
      <c r="L21" s="60"/>
      <c r="M21" s="60">
        <v>29000</v>
      </c>
      <c r="N21" s="60">
        <v>29000</v>
      </c>
      <c r="O21" s="60">
        <v>18000</v>
      </c>
      <c r="P21" s="60"/>
      <c r="Q21" s="60">
        <v>683147</v>
      </c>
      <c r="R21" s="60">
        <v>701147</v>
      </c>
      <c r="S21" s="60"/>
      <c r="T21" s="60"/>
      <c r="U21" s="60"/>
      <c r="V21" s="60"/>
      <c r="W21" s="60">
        <v>976176</v>
      </c>
      <c r="X21" s="60">
        <v>24312442</v>
      </c>
      <c r="Y21" s="60">
        <v>-23336266</v>
      </c>
      <c r="Z21" s="140">
        <v>-95.98</v>
      </c>
      <c r="AA21" s="62">
        <v>32010791</v>
      </c>
    </row>
    <row r="22" spans="1:27" ht="12.75">
      <c r="A22" s="138" t="s">
        <v>91</v>
      </c>
      <c r="B22" s="136"/>
      <c r="C22" s="157">
        <v>7728815</v>
      </c>
      <c r="D22" s="157"/>
      <c r="E22" s="158">
        <v>279103</v>
      </c>
      <c r="F22" s="159">
        <v>10403454</v>
      </c>
      <c r="G22" s="159"/>
      <c r="H22" s="159">
        <v>36435</v>
      </c>
      <c r="I22" s="159">
        <v>6984</v>
      </c>
      <c r="J22" s="159">
        <v>43419</v>
      </c>
      <c r="K22" s="159"/>
      <c r="L22" s="159"/>
      <c r="M22" s="159"/>
      <c r="N22" s="159"/>
      <c r="O22" s="159"/>
      <c r="P22" s="159">
        <v>19300</v>
      </c>
      <c r="Q22" s="159"/>
      <c r="R22" s="159">
        <v>19300</v>
      </c>
      <c r="S22" s="159"/>
      <c r="T22" s="159"/>
      <c r="U22" s="159"/>
      <c r="V22" s="159"/>
      <c r="W22" s="159">
        <v>62719</v>
      </c>
      <c r="X22" s="159">
        <v>209250</v>
      </c>
      <c r="Y22" s="159">
        <v>-146531</v>
      </c>
      <c r="Z22" s="141">
        <v>-70.03</v>
      </c>
      <c r="AA22" s="225">
        <v>10403454</v>
      </c>
    </row>
    <row r="23" spans="1:27" ht="12.75">
      <c r="A23" s="138" t="s">
        <v>92</v>
      </c>
      <c r="B23" s="136"/>
      <c r="C23" s="155">
        <v>8942785</v>
      </c>
      <c r="D23" s="155"/>
      <c r="E23" s="156">
        <v>1414995</v>
      </c>
      <c r="F23" s="60">
        <v>376200</v>
      </c>
      <c r="G23" s="60"/>
      <c r="H23" s="60"/>
      <c r="I23" s="60"/>
      <c r="J23" s="60"/>
      <c r="K23" s="60">
        <v>193800</v>
      </c>
      <c r="L23" s="60"/>
      <c r="M23" s="60">
        <v>182400</v>
      </c>
      <c r="N23" s="60">
        <v>376200</v>
      </c>
      <c r="O23" s="60"/>
      <c r="P23" s="60"/>
      <c r="Q23" s="60"/>
      <c r="R23" s="60"/>
      <c r="S23" s="60"/>
      <c r="T23" s="60"/>
      <c r="U23" s="60"/>
      <c r="V23" s="60"/>
      <c r="W23" s="60">
        <v>376200</v>
      </c>
      <c r="X23" s="60">
        <v>1163355</v>
      </c>
      <c r="Y23" s="60">
        <v>-787155</v>
      </c>
      <c r="Z23" s="140">
        <v>-67.66</v>
      </c>
      <c r="AA23" s="62">
        <v>376200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59576592</v>
      </c>
      <c r="D25" s="217">
        <f>+D5+D9+D15+D19+D24</f>
        <v>0</v>
      </c>
      <c r="E25" s="230">
        <f t="shared" si="4"/>
        <v>64218001</v>
      </c>
      <c r="F25" s="219">
        <f t="shared" si="4"/>
        <v>64218001</v>
      </c>
      <c r="G25" s="219">
        <f t="shared" si="4"/>
        <v>4005896</v>
      </c>
      <c r="H25" s="219">
        <f t="shared" si="4"/>
        <v>2265771</v>
      </c>
      <c r="I25" s="219">
        <f t="shared" si="4"/>
        <v>1147002</v>
      </c>
      <c r="J25" s="219">
        <f t="shared" si="4"/>
        <v>7418669</v>
      </c>
      <c r="K25" s="219">
        <f t="shared" si="4"/>
        <v>1844227</v>
      </c>
      <c r="L25" s="219">
        <f t="shared" si="4"/>
        <v>2135047</v>
      </c>
      <c r="M25" s="219">
        <f t="shared" si="4"/>
        <v>3607840</v>
      </c>
      <c r="N25" s="219">
        <f t="shared" si="4"/>
        <v>7587114</v>
      </c>
      <c r="O25" s="219">
        <f t="shared" si="4"/>
        <v>923216</v>
      </c>
      <c r="P25" s="219">
        <f t="shared" si="4"/>
        <v>420208</v>
      </c>
      <c r="Q25" s="219">
        <f t="shared" si="4"/>
        <v>3086638</v>
      </c>
      <c r="R25" s="219">
        <f t="shared" si="4"/>
        <v>4430062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19435845</v>
      </c>
      <c r="X25" s="219">
        <f t="shared" si="4"/>
        <v>39979334</v>
      </c>
      <c r="Y25" s="219">
        <f t="shared" si="4"/>
        <v>-20543489</v>
      </c>
      <c r="Z25" s="231">
        <f>+IF(X25&lt;&gt;0,+(Y25/X25)*100,0)</f>
        <v>-51.38527070010721</v>
      </c>
      <c r="AA25" s="232">
        <f>+AA5+AA9+AA15+AA19+AA24</f>
        <v>64218001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58035212</v>
      </c>
      <c r="D28" s="155"/>
      <c r="E28" s="156">
        <v>64218001</v>
      </c>
      <c r="F28" s="60">
        <v>64218001</v>
      </c>
      <c r="G28" s="60">
        <v>3816068</v>
      </c>
      <c r="H28" s="60">
        <v>2044538</v>
      </c>
      <c r="I28" s="60">
        <v>1134210</v>
      </c>
      <c r="J28" s="60">
        <v>6994816</v>
      </c>
      <c r="K28" s="60">
        <v>1713429</v>
      </c>
      <c r="L28" s="60">
        <v>2132929</v>
      </c>
      <c r="M28" s="60">
        <v>2933549</v>
      </c>
      <c r="N28" s="60">
        <v>6779907</v>
      </c>
      <c r="O28" s="60">
        <v>837403</v>
      </c>
      <c r="P28" s="60">
        <v>420208</v>
      </c>
      <c r="Q28" s="60">
        <v>2917147</v>
      </c>
      <c r="R28" s="60">
        <v>4174758</v>
      </c>
      <c r="S28" s="60"/>
      <c r="T28" s="60"/>
      <c r="U28" s="60"/>
      <c r="V28" s="60"/>
      <c r="W28" s="60">
        <v>17949481</v>
      </c>
      <c r="X28" s="60">
        <v>48163500</v>
      </c>
      <c r="Y28" s="60">
        <v>-30214019</v>
      </c>
      <c r="Z28" s="140">
        <v>-62.73</v>
      </c>
      <c r="AA28" s="155">
        <v>64218001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58035212</v>
      </c>
      <c r="D32" s="210">
        <f>SUM(D28:D31)</f>
        <v>0</v>
      </c>
      <c r="E32" s="211">
        <f t="shared" si="5"/>
        <v>64218001</v>
      </c>
      <c r="F32" s="77">
        <f t="shared" si="5"/>
        <v>64218001</v>
      </c>
      <c r="G32" s="77">
        <f t="shared" si="5"/>
        <v>3816068</v>
      </c>
      <c r="H32" s="77">
        <f t="shared" si="5"/>
        <v>2044538</v>
      </c>
      <c r="I32" s="77">
        <f t="shared" si="5"/>
        <v>1134210</v>
      </c>
      <c r="J32" s="77">
        <f t="shared" si="5"/>
        <v>6994816</v>
      </c>
      <c r="K32" s="77">
        <f t="shared" si="5"/>
        <v>1713429</v>
      </c>
      <c r="L32" s="77">
        <f t="shared" si="5"/>
        <v>2132929</v>
      </c>
      <c r="M32" s="77">
        <f t="shared" si="5"/>
        <v>2933549</v>
      </c>
      <c r="N32" s="77">
        <f t="shared" si="5"/>
        <v>6779907</v>
      </c>
      <c r="O32" s="77">
        <f t="shared" si="5"/>
        <v>837403</v>
      </c>
      <c r="P32" s="77">
        <f t="shared" si="5"/>
        <v>420208</v>
      </c>
      <c r="Q32" s="77">
        <f t="shared" si="5"/>
        <v>2917147</v>
      </c>
      <c r="R32" s="77">
        <f t="shared" si="5"/>
        <v>4174758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17949481</v>
      </c>
      <c r="X32" s="77">
        <f t="shared" si="5"/>
        <v>48163500</v>
      </c>
      <c r="Y32" s="77">
        <f t="shared" si="5"/>
        <v>-30214019</v>
      </c>
      <c r="Z32" s="212">
        <f>+IF(X32&lt;&gt;0,+(Y32/X32)*100,0)</f>
        <v>-62.73219138974535</v>
      </c>
      <c r="AA32" s="79">
        <f>SUM(AA28:AA31)</f>
        <v>64218001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1541380</v>
      </c>
      <c r="D35" s="155"/>
      <c r="E35" s="156"/>
      <c r="F35" s="60"/>
      <c r="G35" s="60">
        <v>189828</v>
      </c>
      <c r="H35" s="60">
        <v>221233</v>
      </c>
      <c r="I35" s="60">
        <v>12792</v>
      </c>
      <c r="J35" s="60">
        <v>423853</v>
      </c>
      <c r="K35" s="60">
        <v>130798</v>
      </c>
      <c r="L35" s="60">
        <v>2118</v>
      </c>
      <c r="M35" s="60">
        <v>674291</v>
      </c>
      <c r="N35" s="60">
        <v>807207</v>
      </c>
      <c r="O35" s="60">
        <v>85813</v>
      </c>
      <c r="P35" s="60"/>
      <c r="Q35" s="60">
        <v>169491</v>
      </c>
      <c r="R35" s="60">
        <v>255304</v>
      </c>
      <c r="S35" s="60"/>
      <c r="T35" s="60"/>
      <c r="U35" s="60"/>
      <c r="V35" s="60"/>
      <c r="W35" s="60">
        <v>1486364</v>
      </c>
      <c r="X35" s="60"/>
      <c r="Y35" s="60">
        <v>1486364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59576592</v>
      </c>
      <c r="D36" s="222">
        <f>SUM(D32:D35)</f>
        <v>0</v>
      </c>
      <c r="E36" s="218">
        <f t="shared" si="6"/>
        <v>64218001</v>
      </c>
      <c r="F36" s="220">
        <f t="shared" si="6"/>
        <v>64218001</v>
      </c>
      <c r="G36" s="220">
        <f t="shared" si="6"/>
        <v>4005896</v>
      </c>
      <c r="H36" s="220">
        <f t="shared" si="6"/>
        <v>2265771</v>
      </c>
      <c r="I36" s="220">
        <f t="shared" si="6"/>
        <v>1147002</v>
      </c>
      <c r="J36" s="220">
        <f t="shared" si="6"/>
        <v>7418669</v>
      </c>
      <c r="K36" s="220">
        <f t="shared" si="6"/>
        <v>1844227</v>
      </c>
      <c r="L36" s="220">
        <f t="shared" si="6"/>
        <v>2135047</v>
      </c>
      <c r="M36" s="220">
        <f t="shared" si="6"/>
        <v>3607840</v>
      </c>
      <c r="N36" s="220">
        <f t="shared" si="6"/>
        <v>7587114</v>
      </c>
      <c r="O36" s="220">
        <f t="shared" si="6"/>
        <v>923216</v>
      </c>
      <c r="P36" s="220">
        <f t="shared" si="6"/>
        <v>420208</v>
      </c>
      <c r="Q36" s="220">
        <f t="shared" si="6"/>
        <v>3086638</v>
      </c>
      <c r="R36" s="220">
        <f t="shared" si="6"/>
        <v>4430062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19435845</v>
      </c>
      <c r="X36" s="220">
        <f t="shared" si="6"/>
        <v>48163500</v>
      </c>
      <c r="Y36" s="220">
        <f t="shared" si="6"/>
        <v>-28727655</v>
      </c>
      <c r="Z36" s="221">
        <f>+IF(X36&lt;&gt;0,+(Y36/X36)*100,0)</f>
        <v>-59.6461116820829</v>
      </c>
      <c r="AA36" s="239">
        <f>SUM(AA32:AA35)</f>
        <v>64218001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3104182</v>
      </c>
      <c r="D6" s="155"/>
      <c r="E6" s="59">
        <v>3117706</v>
      </c>
      <c r="F6" s="60">
        <v>4878356</v>
      </c>
      <c r="G6" s="60">
        <v>45924630</v>
      </c>
      <c r="H6" s="60">
        <v>4985744</v>
      </c>
      <c r="I6" s="60">
        <v>4916188</v>
      </c>
      <c r="J6" s="60">
        <v>4916188</v>
      </c>
      <c r="K6" s="60">
        <v>5199026</v>
      </c>
      <c r="L6" s="60">
        <v>26801139</v>
      </c>
      <c r="M6" s="60">
        <v>4878356</v>
      </c>
      <c r="N6" s="60">
        <v>4878356</v>
      </c>
      <c r="O6" s="60">
        <v>6414044</v>
      </c>
      <c r="P6" s="60">
        <v>1273636</v>
      </c>
      <c r="Q6" s="60">
        <v>4813545</v>
      </c>
      <c r="R6" s="60">
        <v>4813545</v>
      </c>
      <c r="S6" s="60"/>
      <c r="T6" s="60"/>
      <c r="U6" s="60"/>
      <c r="V6" s="60"/>
      <c r="W6" s="60">
        <v>4813545</v>
      </c>
      <c r="X6" s="60">
        <v>3658767</v>
      </c>
      <c r="Y6" s="60">
        <v>1154778</v>
      </c>
      <c r="Z6" s="140">
        <v>31.56</v>
      </c>
      <c r="AA6" s="62">
        <v>4878356</v>
      </c>
    </row>
    <row r="7" spans="1:27" ht="12.75">
      <c r="A7" s="249" t="s">
        <v>144</v>
      </c>
      <c r="B7" s="182"/>
      <c r="C7" s="155"/>
      <c r="D7" s="155"/>
      <c r="E7" s="59">
        <v>15156200</v>
      </c>
      <c r="F7" s="60">
        <v>16877633</v>
      </c>
      <c r="G7" s="60">
        <v>5892905</v>
      </c>
      <c r="H7" s="60">
        <v>3820236</v>
      </c>
      <c r="I7" s="60">
        <v>18020236</v>
      </c>
      <c r="J7" s="60">
        <v>18020236</v>
      </c>
      <c r="K7" s="60">
        <v>10688147</v>
      </c>
      <c r="L7" s="60">
        <v>9021193</v>
      </c>
      <c r="M7" s="60">
        <v>16877633</v>
      </c>
      <c r="N7" s="60">
        <v>16877633</v>
      </c>
      <c r="O7" s="60">
        <v>7991454</v>
      </c>
      <c r="P7" s="60">
        <v>6349294</v>
      </c>
      <c r="Q7" s="60">
        <v>17876548</v>
      </c>
      <c r="R7" s="60">
        <v>17876548</v>
      </c>
      <c r="S7" s="60"/>
      <c r="T7" s="60"/>
      <c r="U7" s="60"/>
      <c r="V7" s="60"/>
      <c r="W7" s="60">
        <v>17876548</v>
      </c>
      <c r="X7" s="60">
        <v>12658225</v>
      </c>
      <c r="Y7" s="60">
        <v>5218323</v>
      </c>
      <c r="Z7" s="140">
        <v>41.22</v>
      </c>
      <c r="AA7" s="62">
        <v>16877633</v>
      </c>
    </row>
    <row r="8" spans="1:27" ht="12.75">
      <c r="A8" s="249" t="s">
        <v>145</v>
      </c>
      <c r="B8" s="182"/>
      <c r="C8" s="155">
        <v>17708530</v>
      </c>
      <c r="D8" s="155"/>
      <c r="E8" s="59">
        <v>34195668</v>
      </c>
      <c r="F8" s="60">
        <v>306076806</v>
      </c>
      <c r="G8" s="60">
        <v>350352103</v>
      </c>
      <c r="H8" s="60">
        <v>24741597</v>
      </c>
      <c r="I8" s="60">
        <v>17566271</v>
      </c>
      <c r="J8" s="60">
        <v>17566271</v>
      </c>
      <c r="K8" s="60">
        <v>341330072</v>
      </c>
      <c r="L8" s="60">
        <v>337214645</v>
      </c>
      <c r="M8" s="60">
        <v>346417164</v>
      </c>
      <c r="N8" s="60">
        <v>346417164</v>
      </c>
      <c r="O8" s="60">
        <v>318223776</v>
      </c>
      <c r="P8" s="60">
        <v>325261653</v>
      </c>
      <c r="Q8" s="60">
        <v>333280200</v>
      </c>
      <c r="R8" s="60">
        <v>333280200</v>
      </c>
      <c r="S8" s="60"/>
      <c r="T8" s="60"/>
      <c r="U8" s="60"/>
      <c r="V8" s="60"/>
      <c r="W8" s="60">
        <v>333280200</v>
      </c>
      <c r="X8" s="60">
        <v>229557605</v>
      </c>
      <c r="Y8" s="60">
        <v>103722595</v>
      </c>
      <c r="Z8" s="140">
        <v>45.18</v>
      </c>
      <c r="AA8" s="62">
        <v>306076806</v>
      </c>
    </row>
    <row r="9" spans="1:27" ht="12.75">
      <c r="A9" s="249" t="s">
        <v>146</v>
      </c>
      <c r="B9" s="182"/>
      <c r="C9" s="155">
        <v>2119152</v>
      </c>
      <c r="D9" s="155"/>
      <c r="E9" s="59">
        <v>11370296</v>
      </c>
      <c r="F9" s="60">
        <v>13341583</v>
      </c>
      <c r="G9" s="60">
        <v>13474527</v>
      </c>
      <c r="H9" s="60">
        <v>139935</v>
      </c>
      <c r="I9" s="60">
        <v>140640</v>
      </c>
      <c r="J9" s="60">
        <v>140640</v>
      </c>
      <c r="K9" s="60">
        <v>13334281</v>
      </c>
      <c r="L9" s="60">
        <v>13334281</v>
      </c>
      <c r="M9" s="60">
        <v>13341583</v>
      </c>
      <c r="N9" s="60">
        <v>13341583</v>
      </c>
      <c r="O9" s="60">
        <v>13341966</v>
      </c>
      <c r="P9" s="60">
        <v>13341955</v>
      </c>
      <c r="Q9" s="60">
        <v>13341955</v>
      </c>
      <c r="R9" s="60">
        <v>13341955</v>
      </c>
      <c r="S9" s="60"/>
      <c r="T9" s="60"/>
      <c r="U9" s="60"/>
      <c r="V9" s="60"/>
      <c r="W9" s="60">
        <v>13341955</v>
      </c>
      <c r="X9" s="60">
        <v>10006187</v>
      </c>
      <c r="Y9" s="60">
        <v>3335768</v>
      </c>
      <c r="Z9" s="140">
        <v>33.34</v>
      </c>
      <c r="AA9" s="62">
        <v>13341583</v>
      </c>
    </row>
    <row r="10" spans="1:27" ht="12.75">
      <c r="A10" s="249" t="s">
        <v>147</v>
      </c>
      <c r="B10" s="182"/>
      <c r="C10" s="155">
        <v>1763881</v>
      </c>
      <c r="D10" s="155"/>
      <c r="E10" s="59">
        <v>15594129</v>
      </c>
      <c r="F10" s="60">
        <v>20311929</v>
      </c>
      <c r="G10" s="159">
        <v>65892205</v>
      </c>
      <c r="H10" s="159">
        <v>54898628</v>
      </c>
      <c r="I10" s="159">
        <v>53974126</v>
      </c>
      <c r="J10" s="60">
        <v>53974126</v>
      </c>
      <c r="K10" s="159">
        <v>13144017</v>
      </c>
      <c r="L10" s="159">
        <v>19811284</v>
      </c>
      <c r="M10" s="60">
        <v>20311929</v>
      </c>
      <c r="N10" s="159">
        <v>20311929</v>
      </c>
      <c r="O10" s="159">
        <v>22599609</v>
      </c>
      <c r="P10" s="159">
        <v>14869754</v>
      </c>
      <c r="Q10" s="60">
        <v>24301957</v>
      </c>
      <c r="R10" s="159">
        <v>24301957</v>
      </c>
      <c r="S10" s="159"/>
      <c r="T10" s="60"/>
      <c r="U10" s="159"/>
      <c r="V10" s="159"/>
      <c r="W10" s="159">
        <v>24301957</v>
      </c>
      <c r="X10" s="60">
        <v>15233947</v>
      </c>
      <c r="Y10" s="159">
        <v>9068010</v>
      </c>
      <c r="Z10" s="141">
        <v>59.53</v>
      </c>
      <c r="AA10" s="225">
        <v>20311929</v>
      </c>
    </row>
    <row r="11" spans="1:27" ht="12.75">
      <c r="A11" s="249" t="s">
        <v>148</v>
      </c>
      <c r="B11" s="182"/>
      <c r="C11" s="155">
        <v>608278</v>
      </c>
      <c r="D11" s="155"/>
      <c r="E11" s="59">
        <v>610153</v>
      </c>
      <c r="F11" s="60">
        <v>663128</v>
      </c>
      <c r="G11" s="60">
        <v>619624</v>
      </c>
      <c r="H11" s="60">
        <v>114752</v>
      </c>
      <c r="I11" s="60">
        <v>57888</v>
      </c>
      <c r="J11" s="60">
        <v>57888</v>
      </c>
      <c r="K11" s="60">
        <v>723952</v>
      </c>
      <c r="L11" s="60">
        <v>688652</v>
      </c>
      <c r="M11" s="60">
        <v>663128</v>
      </c>
      <c r="N11" s="60">
        <v>663128</v>
      </c>
      <c r="O11" s="60">
        <v>631095</v>
      </c>
      <c r="P11" s="60">
        <v>607021</v>
      </c>
      <c r="Q11" s="60">
        <v>600761</v>
      </c>
      <c r="R11" s="60">
        <v>600761</v>
      </c>
      <c r="S11" s="60"/>
      <c r="T11" s="60"/>
      <c r="U11" s="60"/>
      <c r="V11" s="60"/>
      <c r="W11" s="60">
        <v>600761</v>
      </c>
      <c r="X11" s="60">
        <v>497346</v>
      </c>
      <c r="Y11" s="60">
        <v>103415</v>
      </c>
      <c r="Z11" s="140">
        <v>20.79</v>
      </c>
      <c r="AA11" s="62">
        <v>663128</v>
      </c>
    </row>
    <row r="12" spans="1:27" ht="12.75">
      <c r="A12" s="250" t="s">
        <v>56</v>
      </c>
      <c r="B12" s="251"/>
      <c r="C12" s="168">
        <f aca="true" t="shared" si="0" ref="C12:Y12">SUM(C6:C11)</f>
        <v>25304023</v>
      </c>
      <c r="D12" s="168">
        <f>SUM(D6:D11)</f>
        <v>0</v>
      </c>
      <c r="E12" s="72">
        <f t="shared" si="0"/>
        <v>80044152</v>
      </c>
      <c r="F12" s="73">
        <f t="shared" si="0"/>
        <v>362149435</v>
      </c>
      <c r="G12" s="73">
        <f t="shared" si="0"/>
        <v>482155994</v>
      </c>
      <c r="H12" s="73">
        <f t="shared" si="0"/>
        <v>88700892</v>
      </c>
      <c r="I12" s="73">
        <f t="shared" si="0"/>
        <v>94675349</v>
      </c>
      <c r="J12" s="73">
        <f t="shared" si="0"/>
        <v>94675349</v>
      </c>
      <c r="K12" s="73">
        <f t="shared" si="0"/>
        <v>384419495</v>
      </c>
      <c r="L12" s="73">
        <f t="shared" si="0"/>
        <v>406871194</v>
      </c>
      <c r="M12" s="73">
        <f t="shared" si="0"/>
        <v>402489793</v>
      </c>
      <c r="N12" s="73">
        <f t="shared" si="0"/>
        <v>402489793</v>
      </c>
      <c r="O12" s="73">
        <f t="shared" si="0"/>
        <v>369201944</v>
      </c>
      <c r="P12" s="73">
        <f t="shared" si="0"/>
        <v>361703313</v>
      </c>
      <c r="Q12" s="73">
        <f t="shared" si="0"/>
        <v>394214966</v>
      </c>
      <c r="R12" s="73">
        <f t="shared" si="0"/>
        <v>394214966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394214966</v>
      </c>
      <c r="X12" s="73">
        <f t="shared" si="0"/>
        <v>271612077</v>
      </c>
      <c r="Y12" s="73">
        <f t="shared" si="0"/>
        <v>122602889</v>
      </c>
      <c r="Z12" s="170">
        <f>+IF(X12&lt;&gt;0,+(Y12/X12)*100,0)</f>
        <v>45.138968176293574</v>
      </c>
      <c r="AA12" s="74">
        <f>SUM(AA6:AA11)</f>
        <v>362149435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2018500</v>
      </c>
      <c r="D15" s="155"/>
      <c r="E15" s="59">
        <v>2099240</v>
      </c>
      <c r="F15" s="60">
        <v>2099240</v>
      </c>
      <c r="G15" s="60"/>
      <c r="H15" s="60"/>
      <c r="I15" s="60"/>
      <c r="J15" s="60"/>
      <c r="K15" s="60"/>
      <c r="L15" s="60"/>
      <c r="M15" s="60"/>
      <c r="N15" s="60"/>
      <c r="O15" s="60"/>
      <c r="P15" s="60">
        <v>6709893</v>
      </c>
      <c r="Q15" s="60"/>
      <c r="R15" s="60"/>
      <c r="S15" s="60"/>
      <c r="T15" s="60"/>
      <c r="U15" s="60"/>
      <c r="V15" s="60"/>
      <c r="W15" s="60"/>
      <c r="X15" s="60">
        <v>1574430</v>
      </c>
      <c r="Y15" s="60">
        <v>-1574430</v>
      </c>
      <c r="Z15" s="140">
        <v>-100</v>
      </c>
      <c r="AA15" s="62">
        <v>2099240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>
        <v>1001925235</v>
      </c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13877904</v>
      </c>
      <c r="D17" s="155"/>
      <c r="E17" s="59">
        <v>8441625</v>
      </c>
      <c r="F17" s="60">
        <v>13877904</v>
      </c>
      <c r="G17" s="60">
        <v>8116947</v>
      </c>
      <c r="H17" s="60">
        <v>3708079</v>
      </c>
      <c r="I17" s="60">
        <v>3708079</v>
      </c>
      <c r="J17" s="60">
        <v>3708079</v>
      </c>
      <c r="K17" s="60">
        <v>13877904</v>
      </c>
      <c r="L17" s="60">
        <v>13877904</v>
      </c>
      <c r="M17" s="60">
        <v>13877904</v>
      </c>
      <c r="N17" s="60">
        <v>13877904</v>
      </c>
      <c r="O17" s="60">
        <v>13877904</v>
      </c>
      <c r="P17" s="60">
        <v>13877904</v>
      </c>
      <c r="Q17" s="60">
        <v>13877904</v>
      </c>
      <c r="R17" s="60">
        <v>13877904</v>
      </c>
      <c r="S17" s="60"/>
      <c r="T17" s="60"/>
      <c r="U17" s="60"/>
      <c r="V17" s="60"/>
      <c r="W17" s="60">
        <v>13877904</v>
      </c>
      <c r="X17" s="60">
        <v>10408428</v>
      </c>
      <c r="Y17" s="60">
        <v>3469476</v>
      </c>
      <c r="Z17" s="140">
        <v>33.33</v>
      </c>
      <c r="AA17" s="62">
        <v>13877904</v>
      </c>
    </row>
    <row r="18" spans="1:27" ht="12.75">
      <c r="A18" s="249" t="s">
        <v>153</v>
      </c>
      <c r="B18" s="182"/>
      <c r="C18" s="155"/>
      <c r="D18" s="155"/>
      <c r="E18" s="59">
        <v>4478037</v>
      </c>
      <c r="F18" s="60">
        <v>4478037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3358528</v>
      </c>
      <c r="Y18" s="60">
        <v>-3358528</v>
      </c>
      <c r="Z18" s="140">
        <v>-100</v>
      </c>
      <c r="AA18" s="62">
        <v>4478037</v>
      </c>
    </row>
    <row r="19" spans="1:27" ht="12.75">
      <c r="A19" s="249" t="s">
        <v>154</v>
      </c>
      <c r="B19" s="182"/>
      <c r="C19" s="155">
        <v>1004970006</v>
      </c>
      <c r="D19" s="155"/>
      <c r="E19" s="59">
        <v>596664823</v>
      </c>
      <c r="F19" s="60">
        <v>1006101788</v>
      </c>
      <c r="G19" s="60">
        <v>553177836</v>
      </c>
      <c r="H19" s="60">
        <v>449653934</v>
      </c>
      <c r="I19" s="60">
        <v>449653934</v>
      </c>
      <c r="J19" s="60">
        <v>449653934</v>
      </c>
      <c r="K19" s="60"/>
      <c r="L19" s="60">
        <v>1001925235</v>
      </c>
      <c r="M19" s="60">
        <v>1001925235</v>
      </c>
      <c r="N19" s="60">
        <v>1001925235</v>
      </c>
      <c r="O19" s="60">
        <v>1007263730</v>
      </c>
      <c r="P19" s="60">
        <v>1007263730</v>
      </c>
      <c r="Q19" s="60">
        <v>1007263730</v>
      </c>
      <c r="R19" s="60">
        <v>1007263730</v>
      </c>
      <c r="S19" s="60"/>
      <c r="T19" s="60"/>
      <c r="U19" s="60"/>
      <c r="V19" s="60"/>
      <c r="W19" s="60">
        <v>1007263730</v>
      </c>
      <c r="X19" s="60">
        <v>754576341</v>
      </c>
      <c r="Y19" s="60">
        <v>252687389</v>
      </c>
      <c r="Z19" s="140">
        <v>33.49</v>
      </c>
      <c r="AA19" s="62">
        <v>1006101788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24513</v>
      </c>
      <c r="D21" s="155"/>
      <c r="E21" s="59">
        <v>52495</v>
      </c>
      <c r="F21" s="60">
        <v>24513</v>
      </c>
      <c r="G21" s="60">
        <v>50476</v>
      </c>
      <c r="H21" s="60"/>
      <c r="I21" s="60"/>
      <c r="J21" s="60"/>
      <c r="K21" s="60">
        <v>24513</v>
      </c>
      <c r="L21" s="60">
        <v>24513</v>
      </c>
      <c r="M21" s="60">
        <v>24513</v>
      </c>
      <c r="N21" s="60">
        <v>24513</v>
      </c>
      <c r="O21" s="60">
        <v>24513</v>
      </c>
      <c r="P21" s="60">
        <v>24513</v>
      </c>
      <c r="Q21" s="60">
        <v>24513</v>
      </c>
      <c r="R21" s="60">
        <v>24513</v>
      </c>
      <c r="S21" s="60"/>
      <c r="T21" s="60"/>
      <c r="U21" s="60"/>
      <c r="V21" s="60"/>
      <c r="W21" s="60">
        <v>24513</v>
      </c>
      <c r="X21" s="60">
        <v>18385</v>
      </c>
      <c r="Y21" s="60">
        <v>6128</v>
      </c>
      <c r="Z21" s="140">
        <v>33.33</v>
      </c>
      <c r="AA21" s="62">
        <v>24513</v>
      </c>
    </row>
    <row r="22" spans="1:27" ht="12.75">
      <c r="A22" s="249" t="s">
        <v>157</v>
      </c>
      <c r="B22" s="182"/>
      <c r="C22" s="155">
        <v>65598</v>
      </c>
      <c r="D22" s="155"/>
      <c r="E22" s="59">
        <v>26700</v>
      </c>
      <c r="F22" s="60">
        <v>65598</v>
      </c>
      <c r="G22" s="60">
        <v>-8073482</v>
      </c>
      <c r="H22" s="60">
        <v>39925</v>
      </c>
      <c r="I22" s="60">
        <v>39925</v>
      </c>
      <c r="J22" s="60">
        <v>39925</v>
      </c>
      <c r="K22" s="60">
        <v>65598</v>
      </c>
      <c r="L22" s="60">
        <v>65598</v>
      </c>
      <c r="M22" s="60">
        <v>65598</v>
      </c>
      <c r="N22" s="60">
        <v>65598</v>
      </c>
      <c r="O22" s="60">
        <v>65598</v>
      </c>
      <c r="P22" s="60">
        <v>65598</v>
      </c>
      <c r="Q22" s="60">
        <v>65598</v>
      </c>
      <c r="R22" s="60">
        <v>65598</v>
      </c>
      <c r="S22" s="60"/>
      <c r="T22" s="60"/>
      <c r="U22" s="60"/>
      <c r="V22" s="60"/>
      <c r="W22" s="60">
        <v>65598</v>
      </c>
      <c r="X22" s="60">
        <v>49199</v>
      </c>
      <c r="Y22" s="60">
        <v>16399</v>
      </c>
      <c r="Z22" s="140">
        <v>33.33</v>
      </c>
      <c r="AA22" s="62">
        <v>65598</v>
      </c>
    </row>
    <row r="23" spans="1:27" ht="12.75">
      <c r="A23" s="249" t="s">
        <v>158</v>
      </c>
      <c r="B23" s="182"/>
      <c r="C23" s="155">
        <v>5117576</v>
      </c>
      <c r="D23" s="155"/>
      <c r="E23" s="59"/>
      <c r="F23" s="60">
        <v>161942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121457</v>
      </c>
      <c r="Y23" s="159">
        <v>-121457</v>
      </c>
      <c r="Z23" s="141">
        <v>-100</v>
      </c>
      <c r="AA23" s="225">
        <v>161942</v>
      </c>
    </row>
    <row r="24" spans="1:27" ht="12.75">
      <c r="A24" s="250" t="s">
        <v>57</v>
      </c>
      <c r="B24" s="253"/>
      <c r="C24" s="168">
        <f aca="true" t="shared" si="1" ref="C24:Y24">SUM(C15:C23)</f>
        <v>1026074097</v>
      </c>
      <c r="D24" s="168">
        <f>SUM(D15:D23)</f>
        <v>0</v>
      </c>
      <c r="E24" s="76">
        <f t="shared" si="1"/>
        <v>611762920</v>
      </c>
      <c r="F24" s="77">
        <f t="shared" si="1"/>
        <v>1026809022</v>
      </c>
      <c r="G24" s="77">
        <f t="shared" si="1"/>
        <v>553271777</v>
      </c>
      <c r="H24" s="77">
        <f t="shared" si="1"/>
        <v>453401938</v>
      </c>
      <c r="I24" s="77">
        <f t="shared" si="1"/>
        <v>453401938</v>
      </c>
      <c r="J24" s="77">
        <f t="shared" si="1"/>
        <v>453401938</v>
      </c>
      <c r="K24" s="77">
        <f t="shared" si="1"/>
        <v>1015893250</v>
      </c>
      <c r="L24" s="77">
        <f t="shared" si="1"/>
        <v>1015893250</v>
      </c>
      <c r="M24" s="77">
        <f t="shared" si="1"/>
        <v>1015893250</v>
      </c>
      <c r="N24" s="77">
        <f t="shared" si="1"/>
        <v>1015893250</v>
      </c>
      <c r="O24" s="77">
        <f t="shared" si="1"/>
        <v>1021231745</v>
      </c>
      <c r="P24" s="77">
        <f t="shared" si="1"/>
        <v>1027941638</v>
      </c>
      <c r="Q24" s="77">
        <f t="shared" si="1"/>
        <v>1021231745</v>
      </c>
      <c r="R24" s="77">
        <f t="shared" si="1"/>
        <v>1021231745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1021231745</v>
      </c>
      <c r="X24" s="77">
        <f t="shared" si="1"/>
        <v>770106768</v>
      </c>
      <c r="Y24" s="77">
        <f t="shared" si="1"/>
        <v>251124977</v>
      </c>
      <c r="Z24" s="212">
        <f>+IF(X24&lt;&gt;0,+(Y24/X24)*100,0)</f>
        <v>32.6091118056503</v>
      </c>
      <c r="AA24" s="79">
        <f>SUM(AA15:AA23)</f>
        <v>1026809022</v>
      </c>
    </row>
    <row r="25" spans="1:27" ht="12.75">
      <c r="A25" s="250" t="s">
        <v>159</v>
      </c>
      <c r="B25" s="251"/>
      <c r="C25" s="168">
        <f aca="true" t="shared" si="2" ref="C25:Y25">+C12+C24</f>
        <v>1051378120</v>
      </c>
      <c r="D25" s="168">
        <f>+D12+D24</f>
        <v>0</v>
      </c>
      <c r="E25" s="72">
        <f t="shared" si="2"/>
        <v>691807072</v>
      </c>
      <c r="F25" s="73">
        <f t="shared" si="2"/>
        <v>1388958457</v>
      </c>
      <c r="G25" s="73">
        <f t="shared" si="2"/>
        <v>1035427771</v>
      </c>
      <c r="H25" s="73">
        <f t="shared" si="2"/>
        <v>542102830</v>
      </c>
      <c r="I25" s="73">
        <f t="shared" si="2"/>
        <v>548077287</v>
      </c>
      <c r="J25" s="73">
        <f t="shared" si="2"/>
        <v>548077287</v>
      </c>
      <c r="K25" s="73">
        <f t="shared" si="2"/>
        <v>1400312745</v>
      </c>
      <c r="L25" s="73">
        <f t="shared" si="2"/>
        <v>1422764444</v>
      </c>
      <c r="M25" s="73">
        <f t="shared" si="2"/>
        <v>1418383043</v>
      </c>
      <c r="N25" s="73">
        <f t="shared" si="2"/>
        <v>1418383043</v>
      </c>
      <c r="O25" s="73">
        <f t="shared" si="2"/>
        <v>1390433689</v>
      </c>
      <c r="P25" s="73">
        <f t="shared" si="2"/>
        <v>1389644951</v>
      </c>
      <c r="Q25" s="73">
        <f t="shared" si="2"/>
        <v>1415446711</v>
      </c>
      <c r="R25" s="73">
        <f t="shared" si="2"/>
        <v>1415446711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1415446711</v>
      </c>
      <c r="X25" s="73">
        <f t="shared" si="2"/>
        <v>1041718845</v>
      </c>
      <c r="Y25" s="73">
        <f t="shared" si="2"/>
        <v>373727866</v>
      </c>
      <c r="Z25" s="170">
        <f>+IF(X25&lt;&gt;0,+(Y25/X25)*100,0)</f>
        <v>35.876078060198665</v>
      </c>
      <c r="AA25" s="74">
        <f>+AA12+AA24</f>
        <v>1388958457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1531041</v>
      </c>
      <c r="D30" s="155"/>
      <c r="E30" s="59">
        <v>1454443</v>
      </c>
      <c r="F30" s="60">
        <v>7829433</v>
      </c>
      <c r="G30" s="60"/>
      <c r="H30" s="60"/>
      <c r="I30" s="60"/>
      <c r="J30" s="60"/>
      <c r="K30" s="60"/>
      <c r="L30" s="60">
        <v>7935777</v>
      </c>
      <c r="M30" s="60">
        <v>7829433</v>
      </c>
      <c r="N30" s="60">
        <v>7829433</v>
      </c>
      <c r="O30" s="60"/>
      <c r="P30" s="60"/>
      <c r="Q30" s="60"/>
      <c r="R30" s="60"/>
      <c r="S30" s="60"/>
      <c r="T30" s="60"/>
      <c r="U30" s="60"/>
      <c r="V30" s="60"/>
      <c r="W30" s="60"/>
      <c r="X30" s="60">
        <v>5872075</v>
      </c>
      <c r="Y30" s="60">
        <v>-5872075</v>
      </c>
      <c r="Z30" s="140">
        <v>-100</v>
      </c>
      <c r="AA30" s="62">
        <v>7829433</v>
      </c>
    </row>
    <row r="31" spans="1:27" ht="12.75">
      <c r="A31" s="249" t="s">
        <v>163</v>
      </c>
      <c r="B31" s="182"/>
      <c r="C31" s="155">
        <v>1348785</v>
      </c>
      <c r="D31" s="155"/>
      <c r="E31" s="59">
        <v>1357463</v>
      </c>
      <c r="F31" s="60">
        <v>1423310</v>
      </c>
      <c r="G31" s="60">
        <v>1390919</v>
      </c>
      <c r="H31" s="60">
        <v>2186</v>
      </c>
      <c r="I31" s="60">
        <v>15978</v>
      </c>
      <c r="J31" s="60">
        <v>15978</v>
      </c>
      <c r="K31" s="60">
        <v>1416607</v>
      </c>
      <c r="L31" s="60">
        <v>1423209</v>
      </c>
      <c r="M31" s="60">
        <v>1423310</v>
      </c>
      <c r="N31" s="60">
        <v>1423310</v>
      </c>
      <c r="O31" s="60">
        <v>1431311</v>
      </c>
      <c r="P31" s="60">
        <v>1432258</v>
      </c>
      <c r="Q31" s="60">
        <v>1435230</v>
      </c>
      <c r="R31" s="60">
        <v>1435230</v>
      </c>
      <c r="S31" s="60"/>
      <c r="T31" s="60"/>
      <c r="U31" s="60"/>
      <c r="V31" s="60"/>
      <c r="W31" s="60">
        <v>1435230</v>
      </c>
      <c r="X31" s="60">
        <v>1067483</v>
      </c>
      <c r="Y31" s="60">
        <v>367747</v>
      </c>
      <c r="Z31" s="140">
        <v>34.45</v>
      </c>
      <c r="AA31" s="62">
        <v>1423310</v>
      </c>
    </row>
    <row r="32" spans="1:27" ht="12.75">
      <c r="A32" s="249" t="s">
        <v>164</v>
      </c>
      <c r="B32" s="182"/>
      <c r="C32" s="155">
        <v>177993617</v>
      </c>
      <c r="D32" s="155"/>
      <c r="E32" s="59">
        <v>137084498</v>
      </c>
      <c r="F32" s="60">
        <v>156659430</v>
      </c>
      <c r="G32" s="60">
        <v>137830758</v>
      </c>
      <c r="H32" s="60">
        <v>27273978</v>
      </c>
      <c r="I32" s="60">
        <v>25570496</v>
      </c>
      <c r="J32" s="60">
        <v>25570496</v>
      </c>
      <c r="K32" s="60">
        <v>145900988</v>
      </c>
      <c r="L32" s="60">
        <v>149528297</v>
      </c>
      <c r="M32" s="60">
        <v>137826168</v>
      </c>
      <c r="N32" s="60">
        <v>137826168</v>
      </c>
      <c r="O32" s="60">
        <v>136897391</v>
      </c>
      <c r="P32" s="60">
        <v>156222196</v>
      </c>
      <c r="Q32" s="60">
        <v>146428014</v>
      </c>
      <c r="R32" s="60">
        <v>146428014</v>
      </c>
      <c r="S32" s="60"/>
      <c r="T32" s="60"/>
      <c r="U32" s="60"/>
      <c r="V32" s="60"/>
      <c r="W32" s="60">
        <v>146428014</v>
      </c>
      <c r="X32" s="60">
        <v>117494573</v>
      </c>
      <c r="Y32" s="60">
        <v>28933441</v>
      </c>
      <c r="Z32" s="140">
        <v>24.63</v>
      </c>
      <c r="AA32" s="62">
        <v>156659430</v>
      </c>
    </row>
    <row r="33" spans="1:27" ht="12.75">
      <c r="A33" s="249" t="s">
        <v>165</v>
      </c>
      <c r="B33" s="182"/>
      <c r="C33" s="155">
        <v>422000</v>
      </c>
      <c r="D33" s="155"/>
      <c r="E33" s="59">
        <v>572000</v>
      </c>
      <c r="F33" s="60">
        <v>572000</v>
      </c>
      <c r="G33" s="60">
        <v>18590219</v>
      </c>
      <c r="H33" s="60">
        <v>2634009</v>
      </c>
      <c r="I33" s="60">
        <v>2155303</v>
      </c>
      <c r="J33" s="60">
        <v>2155303</v>
      </c>
      <c r="K33" s="60">
        <v>17546311</v>
      </c>
      <c r="L33" s="60">
        <v>16394919</v>
      </c>
      <c r="M33" s="60">
        <v>16563190</v>
      </c>
      <c r="N33" s="60">
        <v>16563190</v>
      </c>
      <c r="O33" s="60">
        <v>22510298</v>
      </c>
      <c r="P33" s="60">
        <v>21825170</v>
      </c>
      <c r="Q33" s="60">
        <v>22805589</v>
      </c>
      <c r="R33" s="60">
        <v>22805589</v>
      </c>
      <c r="S33" s="60"/>
      <c r="T33" s="60"/>
      <c r="U33" s="60"/>
      <c r="V33" s="60"/>
      <c r="W33" s="60">
        <v>22805589</v>
      </c>
      <c r="X33" s="60">
        <v>429000</v>
      </c>
      <c r="Y33" s="60">
        <v>22376589</v>
      </c>
      <c r="Z33" s="140">
        <v>5215.99</v>
      </c>
      <c r="AA33" s="62">
        <v>572000</v>
      </c>
    </row>
    <row r="34" spans="1:27" ht="12.75">
      <c r="A34" s="250" t="s">
        <v>58</v>
      </c>
      <c r="B34" s="251"/>
      <c r="C34" s="168">
        <f aca="true" t="shared" si="3" ref="C34:Y34">SUM(C29:C33)</f>
        <v>181295443</v>
      </c>
      <c r="D34" s="168">
        <f>SUM(D29:D33)</f>
        <v>0</v>
      </c>
      <c r="E34" s="72">
        <f t="shared" si="3"/>
        <v>140468404</v>
      </c>
      <c r="F34" s="73">
        <f t="shared" si="3"/>
        <v>166484173</v>
      </c>
      <c r="G34" s="73">
        <f t="shared" si="3"/>
        <v>157811896</v>
      </c>
      <c r="H34" s="73">
        <f t="shared" si="3"/>
        <v>29910173</v>
      </c>
      <c r="I34" s="73">
        <f t="shared" si="3"/>
        <v>27741777</v>
      </c>
      <c r="J34" s="73">
        <f t="shared" si="3"/>
        <v>27741777</v>
      </c>
      <c r="K34" s="73">
        <f t="shared" si="3"/>
        <v>164863906</v>
      </c>
      <c r="L34" s="73">
        <f t="shared" si="3"/>
        <v>175282202</v>
      </c>
      <c r="M34" s="73">
        <f t="shared" si="3"/>
        <v>163642101</v>
      </c>
      <c r="N34" s="73">
        <f t="shared" si="3"/>
        <v>163642101</v>
      </c>
      <c r="O34" s="73">
        <f t="shared" si="3"/>
        <v>160839000</v>
      </c>
      <c r="P34" s="73">
        <f t="shared" si="3"/>
        <v>179479624</v>
      </c>
      <c r="Q34" s="73">
        <f t="shared" si="3"/>
        <v>170668833</v>
      </c>
      <c r="R34" s="73">
        <f t="shared" si="3"/>
        <v>170668833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170668833</v>
      </c>
      <c r="X34" s="73">
        <f t="shared" si="3"/>
        <v>124863131</v>
      </c>
      <c r="Y34" s="73">
        <f t="shared" si="3"/>
        <v>45805702</v>
      </c>
      <c r="Z34" s="170">
        <f>+IF(X34&lt;&gt;0,+(Y34/X34)*100,0)</f>
        <v>36.68472961806476</v>
      </c>
      <c r="AA34" s="74">
        <f>SUM(AA29:AA33)</f>
        <v>166484173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8273764</v>
      </c>
      <c r="D37" s="155"/>
      <c r="E37" s="59">
        <v>8912642</v>
      </c>
      <c r="F37" s="60">
        <v>7829433</v>
      </c>
      <c r="G37" s="60">
        <v>8744964</v>
      </c>
      <c r="H37" s="60">
        <v>455145</v>
      </c>
      <c r="I37" s="60">
        <v>231186</v>
      </c>
      <c r="J37" s="60">
        <v>231186</v>
      </c>
      <c r="K37" s="60">
        <v>7935777</v>
      </c>
      <c r="L37" s="60">
        <v>7935777</v>
      </c>
      <c r="M37" s="60">
        <v>7829433</v>
      </c>
      <c r="N37" s="60">
        <v>7829433</v>
      </c>
      <c r="O37" s="60">
        <v>7778330</v>
      </c>
      <c r="P37" s="60">
        <v>7778330</v>
      </c>
      <c r="Q37" s="60">
        <v>7778330</v>
      </c>
      <c r="R37" s="60">
        <v>7778330</v>
      </c>
      <c r="S37" s="60"/>
      <c r="T37" s="60"/>
      <c r="U37" s="60"/>
      <c r="V37" s="60"/>
      <c r="W37" s="60">
        <v>7778330</v>
      </c>
      <c r="X37" s="60">
        <v>5872075</v>
      </c>
      <c r="Y37" s="60">
        <v>1906255</v>
      </c>
      <c r="Z37" s="140">
        <v>32.46</v>
      </c>
      <c r="AA37" s="62">
        <v>7829433</v>
      </c>
    </row>
    <row r="38" spans="1:27" ht="12.75">
      <c r="A38" s="249" t="s">
        <v>165</v>
      </c>
      <c r="B38" s="182"/>
      <c r="C38" s="155">
        <v>19142003</v>
      </c>
      <c r="D38" s="155"/>
      <c r="E38" s="59">
        <v>14661394</v>
      </c>
      <c r="F38" s="60">
        <v>301420848</v>
      </c>
      <c r="G38" s="60">
        <v>244556425</v>
      </c>
      <c r="H38" s="60">
        <v>56864422</v>
      </c>
      <c r="I38" s="60">
        <v>56864422</v>
      </c>
      <c r="J38" s="60">
        <v>56864422</v>
      </c>
      <c r="K38" s="60">
        <v>301420848</v>
      </c>
      <c r="L38" s="60">
        <v>301420848</v>
      </c>
      <c r="M38" s="60">
        <v>301420848</v>
      </c>
      <c r="N38" s="60">
        <v>301420848</v>
      </c>
      <c r="O38" s="60">
        <v>301134848</v>
      </c>
      <c r="P38" s="60">
        <v>301134848</v>
      </c>
      <c r="Q38" s="60">
        <v>301134848</v>
      </c>
      <c r="R38" s="60">
        <v>301134848</v>
      </c>
      <c r="S38" s="60"/>
      <c r="T38" s="60"/>
      <c r="U38" s="60"/>
      <c r="V38" s="60"/>
      <c r="W38" s="60">
        <v>301134848</v>
      </c>
      <c r="X38" s="60">
        <v>226065636</v>
      </c>
      <c r="Y38" s="60">
        <v>75069212</v>
      </c>
      <c r="Z38" s="140">
        <v>33.21</v>
      </c>
      <c r="AA38" s="62">
        <v>301420848</v>
      </c>
    </row>
    <row r="39" spans="1:27" ht="12.75">
      <c r="A39" s="250" t="s">
        <v>59</v>
      </c>
      <c r="B39" s="253"/>
      <c r="C39" s="168">
        <f aca="true" t="shared" si="4" ref="C39:Y39">SUM(C37:C38)</f>
        <v>27415767</v>
      </c>
      <c r="D39" s="168">
        <f>SUM(D37:D38)</f>
        <v>0</v>
      </c>
      <c r="E39" s="76">
        <f t="shared" si="4"/>
        <v>23574036</v>
      </c>
      <c r="F39" s="77">
        <f t="shared" si="4"/>
        <v>309250281</v>
      </c>
      <c r="G39" s="77">
        <f t="shared" si="4"/>
        <v>253301389</v>
      </c>
      <c r="H39" s="77">
        <f t="shared" si="4"/>
        <v>57319567</v>
      </c>
      <c r="I39" s="77">
        <f t="shared" si="4"/>
        <v>57095608</v>
      </c>
      <c r="J39" s="77">
        <f t="shared" si="4"/>
        <v>57095608</v>
      </c>
      <c r="K39" s="77">
        <f t="shared" si="4"/>
        <v>309356625</v>
      </c>
      <c r="L39" s="77">
        <f t="shared" si="4"/>
        <v>309356625</v>
      </c>
      <c r="M39" s="77">
        <f t="shared" si="4"/>
        <v>309250281</v>
      </c>
      <c r="N39" s="77">
        <f t="shared" si="4"/>
        <v>309250281</v>
      </c>
      <c r="O39" s="77">
        <f t="shared" si="4"/>
        <v>308913178</v>
      </c>
      <c r="P39" s="77">
        <f t="shared" si="4"/>
        <v>308913178</v>
      </c>
      <c r="Q39" s="77">
        <f t="shared" si="4"/>
        <v>308913178</v>
      </c>
      <c r="R39" s="77">
        <f t="shared" si="4"/>
        <v>308913178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308913178</v>
      </c>
      <c r="X39" s="77">
        <f t="shared" si="4"/>
        <v>231937711</v>
      </c>
      <c r="Y39" s="77">
        <f t="shared" si="4"/>
        <v>76975467</v>
      </c>
      <c r="Z39" s="212">
        <f>+IF(X39&lt;&gt;0,+(Y39/X39)*100,0)</f>
        <v>33.187991149916975</v>
      </c>
      <c r="AA39" s="79">
        <f>SUM(AA37:AA38)</f>
        <v>309250281</v>
      </c>
    </row>
    <row r="40" spans="1:27" ht="12.75">
      <c r="A40" s="250" t="s">
        <v>167</v>
      </c>
      <c r="B40" s="251"/>
      <c r="C40" s="168">
        <f aca="true" t="shared" si="5" ref="C40:Y40">+C34+C39</f>
        <v>208711210</v>
      </c>
      <c r="D40" s="168">
        <f>+D34+D39</f>
        <v>0</v>
      </c>
      <c r="E40" s="72">
        <f t="shared" si="5"/>
        <v>164042440</v>
      </c>
      <c r="F40" s="73">
        <f t="shared" si="5"/>
        <v>475734454</v>
      </c>
      <c r="G40" s="73">
        <f t="shared" si="5"/>
        <v>411113285</v>
      </c>
      <c r="H40" s="73">
        <f t="shared" si="5"/>
        <v>87229740</v>
      </c>
      <c r="I40" s="73">
        <f t="shared" si="5"/>
        <v>84837385</v>
      </c>
      <c r="J40" s="73">
        <f t="shared" si="5"/>
        <v>84837385</v>
      </c>
      <c r="K40" s="73">
        <f t="shared" si="5"/>
        <v>474220531</v>
      </c>
      <c r="L40" s="73">
        <f t="shared" si="5"/>
        <v>484638827</v>
      </c>
      <c r="M40" s="73">
        <f t="shared" si="5"/>
        <v>472892382</v>
      </c>
      <c r="N40" s="73">
        <f t="shared" si="5"/>
        <v>472892382</v>
      </c>
      <c r="O40" s="73">
        <f t="shared" si="5"/>
        <v>469752178</v>
      </c>
      <c r="P40" s="73">
        <f t="shared" si="5"/>
        <v>488392802</v>
      </c>
      <c r="Q40" s="73">
        <f t="shared" si="5"/>
        <v>479582011</v>
      </c>
      <c r="R40" s="73">
        <f t="shared" si="5"/>
        <v>479582011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479582011</v>
      </c>
      <c r="X40" s="73">
        <f t="shared" si="5"/>
        <v>356800842</v>
      </c>
      <c r="Y40" s="73">
        <f t="shared" si="5"/>
        <v>122781169</v>
      </c>
      <c r="Z40" s="170">
        <f>+IF(X40&lt;&gt;0,+(Y40/X40)*100,0)</f>
        <v>34.41168140516888</v>
      </c>
      <c r="AA40" s="74">
        <f>+AA34+AA39</f>
        <v>475734454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842666910</v>
      </c>
      <c r="D42" s="257">
        <f>+D25-D40</f>
        <v>0</v>
      </c>
      <c r="E42" s="258">
        <f t="shared" si="6"/>
        <v>527764632</v>
      </c>
      <c r="F42" s="259">
        <f t="shared" si="6"/>
        <v>913224003</v>
      </c>
      <c r="G42" s="259">
        <f t="shared" si="6"/>
        <v>624314486</v>
      </c>
      <c r="H42" s="259">
        <f t="shared" si="6"/>
        <v>454873090</v>
      </c>
      <c r="I42" s="259">
        <f t="shared" si="6"/>
        <v>463239902</v>
      </c>
      <c r="J42" s="259">
        <f t="shared" si="6"/>
        <v>463239902</v>
      </c>
      <c r="K42" s="259">
        <f t="shared" si="6"/>
        <v>926092214</v>
      </c>
      <c r="L42" s="259">
        <f t="shared" si="6"/>
        <v>938125617</v>
      </c>
      <c r="M42" s="259">
        <f t="shared" si="6"/>
        <v>945490661</v>
      </c>
      <c r="N42" s="259">
        <f t="shared" si="6"/>
        <v>945490661</v>
      </c>
      <c r="O42" s="259">
        <f t="shared" si="6"/>
        <v>920681511</v>
      </c>
      <c r="P42" s="259">
        <f t="shared" si="6"/>
        <v>901252149</v>
      </c>
      <c r="Q42" s="259">
        <f t="shared" si="6"/>
        <v>935864700</v>
      </c>
      <c r="R42" s="259">
        <f t="shared" si="6"/>
        <v>935864700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935864700</v>
      </c>
      <c r="X42" s="259">
        <f t="shared" si="6"/>
        <v>684918003</v>
      </c>
      <c r="Y42" s="259">
        <f t="shared" si="6"/>
        <v>250946697</v>
      </c>
      <c r="Z42" s="260">
        <f>+IF(X42&lt;&gt;0,+(Y42/X42)*100,0)</f>
        <v>36.63894012142064</v>
      </c>
      <c r="AA42" s="261">
        <f>+AA25-AA40</f>
        <v>913224003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842666910</v>
      </c>
      <c r="D45" s="155"/>
      <c r="E45" s="59">
        <v>527764633</v>
      </c>
      <c r="F45" s="60">
        <v>913224002</v>
      </c>
      <c r="G45" s="60">
        <v>624314486</v>
      </c>
      <c r="H45" s="60">
        <v>454873090</v>
      </c>
      <c r="I45" s="60">
        <v>463239902</v>
      </c>
      <c r="J45" s="60">
        <v>463239902</v>
      </c>
      <c r="K45" s="60">
        <v>926092214</v>
      </c>
      <c r="L45" s="60">
        <v>938125617</v>
      </c>
      <c r="M45" s="60">
        <v>945490661</v>
      </c>
      <c r="N45" s="60">
        <v>945490661</v>
      </c>
      <c r="O45" s="60">
        <v>920681511</v>
      </c>
      <c r="P45" s="60">
        <v>901252149</v>
      </c>
      <c r="Q45" s="60">
        <v>935864700</v>
      </c>
      <c r="R45" s="60">
        <v>935864700</v>
      </c>
      <c r="S45" s="60"/>
      <c r="T45" s="60"/>
      <c r="U45" s="60"/>
      <c r="V45" s="60"/>
      <c r="W45" s="60">
        <v>935864700</v>
      </c>
      <c r="X45" s="60">
        <v>684918002</v>
      </c>
      <c r="Y45" s="60">
        <v>250946698</v>
      </c>
      <c r="Z45" s="139">
        <v>36.64</v>
      </c>
      <c r="AA45" s="62">
        <v>913224002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842666910</v>
      </c>
      <c r="D48" s="217">
        <f>SUM(D45:D47)</f>
        <v>0</v>
      </c>
      <c r="E48" s="264">
        <f t="shared" si="7"/>
        <v>527764633</v>
      </c>
      <c r="F48" s="219">
        <f t="shared" si="7"/>
        <v>913224002</v>
      </c>
      <c r="G48" s="219">
        <f t="shared" si="7"/>
        <v>624314486</v>
      </c>
      <c r="H48" s="219">
        <f t="shared" si="7"/>
        <v>454873090</v>
      </c>
      <c r="I48" s="219">
        <f t="shared" si="7"/>
        <v>463239902</v>
      </c>
      <c r="J48" s="219">
        <f t="shared" si="7"/>
        <v>463239902</v>
      </c>
      <c r="K48" s="219">
        <f t="shared" si="7"/>
        <v>926092214</v>
      </c>
      <c r="L48" s="219">
        <f t="shared" si="7"/>
        <v>938125617</v>
      </c>
      <c r="M48" s="219">
        <f t="shared" si="7"/>
        <v>945490661</v>
      </c>
      <c r="N48" s="219">
        <f t="shared" si="7"/>
        <v>945490661</v>
      </c>
      <c r="O48" s="219">
        <f t="shared" si="7"/>
        <v>920681511</v>
      </c>
      <c r="P48" s="219">
        <f t="shared" si="7"/>
        <v>901252149</v>
      </c>
      <c r="Q48" s="219">
        <f t="shared" si="7"/>
        <v>935864700</v>
      </c>
      <c r="R48" s="219">
        <f t="shared" si="7"/>
        <v>935864700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935864700</v>
      </c>
      <c r="X48" s="219">
        <f t="shared" si="7"/>
        <v>684918002</v>
      </c>
      <c r="Y48" s="219">
        <f t="shared" si="7"/>
        <v>250946698</v>
      </c>
      <c r="Z48" s="265">
        <f>+IF(X48&lt;&gt;0,+(Y48/X48)*100,0)</f>
        <v>36.63894032091742</v>
      </c>
      <c r="AA48" s="232">
        <f>SUM(AA45:AA47)</f>
        <v>913224002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16673984</v>
      </c>
      <c r="D6" s="155"/>
      <c r="E6" s="59">
        <v>8780262</v>
      </c>
      <c r="F6" s="60">
        <v>8780262</v>
      </c>
      <c r="G6" s="60">
        <v>399485</v>
      </c>
      <c r="H6" s="60">
        <v>571408</v>
      </c>
      <c r="I6" s="60">
        <v>987144</v>
      </c>
      <c r="J6" s="60">
        <v>1958037</v>
      </c>
      <c r="K6" s="60">
        <v>1426273</v>
      </c>
      <c r="L6" s="60">
        <v>692902</v>
      </c>
      <c r="M6" s="60">
        <v>320878</v>
      </c>
      <c r="N6" s="60">
        <v>2440053</v>
      </c>
      <c r="O6" s="60">
        <v>393188</v>
      </c>
      <c r="P6" s="60">
        <v>813053</v>
      </c>
      <c r="Q6" s="60">
        <v>743854</v>
      </c>
      <c r="R6" s="60">
        <v>1950095</v>
      </c>
      <c r="S6" s="60"/>
      <c r="T6" s="60"/>
      <c r="U6" s="60"/>
      <c r="V6" s="60"/>
      <c r="W6" s="60">
        <v>6348185</v>
      </c>
      <c r="X6" s="60">
        <v>6486825</v>
      </c>
      <c r="Y6" s="60">
        <v>-138640</v>
      </c>
      <c r="Z6" s="140">
        <v>-2.14</v>
      </c>
      <c r="AA6" s="62">
        <v>8780262</v>
      </c>
    </row>
    <row r="7" spans="1:27" ht="12.75">
      <c r="A7" s="249" t="s">
        <v>32</v>
      </c>
      <c r="B7" s="182"/>
      <c r="C7" s="155">
        <v>69183916</v>
      </c>
      <c r="D7" s="155"/>
      <c r="E7" s="59">
        <v>63178323</v>
      </c>
      <c r="F7" s="60">
        <v>63178323</v>
      </c>
      <c r="G7" s="60">
        <v>4564270</v>
      </c>
      <c r="H7" s="60">
        <v>1887824</v>
      </c>
      <c r="I7" s="60">
        <v>5743039</v>
      </c>
      <c r="J7" s="60">
        <v>12195133</v>
      </c>
      <c r="K7" s="60">
        <v>4693908</v>
      </c>
      <c r="L7" s="60">
        <v>3912328</v>
      </c>
      <c r="M7" s="60">
        <v>3614024</v>
      </c>
      <c r="N7" s="60">
        <v>12220260</v>
      </c>
      <c r="O7" s="60">
        <v>3697809</v>
      </c>
      <c r="P7" s="60">
        <v>3770814</v>
      </c>
      <c r="Q7" s="60">
        <v>3607780</v>
      </c>
      <c r="R7" s="60">
        <v>11076403</v>
      </c>
      <c r="S7" s="60"/>
      <c r="T7" s="60"/>
      <c r="U7" s="60"/>
      <c r="V7" s="60"/>
      <c r="W7" s="60">
        <v>35491796</v>
      </c>
      <c r="X7" s="60">
        <v>46783453</v>
      </c>
      <c r="Y7" s="60">
        <v>-11291657</v>
      </c>
      <c r="Z7" s="140">
        <v>-24.14</v>
      </c>
      <c r="AA7" s="62">
        <v>63178323</v>
      </c>
    </row>
    <row r="8" spans="1:27" ht="12.75">
      <c r="A8" s="249" t="s">
        <v>178</v>
      </c>
      <c r="B8" s="182"/>
      <c r="C8" s="155">
        <v>1101572</v>
      </c>
      <c r="D8" s="155"/>
      <c r="E8" s="59">
        <v>17172317</v>
      </c>
      <c r="F8" s="60">
        <v>17172317</v>
      </c>
      <c r="G8" s="60">
        <v>974840</v>
      </c>
      <c r="H8" s="60">
        <v>856490</v>
      </c>
      <c r="I8" s="60">
        <v>1668725</v>
      </c>
      <c r="J8" s="60">
        <v>3500055</v>
      </c>
      <c r="K8" s="60">
        <v>1589464</v>
      </c>
      <c r="L8" s="60">
        <v>1276129</v>
      </c>
      <c r="M8" s="60">
        <v>926948</v>
      </c>
      <c r="N8" s="60">
        <v>3792541</v>
      </c>
      <c r="O8" s="60">
        <v>909343</v>
      </c>
      <c r="P8" s="60">
        <v>915401</v>
      </c>
      <c r="Q8" s="60">
        <v>1381650</v>
      </c>
      <c r="R8" s="60">
        <v>3206394</v>
      </c>
      <c r="S8" s="60"/>
      <c r="T8" s="60"/>
      <c r="U8" s="60"/>
      <c r="V8" s="60"/>
      <c r="W8" s="60">
        <v>10498990</v>
      </c>
      <c r="X8" s="60">
        <v>10231106</v>
      </c>
      <c r="Y8" s="60">
        <v>267884</v>
      </c>
      <c r="Z8" s="140">
        <v>2.62</v>
      </c>
      <c r="AA8" s="62">
        <v>17172317</v>
      </c>
    </row>
    <row r="9" spans="1:27" ht="12.75">
      <c r="A9" s="249" t="s">
        <v>179</v>
      </c>
      <c r="B9" s="182"/>
      <c r="C9" s="155">
        <v>153427832</v>
      </c>
      <c r="D9" s="155"/>
      <c r="E9" s="59">
        <v>83002000</v>
      </c>
      <c r="F9" s="60">
        <v>83002000</v>
      </c>
      <c r="G9" s="60">
        <v>32939000</v>
      </c>
      <c r="H9" s="60">
        <v>1881000</v>
      </c>
      <c r="I9" s="60"/>
      <c r="J9" s="60">
        <v>34820000</v>
      </c>
      <c r="K9" s="60"/>
      <c r="L9" s="60">
        <v>460000</v>
      </c>
      <c r="M9" s="60">
        <v>26048000</v>
      </c>
      <c r="N9" s="60">
        <v>26508000</v>
      </c>
      <c r="O9" s="60"/>
      <c r="P9" s="60"/>
      <c r="Q9" s="60">
        <v>20071000</v>
      </c>
      <c r="R9" s="60">
        <v>20071000</v>
      </c>
      <c r="S9" s="60"/>
      <c r="T9" s="60"/>
      <c r="U9" s="60"/>
      <c r="V9" s="60"/>
      <c r="W9" s="60">
        <v>81399000</v>
      </c>
      <c r="X9" s="60">
        <v>62251500</v>
      </c>
      <c r="Y9" s="60">
        <v>19147500</v>
      </c>
      <c r="Z9" s="140">
        <v>30.76</v>
      </c>
      <c r="AA9" s="62">
        <v>83002000</v>
      </c>
    </row>
    <row r="10" spans="1:27" ht="12.75">
      <c r="A10" s="249" t="s">
        <v>180</v>
      </c>
      <c r="B10" s="182"/>
      <c r="C10" s="155"/>
      <c r="D10" s="155"/>
      <c r="E10" s="59">
        <v>64218000</v>
      </c>
      <c r="F10" s="60">
        <v>64218000</v>
      </c>
      <c r="G10" s="60">
        <v>14098432</v>
      </c>
      <c r="H10" s="60"/>
      <c r="I10" s="60"/>
      <c r="J10" s="60">
        <v>14098432</v>
      </c>
      <c r="K10" s="60">
        <v>231305</v>
      </c>
      <c r="L10" s="60">
        <v>2512649</v>
      </c>
      <c r="M10" s="60">
        <v>12970233</v>
      </c>
      <c r="N10" s="60">
        <v>15714187</v>
      </c>
      <c r="O10" s="60">
        <v>2561258</v>
      </c>
      <c r="P10" s="60">
        <v>1662548</v>
      </c>
      <c r="Q10" s="60">
        <v>11644187</v>
      </c>
      <c r="R10" s="60">
        <v>15867993</v>
      </c>
      <c r="S10" s="60"/>
      <c r="T10" s="60"/>
      <c r="U10" s="60"/>
      <c r="V10" s="60"/>
      <c r="W10" s="60">
        <v>45680612</v>
      </c>
      <c r="X10" s="60">
        <v>48163500</v>
      </c>
      <c r="Y10" s="60">
        <v>-2482888</v>
      </c>
      <c r="Z10" s="140">
        <v>-5.16</v>
      </c>
      <c r="AA10" s="62">
        <v>64218000</v>
      </c>
    </row>
    <row r="11" spans="1:27" ht="12.75">
      <c r="A11" s="249" t="s">
        <v>181</v>
      </c>
      <c r="B11" s="182"/>
      <c r="C11" s="155"/>
      <c r="D11" s="155"/>
      <c r="E11" s="59">
        <v>1598664</v>
      </c>
      <c r="F11" s="60">
        <v>1598664</v>
      </c>
      <c r="G11" s="60">
        <v>145328</v>
      </c>
      <c r="H11" s="60">
        <v>309170</v>
      </c>
      <c r="I11" s="60">
        <v>178057</v>
      </c>
      <c r="J11" s="60">
        <v>632555</v>
      </c>
      <c r="K11" s="60">
        <v>182031</v>
      </c>
      <c r="L11" s="60">
        <v>143317</v>
      </c>
      <c r="M11" s="60">
        <v>159087</v>
      </c>
      <c r="N11" s="60">
        <v>484435</v>
      </c>
      <c r="O11" s="60">
        <v>105182</v>
      </c>
      <c r="P11" s="60">
        <v>92053</v>
      </c>
      <c r="Q11" s="60">
        <v>112993</v>
      </c>
      <c r="R11" s="60">
        <v>310228</v>
      </c>
      <c r="S11" s="60"/>
      <c r="T11" s="60"/>
      <c r="U11" s="60"/>
      <c r="V11" s="60"/>
      <c r="W11" s="60">
        <v>1427218</v>
      </c>
      <c r="X11" s="60">
        <v>1123439</v>
      </c>
      <c r="Y11" s="60">
        <v>303779</v>
      </c>
      <c r="Z11" s="140">
        <v>27.04</v>
      </c>
      <c r="AA11" s="62">
        <v>1598664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-169284096</v>
      </c>
      <c r="D14" s="155"/>
      <c r="E14" s="59">
        <v>-201525085</v>
      </c>
      <c r="F14" s="60">
        <v>-201525085</v>
      </c>
      <c r="G14" s="60">
        <v>-13838952</v>
      </c>
      <c r="H14" s="60">
        <v>-12763593</v>
      </c>
      <c r="I14" s="60">
        <v>-32955056</v>
      </c>
      <c r="J14" s="60">
        <v>-59557601</v>
      </c>
      <c r="K14" s="60">
        <v>-13451478</v>
      </c>
      <c r="L14" s="60">
        <v>-12198596</v>
      </c>
      <c r="M14" s="60">
        <v>-27918468</v>
      </c>
      <c r="N14" s="60">
        <v>-53568542</v>
      </c>
      <c r="O14" s="60">
        <v>-16349875</v>
      </c>
      <c r="P14" s="60">
        <v>-11218406</v>
      </c>
      <c r="Q14" s="60">
        <v>-21042312</v>
      </c>
      <c r="R14" s="60">
        <v>-48610593</v>
      </c>
      <c r="S14" s="60"/>
      <c r="T14" s="60"/>
      <c r="U14" s="60"/>
      <c r="V14" s="60"/>
      <c r="W14" s="60">
        <v>-161736736</v>
      </c>
      <c r="X14" s="60">
        <v>-120302891</v>
      </c>
      <c r="Y14" s="60">
        <v>-41433845</v>
      </c>
      <c r="Z14" s="140">
        <v>34.44</v>
      </c>
      <c r="AA14" s="62">
        <v>-201525085</v>
      </c>
    </row>
    <row r="15" spans="1:27" ht="12.75">
      <c r="A15" s="249" t="s">
        <v>40</v>
      </c>
      <c r="B15" s="182"/>
      <c r="C15" s="155">
        <v>-10202243</v>
      </c>
      <c r="D15" s="155"/>
      <c r="E15" s="59">
        <v>-1200000</v>
      </c>
      <c r="F15" s="60">
        <v>-1200000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-900000</v>
      </c>
      <c r="Y15" s="60">
        <v>900000</v>
      </c>
      <c r="Z15" s="140">
        <v>-100</v>
      </c>
      <c r="AA15" s="62">
        <v>-1200000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60900965</v>
      </c>
      <c r="D17" s="168">
        <f t="shared" si="0"/>
        <v>0</v>
      </c>
      <c r="E17" s="72">
        <f t="shared" si="0"/>
        <v>35224481</v>
      </c>
      <c r="F17" s="73">
        <f t="shared" si="0"/>
        <v>35224481</v>
      </c>
      <c r="G17" s="73">
        <f t="shared" si="0"/>
        <v>39282403</v>
      </c>
      <c r="H17" s="73">
        <f t="shared" si="0"/>
        <v>-7257701</v>
      </c>
      <c r="I17" s="73">
        <f t="shared" si="0"/>
        <v>-24378091</v>
      </c>
      <c r="J17" s="73">
        <f t="shared" si="0"/>
        <v>7646611</v>
      </c>
      <c r="K17" s="73">
        <f t="shared" si="0"/>
        <v>-5328497</v>
      </c>
      <c r="L17" s="73">
        <f t="shared" si="0"/>
        <v>-3201271</v>
      </c>
      <c r="M17" s="73">
        <f t="shared" si="0"/>
        <v>16120702</v>
      </c>
      <c r="N17" s="73">
        <f t="shared" si="0"/>
        <v>7590934</v>
      </c>
      <c r="O17" s="73">
        <f t="shared" si="0"/>
        <v>-8683095</v>
      </c>
      <c r="P17" s="73">
        <f t="shared" si="0"/>
        <v>-3964537</v>
      </c>
      <c r="Q17" s="73">
        <f t="shared" si="0"/>
        <v>16519152</v>
      </c>
      <c r="R17" s="73">
        <f t="shared" si="0"/>
        <v>3871520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19109065</v>
      </c>
      <c r="X17" s="73">
        <f t="shared" si="0"/>
        <v>53836932</v>
      </c>
      <c r="Y17" s="73">
        <f t="shared" si="0"/>
        <v>-34727867</v>
      </c>
      <c r="Z17" s="170">
        <f>+IF(X17&lt;&gt;0,+(Y17/X17)*100,0)</f>
        <v>-64.50565756607378</v>
      </c>
      <c r="AA17" s="74">
        <f>SUM(AA6:AA16)</f>
        <v>35224481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587073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-309553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-25000000</v>
      </c>
      <c r="H24" s="60">
        <v>25000000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-59549009</v>
      </c>
      <c r="D26" s="155"/>
      <c r="E26" s="59">
        <v>-64218000</v>
      </c>
      <c r="F26" s="60">
        <v>-64218000</v>
      </c>
      <c r="G26" s="60">
        <v>-4983176</v>
      </c>
      <c r="H26" s="60">
        <v>-2913434</v>
      </c>
      <c r="I26" s="60">
        <v>-3034396</v>
      </c>
      <c r="J26" s="60">
        <v>-10931006</v>
      </c>
      <c r="K26" s="60">
        <v>-2405834</v>
      </c>
      <c r="L26" s="60">
        <v>-5191158</v>
      </c>
      <c r="M26" s="60">
        <v>-10398237</v>
      </c>
      <c r="N26" s="60">
        <v>-17995229</v>
      </c>
      <c r="O26" s="60">
        <v>-2670306</v>
      </c>
      <c r="P26" s="60">
        <v>-736495</v>
      </c>
      <c r="Q26" s="60">
        <v>-8763393</v>
      </c>
      <c r="R26" s="60">
        <v>-12170194</v>
      </c>
      <c r="S26" s="60"/>
      <c r="T26" s="60"/>
      <c r="U26" s="60"/>
      <c r="V26" s="60"/>
      <c r="W26" s="60">
        <v>-41096429</v>
      </c>
      <c r="X26" s="60">
        <v>-47058269</v>
      </c>
      <c r="Y26" s="60">
        <v>5961840</v>
      </c>
      <c r="Z26" s="140">
        <v>-12.67</v>
      </c>
      <c r="AA26" s="62">
        <v>-64218000</v>
      </c>
    </row>
    <row r="27" spans="1:27" ht="12.75">
      <c r="A27" s="250" t="s">
        <v>192</v>
      </c>
      <c r="B27" s="251"/>
      <c r="C27" s="168">
        <f aca="true" t="shared" si="1" ref="C27:Y27">SUM(C21:C26)</f>
        <v>-59271489</v>
      </c>
      <c r="D27" s="168">
        <f>SUM(D21:D26)</f>
        <v>0</v>
      </c>
      <c r="E27" s="72">
        <f t="shared" si="1"/>
        <v>-64218000</v>
      </c>
      <c r="F27" s="73">
        <f t="shared" si="1"/>
        <v>-64218000</v>
      </c>
      <c r="G27" s="73">
        <f t="shared" si="1"/>
        <v>-29983176</v>
      </c>
      <c r="H27" s="73">
        <f t="shared" si="1"/>
        <v>22086566</v>
      </c>
      <c r="I27" s="73">
        <f t="shared" si="1"/>
        <v>-3034396</v>
      </c>
      <c r="J27" s="73">
        <f t="shared" si="1"/>
        <v>-10931006</v>
      </c>
      <c r="K27" s="73">
        <f t="shared" si="1"/>
        <v>-2405834</v>
      </c>
      <c r="L27" s="73">
        <f t="shared" si="1"/>
        <v>-5191158</v>
      </c>
      <c r="M27" s="73">
        <f t="shared" si="1"/>
        <v>-10398237</v>
      </c>
      <c r="N27" s="73">
        <f t="shared" si="1"/>
        <v>-17995229</v>
      </c>
      <c r="O27" s="73">
        <f t="shared" si="1"/>
        <v>-2670306</v>
      </c>
      <c r="P27" s="73">
        <f t="shared" si="1"/>
        <v>-736495</v>
      </c>
      <c r="Q27" s="73">
        <f t="shared" si="1"/>
        <v>-8763393</v>
      </c>
      <c r="R27" s="73">
        <f t="shared" si="1"/>
        <v>-12170194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-41096429</v>
      </c>
      <c r="X27" s="73">
        <f t="shared" si="1"/>
        <v>-47058269</v>
      </c>
      <c r="Y27" s="73">
        <f t="shared" si="1"/>
        <v>5961840</v>
      </c>
      <c r="Z27" s="170">
        <f>+IF(X27&lt;&gt;0,+(Y27/X27)*100,0)</f>
        <v>-12.669059289027398</v>
      </c>
      <c r="AA27" s="74">
        <f>SUM(AA21:AA26)</f>
        <v>-64218000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147123</v>
      </c>
      <c r="F33" s="60">
        <v>147123</v>
      </c>
      <c r="G33" s="60">
        <v>8472</v>
      </c>
      <c r="H33" s="159">
        <v>16098</v>
      </c>
      <c r="I33" s="159">
        <v>14398</v>
      </c>
      <c r="J33" s="159">
        <v>38968</v>
      </c>
      <c r="K33" s="60">
        <v>10168</v>
      </c>
      <c r="L33" s="60">
        <v>8894</v>
      </c>
      <c r="M33" s="60">
        <v>8101</v>
      </c>
      <c r="N33" s="60">
        <v>27163</v>
      </c>
      <c r="O33" s="159">
        <v>13981</v>
      </c>
      <c r="P33" s="159">
        <v>11014</v>
      </c>
      <c r="Q33" s="159">
        <v>5929</v>
      </c>
      <c r="R33" s="60">
        <v>30924</v>
      </c>
      <c r="S33" s="60"/>
      <c r="T33" s="60"/>
      <c r="U33" s="60"/>
      <c r="V33" s="159"/>
      <c r="W33" s="159">
        <v>97055</v>
      </c>
      <c r="X33" s="159">
        <v>100934</v>
      </c>
      <c r="Y33" s="60">
        <v>-3879</v>
      </c>
      <c r="Z33" s="140">
        <v>-3.84</v>
      </c>
      <c r="AA33" s="62">
        <v>147123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-812885</v>
      </c>
      <c r="D35" s="155"/>
      <c r="E35" s="59">
        <v>-8636631</v>
      </c>
      <c r="F35" s="60">
        <v>-8636631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-6449994</v>
      </c>
      <c r="Y35" s="60">
        <v>6449994</v>
      </c>
      <c r="Z35" s="140">
        <v>-100</v>
      </c>
      <c r="AA35" s="62">
        <v>-8636631</v>
      </c>
    </row>
    <row r="36" spans="1:27" ht="12.75">
      <c r="A36" s="250" t="s">
        <v>198</v>
      </c>
      <c r="B36" s="251"/>
      <c r="C36" s="168">
        <f aca="true" t="shared" si="2" ref="C36:Y36">SUM(C31:C35)</f>
        <v>-812885</v>
      </c>
      <c r="D36" s="168">
        <f>SUM(D31:D35)</f>
        <v>0</v>
      </c>
      <c r="E36" s="72">
        <f t="shared" si="2"/>
        <v>-8489508</v>
      </c>
      <c r="F36" s="73">
        <f t="shared" si="2"/>
        <v>-8489508</v>
      </c>
      <c r="G36" s="73">
        <f t="shared" si="2"/>
        <v>8472</v>
      </c>
      <c r="H36" s="73">
        <f t="shared" si="2"/>
        <v>16098</v>
      </c>
      <c r="I36" s="73">
        <f t="shared" si="2"/>
        <v>14398</v>
      </c>
      <c r="J36" s="73">
        <f t="shared" si="2"/>
        <v>38968</v>
      </c>
      <c r="K36" s="73">
        <f t="shared" si="2"/>
        <v>10168</v>
      </c>
      <c r="L36" s="73">
        <f t="shared" si="2"/>
        <v>8894</v>
      </c>
      <c r="M36" s="73">
        <f t="shared" si="2"/>
        <v>8101</v>
      </c>
      <c r="N36" s="73">
        <f t="shared" si="2"/>
        <v>27163</v>
      </c>
      <c r="O36" s="73">
        <f t="shared" si="2"/>
        <v>13981</v>
      </c>
      <c r="P36" s="73">
        <f t="shared" si="2"/>
        <v>11014</v>
      </c>
      <c r="Q36" s="73">
        <f t="shared" si="2"/>
        <v>5929</v>
      </c>
      <c r="R36" s="73">
        <f t="shared" si="2"/>
        <v>30924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97055</v>
      </c>
      <c r="X36" s="73">
        <f t="shared" si="2"/>
        <v>-6349060</v>
      </c>
      <c r="Y36" s="73">
        <f t="shared" si="2"/>
        <v>6446115</v>
      </c>
      <c r="Z36" s="170">
        <f>+IF(X36&lt;&gt;0,+(Y36/X36)*100,0)</f>
        <v>-101.52865148541675</v>
      </c>
      <c r="AA36" s="74">
        <f>SUM(AA31:AA35)</f>
        <v>-8489508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816591</v>
      </c>
      <c r="D38" s="153">
        <f>+D17+D27+D36</f>
        <v>0</v>
      </c>
      <c r="E38" s="99">
        <f t="shared" si="3"/>
        <v>-37483027</v>
      </c>
      <c r="F38" s="100">
        <f t="shared" si="3"/>
        <v>-37483027</v>
      </c>
      <c r="G38" s="100">
        <f t="shared" si="3"/>
        <v>9307699</v>
      </c>
      <c r="H38" s="100">
        <f t="shared" si="3"/>
        <v>14844963</v>
      </c>
      <c r="I38" s="100">
        <f t="shared" si="3"/>
        <v>-27398089</v>
      </c>
      <c r="J38" s="100">
        <f t="shared" si="3"/>
        <v>-3245427</v>
      </c>
      <c r="K38" s="100">
        <f t="shared" si="3"/>
        <v>-7724163</v>
      </c>
      <c r="L38" s="100">
        <f t="shared" si="3"/>
        <v>-8383535</v>
      </c>
      <c r="M38" s="100">
        <f t="shared" si="3"/>
        <v>5730566</v>
      </c>
      <c r="N38" s="100">
        <f t="shared" si="3"/>
        <v>-10377132</v>
      </c>
      <c r="O38" s="100">
        <f t="shared" si="3"/>
        <v>-11339420</v>
      </c>
      <c r="P38" s="100">
        <f t="shared" si="3"/>
        <v>-4690018</v>
      </c>
      <c r="Q38" s="100">
        <f t="shared" si="3"/>
        <v>7761688</v>
      </c>
      <c r="R38" s="100">
        <f t="shared" si="3"/>
        <v>-8267750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-21890309</v>
      </c>
      <c r="X38" s="100">
        <f t="shared" si="3"/>
        <v>429603</v>
      </c>
      <c r="Y38" s="100">
        <f t="shared" si="3"/>
        <v>-22319912</v>
      </c>
      <c r="Z38" s="137">
        <f>+IF(X38&lt;&gt;0,+(Y38/X38)*100,0)</f>
        <v>-5195.473960842918</v>
      </c>
      <c r="AA38" s="102">
        <f>+AA17+AA27+AA36</f>
        <v>-37483027</v>
      </c>
    </row>
    <row r="39" spans="1:27" ht="12.75">
      <c r="A39" s="249" t="s">
        <v>200</v>
      </c>
      <c r="B39" s="182"/>
      <c r="C39" s="153">
        <v>1710430</v>
      </c>
      <c r="D39" s="153"/>
      <c r="E39" s="99">
        <v>7269285</v>
      </c>
      <c r="F39" s="100">
        <v>7269285</v>
      </c>
      <c r="G39" s="100">
        <v>7269285</v>
      </c>
      <c r="H39" s="100">
        <v>16576984</v>
      </c>
      <c r="I39" s="100">
        <v>31421947</v>
      </c>
      <c r="J39" s="100">
        <v>7269285</v>
      </c>
      <c r="K39" s="100">
        <v>4023858</v>
      </c>
      <c r="L39" s="100">
        <v>-3700305</v>
      </c>
      <c r="M39" s="100">
        <v>-12083840</v>
      </c>
      <c r="N39" s="100">
        <v>4023858</v>
      </c>
      <c r="O39" s="100">
        <v>-6353274</v>
      </c>
      <c r="P39" s="100">
        <v>-17692694</v>
      </c>
      <c r="Q39" s="100">
        <v>-22382712</v>
      </c>
      <c r="R39" s="100">
        <v>-6353274</v>
      </c>
      <c r="S39" s="100"/>
      <c r="T39" s="100"/>
      <c r="U39" s="100"/>
      <c r="V39" s="100"/>
      <c r="W39" s="100">
        <v>7269285</v>
      </c>
      <c r="X39" s="100">
        <v>7269285</v>
      </c>
      <c r="Y39" s="100"/>
      <c r="Z39" s="137"/>
      <c r="AA39" s="102">
        <v>7269285</v>
      </c>
    </row>
    <row r="40" spans="1:27" ht="12.75">
      <c r="A40" s="269" t="s">
        <v>201</v>
      </c>
      <c r="B40" s="256"/>
      <c r="C40" s="257">
        <v>2527021</v>
      </c>
      <c r="D40" s="257"/>
      <c r="E40" s="258">
        <v>-30213742</v>
      </c>
      <c r="F40" s="259">
        <v>-30213742</v>
      </c>
      <c r="G40" s="259">
        <v>16576984</v>
      </c>
      <c r="H40" s="259">
        <v>31421947</v>
      </c>
      <c r="I40" s="259">
        <v>4023858</v>
      </c>
      <c r="J40" s="259">
        <v>4023858</v>
      </c>
      <c r="K40" s="259">
        <v>-3700305</v>
      </c>
      <c r="L40" s="259">
        <v>-12083840</v>
      </c>
      <c r="M40" s="259">
        <v>-6353274</v>
      </c>
      <c r="N40" s="259">
        <v>-6353274</v>
      </c>
      <c r="O40" s="259">
        <v>-17692694</v>
      </c>
      <c r="P40" s="259">
        <v>-22382712</v>
      </c>
      <c r="Q40" s="259">
        <v>-14621024</v>
      </c>
      <c r="R40" s="259">
        <v>-14621024</v>
      </c>
      <c r="S40" s="259"/>
      <c r="T40" s="259"/>
      <c r="U40" s="259"/>
      <c r="V40" s="259"/>
      <c r="W40" s="259">
        <v>-14621024</v>
      </c>
      <c r="X40" s="259">
        <v>7698888</v>
      </c>
      <c r="Y40" s="259">
        <v>-22319912</v>
      </c>
      <c r="Z40" s="260">
        <v>-289.91</v>
      </c>
      <c r="AA40" s="261">
        <v>-30213742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59576592</v>
      </c>
      <c r="D5" s="200">
        <f t="shared" si="0"/>
        <v>0</v>
      </c>
      <c r="E5" s="106">
        <f t="shared" si="0"/>
        <v>34427030</v>
      </c>
      <c r="F5" s="106">
        <f t="shared" si="0"/>
        <v>64218001</v>
      </c>
      <c r="G5" s="106">
        <f t="shared" si="0"/>
        <v>4005896</v>
      </c>
      <c r="H5" s="106">
        <f t="shared" si="0"/>
        <v>2265771</v>
      </c>
      <c r="I5" s="106">
        <f t="shared" si="0"/>
        <v>1147002</v>
      </c>
      <c r="J5" s="106">
        <f t="shared" si="0"/>
        <v>7418669</v>
      </c>
      <c r="K5" s="106">
        <f t="shared" si="0"/>
        <v>1844227</v>
      </c>
      <c r="L5" s="106">
        <f t="shared" si="0"/>
        <v>2135047</v>
      </c>
      <c r="M5" s="106">
        <f t="shared" si="0"/>
        <v>3607840</v>
      </c>
      <c r="N5" s="106">
        <f t="shared" si="0"/>
        <v>7587114</v>
      </c>
      <c r="O5" s="106">
        <f t="shared" si="0"/>
        <v>923216</v>
      </c>
      <c r="P5" s="106">
        <f t="shared" si="0"/>
        <v>420208</v>
      </c>
      <c r="Q5" s="106">
        <f t="shared" si="0"/>
        <v>3086638</v>
      </c>
      <c r="R5" s="106">
        <f t="shared" si="0"/>
        <v>4430062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19435845</v>
      </c>
      <c r="X5" s="106">
        <f t="shared" si="0"/>
        <v>48163501</v>
      </c>
      <c r="Y5" s="106">
        <f t="shared" si="0"/>
        <v>-28727656</v>
      </c>
      <c r="Z5" s="201">
        <f>+IF(X5&lt;&gt;0,+(Y5/X5)*100,0)</f>
        <v>-59.64611251993496</v>
      </c>
      <c r="AA5" s="199">
        <f>SUM(AA11:AA18)</f>
        <v>64218001</v>
      </c>
    </row>
    <row r="6" spans="1:27" ht="12.75">
      <c r="A6" s="291" t="s">
        <v>205</v>
      </c>
      <c r="B6" s="142"/>
      <c r="C6" s="62">
        <v>12648409</v>
      </c>
      <c r="D6" s="156"/>
      <c r="E6" s="60">
        <v>1210900</v>
      </c>
      <c r="F6" s="60">
        <v>17516624</v>
      </c>
      <c r="G6" s="60">
        <v>468674</v>
      </c>
      <c r="H6" s="60">
        <v>476929</v>
      </c>
      <c r="I6" s="60"/>
      <c r="J6" s="60">
        <v>945603</v>
      </c>
      <c r="K6" s="60">
        <v>229457</v>
      </c>
      <c r="L6" s="60">
        <v>64379</v>
      </c>
      <c r="M6" s="60">
        <v>1010024</v>
      </c>
      <c r="N6" s="60">
        <v>1303860</v>
      </c>
      <c r="O6" s="60"/>
      <c r="P6" s="60"/>
      <c r="Q6" s="60">
        <v>301516</v>
      </c>
      <c r="R6" s="60">
        <v>301516</v>
      </c>
      <c r="S6" s="60"/>
      <c r="T6" s="60"/>
      <c r="U6" s="60"/>
      <c r="V6" s="60"/>
      <c r="W6" s="60">
        <v>2550979</v>
      </c>
      <c r="X6" s="60">
        <v>13137468</v>
      </c>
      <c r="Y6" s="60">
        <v>-10586489</v>
      </c>
      <c r="Z6" s="140">
        <v>-80.58</v>
      </c>
      <c r="AA6" s="155">
        <v>17516624</v>
      </c>
    </row>
    <row r="7" spans="1:27" ht="12.75">
      <c r="A7" s="291" t="s">
        <v>206</v>
      </c>
      <c r="B7" s="142"/>
      <c r="C7" s="62">
        <v>2842188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19660506</v>
      </c>
      <c r="D8" s="156"/>
      <c r="E8" s="60">
        <v>20111844</v>
      </c>
      <c r="F8" s="60">
        <v>32010791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24008093</v>
      </c>
      <c r="Y8" s="60">
        <v>-24008093</v>
      </c>
      <c r="Z8" s="140">
        <v>-100</v>
      </c>
      <c r="AA8" s="155">
        <v>32010791</v>
      </c>
    </row>
    <row r="9" spans="1:27" ht="12.75">
      <c r="A9" s="291" t="s">
        <v>208</v>
      </c>
      <c r="B9" s="142"/>
      <c r="C9" s="62">
        <v>7728815</v>
      </c>
      <c r="D9" s="156"/>
      <c r="E9" s="60">
        <v>279103</v>
      </c>
      <c r="F9" s="60">
        <v>10403454</v>
      </c>
      <c r="G9" s="60"/>
      <c r="H9" s="60">
        <v>12534</v>
      </c>
      <c r="I9" s="60">
        <v>6984</v>
      </c>
      <c r="J9" s="60">
        <v>19518</v>
      </c>
      <c r="K9" s="60"/>
      <c r="L9" s="60"/>
      <c r="M9" s="60"/>
      <c r="N9" s="60"/>
      <c r="O9" s="60"/>
      <c r="P9" s="60">
        <v>19300</v>
      </c>
      <c r="Q9" s="60"/>
      <c r="R9" s="60">
        <v>19300</v>
      </c>
      <c r="S9" s="60"/>
      <c r="T9" s="60"/>
      <c r="U9" s="60"/>
      <c r="V9" s="60"/>
      <c r="W9" s="60">
        <v>38818</v>
      </c>
      <c r="X9" s="60">
        <v>7802591</v>
      </c>
      <c r="Y9" s="60">
        <v>-7763773</v>
      </c>
      <c r="Z9" s="140">
        <v>-99.5</v>
      </c>
      <c r="AA9" s="155">
        <v>10403454</v>
      </c>
    </row>
    <row r="10" spans="1:27" ht="12.75">
      <c r="A10" s="291" t="s">
        <v>209</v>
      </c>
      <c r="B10" s="142"/>
      <c r="C10" s="62">
        <v>8942785</v>
      </c>
      <c r="D10" s="156"/>
      <c r="E10" s="60">
        <v>1414995</v>
      </c>
      <c r="F10" s="60">
        <v>376200</v>
      </c>
      <c r="G10" s="60">
        <v>1371425</v>
      </c>
      <c r="H10" s="60">
        <v>100908</v>
      </c>
      <c r="I10" s="60">
        <v>100908</v>
      </c>
      <c r="J10" s="60">
        <v>1573241</v>
      </c>
      <c r="K10" s="60">
        <v>386772</v>
      </c>
      <c r="L10" s="60">
        <v>1606768</v>
      </c>
      <c r="M10" s="60">
        <v>902339</v>
      </c>
      <c r="N10" s="60">
        <v>2895879</v>
      </c>
      <c r="O10" s="60">
        <v>400908</v>
      </c>
      <c r="P10" s="60">
        <v>200908</v>
      </c>
      <c r="Q10" s="60">
        <v>1670812</v>
      </c>
      <c r="R10" s="60">
        <v>2272628</v>
      </c>
      <c r="S10" s="60"/>
      <c r="T10" s="60"/>
      <c r="U10" s="60"/>
      <c r="V10" s="60"/>
      <c r="W10" s="60">
        <v>6741748</v>
      </c>
      <c r="X10" s="60">
        <v>282150</v>
      </c>
      <c r="Y10" s="60">
        <v>6459598</v>
      </c>
      <c r="Z10" s="140">
        <v>2289.42</v>
      </c>
      <c r="AA10" s="155">
        <v>376200</v>
      </c>
    </row>
    <row r="11" spans="1:27" ht="12.75">
      <c r="A11" s="292" t="s">
        <v>210</v>
      </c>
      <c r="B11" s="142"/>
      <c r="C11" s="293">
        <f aca="true" t="shared" si="1" ref="C11:Y11">SUM(C6:C10)</f>
        <v>51822703</v>
      </c>
      <c r="D11" s="294">
        <f t="shared" si="1"/>
        <v>0</v>
      </c>
      <c r="E11" s="295">
        <f t="shared" si="1"/>
        <v>23016842</v>
      </c>
      <c r="F11" s="295">
        <f t="shared" si="1"/>
        <v>60307069</v>
      </c>
      <c r="G11" s="295">
        <f t="shared" si="1"/>
        <v>1840099</v>
      </c>
      <c r="H11" s="295">
        <f t="shared" si="1"/>
        <v>590371</v>
      </c>
      <c r="I11" s="295">
        <f t="shared" si="1"/>
        <v>107892</v>
      </c>
      <c r="J11" s="295">
        <f t="shared" si="1"/>
        <v>2538362</v>
      </c>
      <c r="K11" s="295">
        <f t="shared" si="1"/>
        <v>616229</v>
      </c>
      <c r="L11" s="295">
        <f t="shared" si="1"/>
        <v>1671147</v>
      </c>
      <c r="M11" s="295">
        <f t="shared" si="1"/>
        <v>1912363</v>
      </c>
      <c r="N11" s="295">
        <f t="shared" si="1"/>
        <v>4199739</v>
      </c>
      <c r="O11" s="295">
        <f t="shared" si="1"/>
        <v>400908</v>
      </c>
      <c r="P11" s="295">
        <f t="shared" si="1"/>
        <v>220208</v>
      </c>
      <c r="Q11" s="295">
        <f t="shared" si="1"/>
        <v>1972328</v>
      </c>
      <c r="R11" s="295">
        <f t="shared" si="1"/>
        <v>2593444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9331545</v>
      </c>
      <c r="X11" s="295">
        <f t="shared" si="1"/>
        <v>45230302</v>
      </c>
      <c r="Y11" s="295">
        <f t="shared" si="1"/>
        <v>-35898757</v>
      </c>
      <c r="Z11" s="296">
        <f>+IF(X11&lt;&gt;0,+(Y11/X11)*100,0)</f>
        <v>-79.36882004457985</v>
      </c>
      <c r="AA11" s="297">
        <f>SUM(AA6:AA10)</f>
        <v>60307069</v>
      </c>
    </row>
    <row r="12" spans="1:27" ht="12.75">
      <c r="A12" s="298" t="s">
        <v>211</v>
      </c>
      <c r="B12" s="136"/>
      <c r="C12" s="62">
        <v>6212509</v>
      </c>
      <c r="D12" s="156"/>
      <c r="E12" s="60">
        <v>11410188</v>
      </c>
      <c r="F12" s="60">
        <v>3910932</v>
      </c>
      <c r="G12" s="60">
        <v>1975969</v>
      </c>
      <c r="H12" s="60">
        <v>1454167</v>
      </c>
      <c r="I12" s="60">
        <v>1026318</v>
      </c>
      <c r="J12" s="60">
        <v>4456454</v>
      </c>
      <c r="K12" s="60">
        <v>1097200</v>
      </c>
      <c r="L12" s="60">
        <v>461782</v>
      </c>
      <c r="M12" s="60">
        <v>1021186</v>
      </c>
      <c r="N12" s="60">
        <v>2580168</v>
      </c>
      <c r="O12" s="60">
        <v>436495</v>
      </c>
      <c r="P12" s="60">
        <v>200000</v>
      </c>
      <c r="Q12" s="60">
        <v>1019819</v>
      </c>
      <c r="R12" s="60">
        <v>1656314</v>
      </c>
      <c r="S12" s="60"/>
      <c r="T12" s="60"/>
      <c r="U12" s="60"/>
      <c r="V12" s="60"/>
      <c r="W12" s="60">
        <v>8692936</v>
      </c>
      <c r="X12" s="60">
        <v>2933199</v>
      </c>
      <c r="Y12" s="60">
        <v>5759737</v>
      </c>
      <c r="Z12" s="140">
        <v>196.36</v>
      </c>
      <c r="AA12" s="155">
        <v>3910932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1513798</v>
      </c>
      <c r="D15" s="156"/>
      <c r="E15" s="60"/>
      <c r="F15" s="60"/>
      <c r="G15" s="60">
        <v>189828</v>
      </c>
      <c r="H15" s="60">
        <v>221233</v>
      </c>
      <c r="I15" s="60">
        <v>12792</v>
      </c>
      <c r="J15" s="60">
        <v>423853</v>
      </c>
      <c r="K15" s="60">
        <v>130798</v>
      </c>
      <c r="L15" s="60">
        <v>2118</v>
      </c>
      <c r="M15" s="60">
        <v>674291</v>
      </c>
      <c r="N15" s="60">
        <v>807207</v>
      </c>
      <c r="O15" s="60">
        <v>85813</v>
      </c>
      <c r="P15" s="60"/>
      <c r="Q15" s="60">
        <v>94491</v>
      </c>
      <c r="R15" s="60">
        <v>180304</v>
      </c>
      <c r="S15" s="60"/>
      <c r="T15" s="60"/>
      <c r="U15" s="60"/>
      <c r="V15" s="60"/>
      <c r="W15" s="60">
        <v>1411364</v>
      </c>
      <c r="X15" s="60"/>
      <c r="Y15" s="60">
        <v>1411364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27582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29790971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>
        <v>3708287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21983840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25692127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4098844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12648409</v>
      </c>
      <c r="D36" s="156">
        <f t="shared" si="4"/>
        <v>0</v>
      </c>
      <c r="E36" s="60">
        <f t="shared" si="4"/>
        <v>4919187</v>
      </c>
      <c r="F36" s="60">
        <f t="shared" si="4"/>
        <v>17516624</v>
      </c>
      <c r="G36" s="60">
        <f t="shared" si="4"/>
        <v>468674</v>
      </c>
      <c r="H36" s="60">
        <f t="shared" si="4"/>
        <v>476929</v>
      </c>
      <c r="I36" s="60">
        <f t="shared" si="4"/>
        <v>0</v>
      </c>
      <c r="J36" s="60">
        <f t="shared" si="4"/>
        <v>945603</v>
      </c>
      <c r="K36" s="60">
        <f t="shared" si="4"/>
        <v>229457</v>
      </c>
      <c r="L36" s="60">
        <f t="shared" si="4"/>
        <v>64379</v>
      </c>
      <c r="M36" s="60">
        <f t="shared" si="4"/>
        <v>1010024</v>
      </c>
      <c r="N36" s="60">
        <f t="shared" si="4"/>
        <v>1303860</v>
      </c>
      <c r="O36" s="60">
        <f t="shared" si="4"/>
        <v>0</v>
      </c>
      <c r="P36" s="60">
        <f t="shared" si="4"/>
        <v>0</v>
      </c>
      <c r="Q36" s="60">
        <f t="shared" si="4"/>
        <v>301516</v>
      </c>
      <c r="R36" s="60">
        <f t="shared" si="4"/>
        <v>301516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2550979</v>
      </c>
      <c r="X36" s="60">
        <f t="shared" si="4"/>
        <v>13137468</v>
      </c>
      <c r="Y36" s="60">
        <f t="shared" si="4"/>
        <v>-10586489</v>
      </c>
      <c r="Z36" s="140">
        <f aca="true" t="shared" si="5" ref="Z36:Z49">+IF(X36&lt;&gt;0,+(Y36/X36)*100,0)</f>
        <v>-80.58241511986937</v>
      </c>
      <c r="AA36" s="155">
        <f>AA6+AA21</f>
        <v>17516624</v>
      </c>
    </row>
    <row r="37" spans="1:27" ht="12.75">
      <c r="A37" s="291" t="s">
        <v>206</v>
      </c>
      <c r="B37" s="142"/>
      <c r="C37" s="62">
        <f t="shared" si="4"/>
        <v>2842188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19660506</v>
      </c>
      <c r="D38" s="156">
        <f t="shared" si="4"/>
        <v>0</v>
      </c>
      <c r="E38" s="60">
        <f t="shared" si="4"/>
        <v>42095684</v>
      </c>
      <c r="F38" s="60">
        <f t="shared" si="4"/>
        <v>32010791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24008093</v>
      </c>
      <c r="Y38" s="60">
        <f t="shared" si="4"/>
        <v>-24008093</v>
      </c>
      <c r="Z38" s="140">
        <f t="shared" si="5"/>
        <v>-100</v>
      </c>
      <c r="AA38" s="155">
        <f>AA8+AA23</f>
        <v>32010791</v>
      </c>
    </row>
    <row r="39" spans="1:27" ht="12.75">
      <c r="A39" s="291" t="s">
        <v>208</v>
      </c>
      <c r="B39" s="142"/>
      <c r="C39" s="62">
        <f t="shared" si="4"/>
        <v>7728815</v>
      </c>
      <c r="D39" s="156">
        <f t="shared" si="4"/>
        <v>0</v>
      </c>
      <c r="E39" s="60">
        <f t="shared" si="4"/>
        <v>279103</v>
      </c>
      <c r="F39" s="60">
        <f t="shared" si="4"/>
        <v>10403454</v>
      </c>
      <c r="G39" s="60">
        <f t="shared" si="4"/>
        <v>0</v>
      </c>
      <c r="H39" s="60">
        <f t="shared" si="4"/>
        <v>12534</v>
      </c>
      <c r="I39" s="60">
        <f t="shared" si="4"/>
        <v>6984</v>
      </c>
      <c r="J39" s="60">
        <f t="shared" si="4"/>
        <v>19518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19300</v>
      </c>
      <c r="Q39" s="60">
        <f t="shared" si="4"/>
        <v>0</v>
      </c>
      <c r="R39" s="60">
        <f t="shared" si="4"/>
        <v>19300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38818</v>
      </c>
      <c r="X39" s="60">
        <f t="shared" si="4"/>
        <v>7802591</v>
      </c>
      <c r="Y39" s="60">
        <f t="shared" si="4"/>
        <v>-7763773</v>
      </c>
      <c r="Z39" s="140">
        <f t="shared" si="5"/>
        <v>-99.50249859309554</v>
      </c>
      <c r="AA39" s="155">
        <f>AA9+AA24</f>
        <v>10403454</v>
      </c>
    </row>
    <row r="40" spans="1:27" ht="12.75">
      <c r="A40" s="291" t="s">
        <v>209</v>
      </c>
      <c r="B40" s="142"/>
      <c r="C40" s="62">
        <f t="shared" si="4"/>
        <v>8942785</v>
      </c>
      <c r="D40" s="156">
        <f t="shared" si="4"/>
        <v>0</v>
      </c>
      <c r="E40" s="60">
        <f t="shared" si="4"/>
        <v>1414995</v>
      </c>
      <c r="F40" s="60">
        <f t="shared" si="4"/>
        <v>376200</v>
      </c>
      <c r="G40" s="60">
        <f t="shared" si="4"/>
        <v>1371425</v>
      </c>
      <c r="H40" s="60">
        <f t="shared" si="4"/>
        <v>100908</v>
      </c>
      <c r="I40" s="60">
        <f t="shared" si="4"/>
        <v>100908</v>
      </c>
      <c r="J40" s="60">
        <f t="shared" si="4"/>
        <v>1573241</v>
      </c>
      <c r="K40" s="60">
        <f t="shared" si="4"/>
        <v>386772</v>
      </c>
      <c r="L40" s="60">
        <f t="shared" si="4"/>
        <v>1606768</v>
      </c>
      <c r="M40" s="60">
        <f t="shared" si="4"/>
        <v>902339</v>
      </c>
      <c r="N40" s="60">
        <f t="shared" si="4"/>
        <v>2895879</v>
      </c>
      <c r="O40" s="60">
        <f t="shared" si="4"/>
        <v>400908</v>
      </c>
      <c r="P40" s="60">
        <f t="shared" si="4"/>
        <v>200908</v>
      </c>
      <c r="Q40" s="60">
        <f t="shared" si="4"/>
        <v>1670812</v>
      </c>
      <c r="R40" s="60">
        <f t="shared" si="4"/>
        <v>2272628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6741748</v>
      </c>
      <c r="X40" s="60">
        <f t="shared" si="4"/>
        <v>282150</v>
      </c>
      <c r="Y40" s="60">
        <f t="shared" si="4"/>
        <v>6459598</v>
      </c>
      <c r="Z40" s="140">
        <f t="shared" si="5"/>
        <v>2289.419812156654</v>
      </c>
      <c r="AA40" s="155">
        <f>AA10+AA25</f>
        <v>376200</v>
      </c>
    </row>
    <row r="41" spans="1:27" ht="12.75">
      <c r="A41" s="292" t="s">
        <v>210</v>
      </c>
      <c r="B41" s="142"/>
      <c r="C41" s="293">
        <f aca="true" t="shared" si="6" ref="C41:Y41">SUM(C36:C40)</f>
        <v>51822703</v>
      </c>
      <c r="D41" s="294">
        <f t="shared" si="6"/>
        <v>0</v>
      </c>
      <c r="E41" s="295">
        <f t="shared" si="6"/>
        <v>48708969</v>
      </c>
      <c r="F41" s="295">
        <f t="shared" si="6"/>
        <v>60307069</v>
      </c>
      <c r="G41" s="295">
        <f t="shared" si="6"/>
        <v>1840099</v>
      </c>
      <c r="H41" s="295">
        <f t="shared" si="6"/>
        <v>590371</v>
      </c>
      <c r="I41" s="295">
        <f t="shared" si="6"/>
        <v>107892</v>
      </c>
      <c r="J41" s="295">
        <f t="shared" si="6"/>
        <v>2538362</v>
      </c>
      <c r="K41" s="295">
        <f t="shared" si="6"/>
        <v>616229</v>
      </c>
      <c r="L41" s="295">
        <f t="shared" si="6"/>
        <v>1671147</v>
      </c>
      <c r="M41" s="295">
        <f t="shared" si="6"/>
        <v>1912363</v>
      </c>
      <c r="N41" s="295">
        <f t="shared" si="6"/>
        <v>4199739</v>
      </c>
      <c r="O41" s="295">
        <f t="shared" si="6"/>
        <v>400908</v>
      </c>
      <c r="P41" s="295">
        <f t="shared" si="6"/>
        <v>220208</v>
      </c>
      <c r="Q41" s="295">
        <f t="shared" si="6"/>
        <v>1972328</v>
      </c>
      <c r="R41" s="295">
        <f t="shared" si="6"/>
        <v>2593444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9331545</v>
      </c>
      <c r="X41" s="295">
        <f t="shared" si="6"/>
        <v>45230302</v>
      </c>
      <c r="Y41" s="295">
        <f t="shared" si="6"/>
        <v>-35898757</v>
      </c>
      <c r="Z41" s="296">
        <f t="shared" si="5"/>
        <v>-79.36882004457985</v>
      </c>
      <c r="AA41" s="297">
        <f>SUM(AA36:AA40)</f>
        <v>60307069</v>
      </c>
    </row>
    <row r="42" spans="1:27" ht="12.75">
      <c r="A42" s="298" t="s">
        <v>211</v>
      </c>
      <c r="B42" s="136"/>
      <c r="C42" s="95">
        <f aca="true" t="shared" si="7" ref="C42:Y48">C12+C27</f>
        <v>6212509</v>
      </c>
      <c r="D42" s="129">
        <f t="shared" si="7"/>
        <v>0</v>
      </c>
      <c r="E42" s="54">
        <f t="shared" si="7"/>
        <v>15509032</v>
      </c>
      <c r="F42" s="54">
        <f t="shared" si="7"/>
        <v>3910932</v>
      </c>
      <c r="G42" s="54">
        <f t="shared" si="7"/>
        <v>1975969</v>
      </c>
      <c r="H42" s="54">
        <f t="shared" si="7"/>
        <v>1454167</v>
      </c>
      <c r="I42" s="54">
        <f t="shared" si="7"/>
        <v>1026318</v>
      </c>
      <c r="J42" s="54">
        <f t="shared" si="7"/>
        <v>4456454</v>
      </c>
      <c r="K42" s="54">
        <f t="shared" si="7"/>
        <v>1097200</v>
      </c>
      <c r="L42" s="54">
        <f t="shared" si="7"/>
        <v>461782</v>
      </c>
      <c r="M42" s="54">
        <f t="shared" si="7"/>
        <v>1021186</v>
      </c>
      <c r="N42" s="54">
        <f t="shared" si="7"/>
        <v>2580168</v>
      </c>
      <c r="O42" s="54">
        <f t="shared" si="7"/>
        <v>436495</v>
      </c>
      <c r="P42" s="54">
        <f t="shared" si="7"/>
        <v>200000</v>
      </c>
      <c r="Q42" s="54">
        <f t="shared" si="7"/>
        <v>1019819</v>
      </c>
      <c r="R42" s="54">
        <f t="shared" si="7"/>
        <v>1656314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8692936</v>
      </c>
      <c r="X42" s="54">
        <f t="shared" si="7"/>
        <v>2933199</v>
      </c>
      <c r="Y42" s="54">
        <f t="shared" si="7"/>
        <v>5759737</v>
      </c>
      <c r="Z42" s="184">
        <f t="shared" si="5"/>
        <v>196.36366301774956</v>
      </c>
      <c r="AA42" s="130">
        <f aca="true" t="shared" si="8" ref="AA42:AA48">AA12+AA27</f>
        <v>3910932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1513798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189828</v>
      </c>
      <c r="H45" s="54">
        <f t="shared" si="7"/>
        <v>221233</v>
      </c>
      <c r="I45" s="54">
        <f t="shared" si="7"/>
        <v>12792</v>
      </c>
      <c r="J45" s="54">
        <f t="shared" si="7"/>
        <v>423853</v>
      </c>
      <c r="K45" s="54">
        <f t="shared" si="7"/>
        <v>130798</v>
      </c>
      <c r="L45" s="54">
        <f t="shared" si="7"/>
        <v>2118</v>
      </c>
      <c r="M45" s="54">
        <f t="shared" si="7"/>
        <v>674291</v>
      </c>
      <c r="N45" s="54">
        <f t="shared" si="7"/>
        <v>807207</v>
      </c>
      <c r="O45" s="54">
        <f t="shared" si="7"/>
        <v>85813</v>
      </c>
      <c r="P45" s="54">
        <f t="shared" si="7"/>
        <v>0</v>
      </c>
      <c r="Q45" s="54">
        <f t="shared" si="7"/>
        <v>94491</v>
      </c>
      <c r="R45" s="54">
        <f t="shared" si="7"/>
        <v>180304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1411364</v>
      </c>
      <c r="X45" s="54">
        <f t="shared" si="7"/>
        <v>0</v>
      </c>
      <c r="Y45" s="54">
        <f t="shared" si="7"/>
        <v>1411364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27582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59576592</v>
      </c>
      <c r="D49" s="218">
        <f t="shared" si="9"/>
        <v>0</v>
      </c>
      <c r="E49" s="220">
        <f t="shared" si="9"/>
        <v>64218001</v>
      </c>
      <c r="F49" s="220">
        <f t="shared" si="9"/>
        <v>64218001</v>
      </c>
      <c r="G49" s="220">
        <f t="shared" si="9"/>
        <v>4005896</v>
      </c>
      <c r="H49" s="220">
        <f t="shared" si="9"/>
        <v>2265771</v>
      </c>
      <c r="I49" s="220">
        <f t="shared" si="9"/>
        <v>1147002</v>
      </c>
      <c r="J49" s="220">
        <f t="shared" si="9"/>
        <v>7418669</v>
      </c>
      <c r="K49" s="220">
        <f t="shared" si="9"/>
        <v>1844227</v>
      </c>
      <c r="L49" s="220">
        <f t="shared" si="9"/>
        <v>2135047</v>
      </c>
      <c r="M49" s="220">
        <f t="shared" si="9"/>
        <v>3607840</v>
      </c>
      <c r="N49" s="220">
        <f t="shared" si="9"/>
        <v>7587114</v>
      </c>
      <c r="O49" s="220">
        <f t="shared" si="9"/>
        <v>923216</v>
      </c>
      <c r="P49" s="220">
        <f t="shared" si="9"/>
        <v>420208</v>
      </c>
      <c r="Q49" s="220">
        <f t="shared" si="9"/>
        <v>3086638</v>
      </c>
      <c r="R49" s="220">
        <f t="shared" si="9"/>
        <v>4430062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19435845</v>
      </c>
      <c r="X49" s="220">
        <f t="shared" si="9"/>
        <v>48163501</v>
      </c>
      <c r="Y49" s="220">
        <f t="shared" si="9"/>
        <v>-28727656</v>
      </c>
      <c r="Z49" s="221">
        <f t="shared" si="5"/>
        <v>-59.64611251993496</v>
      </c>
      <c r="AA49" s="222">
        <f>SUM(AA41:AA48)</f>
        <v>64218001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18427321</v>
      </c>
      <c r="D51" s="129">
        <f t="shared" si="10"/>
        <v>0</v>
      </c>
      <c r="E51" s="54">
        <f t="shared" si="10"/>
        <v>11212537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3114490</v>
      </c>
      <c r="D52" s="156"/>
      <c r="E52" s="60">
        <v>2220000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>
        <v>2628203</v>
      </c>
      <c r="D53" s="156"/>
      <c r="E53" s="60">
        <v>2320000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3836490</v>
      </c>
      <c r="D54" s="156"/>
      <c r="E54" s="60">
        <v>2502000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2047492</v>
      </c>
      <c r="D55" s="156"/>
      <c r="E55" s="60">
        <v>1760000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849492</v>
      </c>
      <c r="D56" s="156"/>
      <c r="E56" s="60">
        <v>300000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12476167</v>
      </c>
      <c r="D57" s="294">
        <f t="shared" si="11"/>
        <v>0</v>
      </c>
      <c r="E57" s="295">
        <f t="shared" si="11"/>
        <v>9102000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724492</v>
      </c>
      <c r="D58" s="156"/>
      <c r="E58" s="60">
        <v>591000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>
        <v>1399537</v>
      </c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5226662</v>
      </c>
      <c r="D61" s="156"/>
      <c r="E61" s="60">
        <v>120000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11212537</v>
      </c>
      <c r="F66" s="275"/>
      <c r="G66" s="275">
        <v>523661</v>
      </c>
      <c r="H66" s="275">
        <v>653983</v>
      </c>
      <c r="I66" s="275">
        <v>2284318</v>
      </c>
      <c r="J66" s="275">
        <v>3461962</v>
      </c>
      <c r="K66" s="275">
        <v>1515665</v>
      </c>
      <c r="L66" s="275">
        <v>1139901</v>
      </c>
      <c r="M66" s="275">
        <v>1805319</v>
      </c>
      <c r="N66" s="275">
        <v>4460885</v>
      </c>
      <c r="O66" s="275">
        <v>259332</v>
      </c>
      <c r="P66" s="275"/>
      <c r="Q66" s="275">
        <v>829541</v>
      </c>
      <c r="R66" s="275">
        <v>1088873</v>
      </c>
      <c r="S66" s="275"/>
      <c r="T66" s="275"/>
      <c r="U66" s="275"/>
      <c r="V66" s="275"/>
      <c r="W66" s="275">
        <v>9011720</v>
      </c>
      <c r="X66" s="275"/>
      <c r="Y66" s="275">
        <v>9011720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11212537</v>
      </c>
      <c r="F69" s="220">
        <f t="shared" si="12"/>
        <v>0</v>
      </c>
      <c r="G69" s="220">
        <f t="shared" si="12"/>
        <v>523661</v>
      </c>
      <c r="H69" s="220">
        <f t="shared" si="12"/>
        <v>653983</v>
      </c>
      <c r="I69" s="220">
        <f t="shared" si="12"/>
        <v>2284318</v>
      </c>
      <c r="J69" s="220">
        <f t="shared" si="12"/>
        <v>3461962</v>
      </c>
      <c r="K69" s="220">
        <f t="shared" si="12"/>
        <v>1515665</v>
      </c>
      <c r="L69" s="220">
        <f t="shared" si="12"/>
        <v>1139901</v>
      </c>
      <c r="M69" s="220">
        <f t="shared" si="12"/>
        <v>1805319</v>
      </c>
      <c r="N69" s="220">
        <f t="shared" si="12"/>
        <v>4460885</v>
      </c>
      <c r="O69" s="220">
        <f t="shared" si="12"/>
        <v>259332</v>
      </c>
      <c r="P69" s="220">
        <f t="shared" si="12"/>
        <v>0</v>
      </c>
      <c r="Q69" s="220">
        <f t="shared" si="12"/>
        <v>829541</v>
      </c>
      <c r="R69" s="220">
        <f t="shared" si="12"/>
        <v>1088873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9011720</v>
      </c>
      <c r="X69" s="220">
        <f t="shared" si="12"/>
        <v>0</v>
      </c>
      <c r="Y69" s="220">
        <f t="shared" si="12"/>
        <v>9011720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51822703</v>
      </c>
      <c r="D5" s="357">
        <f t="shared" si="0"/>
        <v>0</v>
      </c>
      <c r="E5" s="356">
        <f t="shared" si="0"/>
        <v>23016842</v>
      </c>
      <c r="F5" s="358">
        <f t="shared" si="0"/>
        <v>60307069</v>
      </c>
      <c r="G5" s="358">
        <f t="shared" si="0"/>
        <v>1840099</v>
      </c>
      <c r="H5" s="356">
        <f t="shared" si="0"/>
        <v>590371</v>
      </c>
      <c r="I5" s="356">
        <f t="shared" si="0"/>
        <v>107892</v>
      </c>
      <c r="J5" s="358">
        <f t="shared" si="0"/>
        <v>2538362</v>
      </c>
      <c r="K5" s="358">
        <f t="shared" si="0"/>
        <v>616229</v>
      </c>
      <c r="L5" s="356">
        <f t="shared" si="0"/>
        <v>1671147</v>
      </c>
      <c r="M5" s="356">
        <f t="shared" si="0"/>
        <v>1912363</v>
      </c>
      <c r="N5" s="358">
        <f t="shared" si="0"/>
        <v>4199739</v>
      </c>
      <c r="O5" s="358">
        <f t="shared" si="0"/>
        <v>400908</v>
      </c>
      <c r="P5" s="356">
        <f t="shared" si="0"/>
        <v>220208</v>
      </c>
      <c r="Q5" s="356">
        <f t="shared" si="0"/>
        <v>1972328</v>
      </c>
      <c r="R5" s="358">
        <f t="shared" si="0"/>
        <v>2593444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9331545</v>
      </c>
      <c r="X5" s="356">
        <f t="shared" si="0"/>
        <v>45230302</v>
      </c>
      <c r="Y5" s="358">
        <f t="shared" si="0"/>
        <v>-35898757</v>
      </c>
      <c r="Z5" s="359">
        <f>+IF(X5&lt;&gt;0,+(Y5/X5)*100,0)</f>
        <v>-79.36882004457985</v>
      </c>
      <c r="AA5" s="360">
        <f>+AA6+AA8+AA11+AA13+AA15</f>
        <v>60307069</v>
      </c>
    </row>
    <row r="6" spans="1:27" ht="12.75">
      <c r="A6" s="361" t="s">
        <v>205</v>
      </c>
      <c r="B6" s="142"/>
      <c r="C6" s="60">
        <f>+C7</f>
        <v>12648409</v>
      </c>
      <c r="D6" s="340">
        <f aca="true" t="shared" si="1" ref="D6:AA6">+D7</f>
        <v>0</v>
      </c>
      <c r="E6" s="60">
        <f t="shared" si="1"/>
        <v>1210900</v>
      </c>
      <c r="F6" s="59">
        <f t="shared" si="1"/>
        <v>17516624</v>
      </c>
      <c r="G6" s="59">
        <f t="shared" si="1"/>
        <v>468674</v>
      </c>
      <c r="H6" s="60">
        <f t="shared" si="1"/>
        <v>476929</v>
      </c>
      <c r="I6" s="60">
        <f t="shared" si="1"/>
        <v>0</v>
      </c>
      <c r="J6" s="59">
        <f t="shared" si="1"/>
        <v>945603</v>
      </c>
      <c r="K6" s="59">
        <f t="shared" si="1"/>
        <v>229457</v>
      </c>
      <c r="L6" s="60">
        <f t="shared" si="1"/>
        <v>64379</v>
      </c>
      <c r="M6" s="60">
        <f t="shared" si="1"/>
        <v>1010024</v>
      </c>
      <c r="N6" s="59">
        <f t="shared" si="1"/>
        <v>1303860</v>
      </c>
      <c r="O6" s="59">
        <f t="shared" si="1"/>
        <v>0</v>
      </c>
      <c r="P6" s="60">
        <f t="shared" si="1"/>
        <v>0</v>
      </c>
      <c r="Q6" s="60">
        <f t="shared" si="1"/>
        <v>301516</v>
      </c>
      <c r="R6" s="59">
        <f t="shared" si="1"/>
        <v>301516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2550979</v>
      </c>
      <c r="X6" s="60">
        <f t="shared" si="1"/>
        <v>13137468</v>
      </c>
      <c r="Y6" s="59">
        <f t="shared" si="1"/>
        <v>-10586489</v>
      </c>
      <c r="Z6" s="61">
        <f>+IF(X6&lt;&gt;0,+(Y6/X6)*100,0)</f>
        <v>-80.58241511986937</v>
      </c>
      <c r="AA6" s="62">
        <f t="shared" si="1"/>
        <v>17516624</v>
      </c>
    </row>
    <row r="7" spans="1:27" ht="12.75">
      <c r="A7" s="291" t="s">
        <v>229</v>
      </c>
      <c r="B7" s="142"/>
      <c r="C7" s="60">
        <v>12648409</v>
      </c>
      <c r="D7" s="340"/>
      <c r="E7" s="60">
        <v>1210900</v>
      </c>
      <c r="F7" s="59">
        <v>17516624</v>
      </c>
      <c r="G7" s="59">
        <v>468674</v>
      </c>
      <c r="H7" s="60">
        <v>476929</v>
      </c>
      <c r="I7" s="60"/>
      <c r="J7" s="59">
        <v>945603</v>
      </c>
      <c r="K7" s="59">
        <v>229457</v>
      </c>
      <c r="L7" s="60">
        <v>64379</v>
      </c>
      <c r="M7" s="60">
        <v>1010024</v>
      </c>
      <c r="N7" s="59">
        <v>1303860</v>
      </c>
      <c r="O7" s="59"/>
      <c r="P7" s="60"/>
      <c r="Q7" s="60">
        <v>301516</v>
      </c>
      <c r="R7" s="59">
        <v>301516</v>
      </c>
      <c r="S7" s="59"/>
      <c r="T7" s="60"/>
      <c r="U7" s="60"/>
      <c r="V7" s="59"/>
      <c r="W7" s="59">
        <v>2550979</v>
      </c>
      <c r="X7" s="60">
        <v>13137468</v>
      </c>
      <c r="Y7" s="59">
        <v>-10586489</v>
      </c>
      <c r="Z7" s="61">
        <v>-80.58</v>
      </c>
      <c r="AA7" s="62">
        <v>17516624</v>
      </c>
    </row>
    <row r="8" spans="1:27" ht="12.75">
      <c r="A8" s="361" t="s">
        <v>206</v>
      </c>
      <c r="B8" s="142"/>
      <c r="C8" s="60">
        <f aca="true" t="shared" si="2" ref="C8:Y8">SUM(C9:C10)</f>
        <v>2842188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2842188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19660506</v>
      </c>
      <c r="D11" s="363">
        <f aca="true" t="shared" si="3" ref="D11:AA11">+D12</f>
        <v>0</v>
      </c>
      <c r="E11" s="362">
        <f t="shared" si="3"/>
        <v>20111844</v>
      </c>
      <c r="F11" s="364">
        <f t="shared" si="3"/>
        <v>32010791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24008093</v>
      </c>
      <c r="Y11" s="364">
        <f t="shared" si="3"/>
        <v>-24008093</v>
      </c>
      <c r="Z11" s="365">
        <f>+IF(X11&lt;&gt;0,+(Y11/X11)*100,0)</f>
        <v>-100</v>
      </c>
      <c r="AA11" s="366">
        <f t="shared" si="3"/>
        <v>32010791</v>
      </c>
    </row>
    <row r="12" spans="1:27" ht="12.75">
      <c r="A12" s="291" t="s">
        <v>232</v>
      </c>
      <c r="B12" s="136"/>
      <c r="C12" s="60">
        <v>19660506</v>
      </c>
      <c r="D12" s="340"/>
      <c r="E12" s="60">
        <v>20111844</v>
      </c>
      <c r="F12" s="59">
        <v>32010791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24008093</v>
      </c>
      <c r="Y12" s="59">
        <v>-24008093</v>
      </c>
      <c r="Z12" s="61">
        <v>-100</v>
      </c>
      <c r="AA12" s="62">
        <v>32010791</v>
      </c>
    </row>
    <row r="13" spans="1:27" ht="12.75">
      <c r="A13" s="361" t="s">
        <v>208</v>
      </c>
      <c r="B13" s="136"/>
      <c r="C13" s="275">
        <f>+C14</f>
        <v>7728815</v>
      </c>
      <c r="D13" s="341">
        <f aca="true" t="shared" si="4" ref="D13:AA13">+D14</f>
        <v>0</v>
      </c>
      <c r="E13" s="275">
        <f t="shared" si="4"/>
        <v>279103</v>
      </c>
      <c r="F13" s="342">
        <f t="shared" si="4"/>
        <v>10403454</v>
      </c>
      <c r="G13" s="342">
        <f t="shared" si="4"/>
        <v>0</v>
      </c>
      <c r="H13" s="275">
        <f t="shared" si="4"/>
        <v>12534</v>
      </c>
      <c r="I13" s="275">
        <f t="shared" si="4"/>
        <v>6984</v>
      </c>
      <c r="J13" s="342">
        <f t="shared" si="4"/>
        <v>19518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19300</v>
      </c>
      <c r="Q13" s="275">
        <f t="shared" si="4"/>
        <v>0</v>
      </c>
      <c r="R13" s="342">
        <f t="shared" si="4"/>
        <v>19300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38818</v>
      </c>
      <c r="X13" s="275">
        <f t="shared" si="4"/>
        <v>7802591</v>
      </c>
      <c r="Y13" s="342">
        <f t="shared" si="4"/>
        <v>-7763773</v>
      </c>
      <c r="Z13" s="335">
        <f>+IF(X13&lt;&gt;0,+(Y13/X13)*100,0)</f>
        <v>-99.50249859309554</v>
      </c>
      <c r="AA13" s="273">
        <f t="shared" si="4"/>
        <v>10403454</v>
      </c>
    </row>
    <row r="14" spans="1:27" ht="12.75">
      <c r="A14" s="291" t="s">
        <v>233</v>
      </c>
      <c r="B14" s="136"/>
      <c r="C14" s="60">
        <v>7728815</v>
      </c>
      <c r="D14" s="340"/>
      <c r="E14" s="60">
        <v>279103</v>
      </c>
      <c r="F14" s="59">
        <v>10403454</v>
      </c>
      <c r="G14" s="59"/>
      <c r="H14" s="60">
        <v>12534</v>
      </c>
      <c r="I14" s="60">
        <v>6984</v>
      </c>
      <c r="J14" s="59">
        <v>19518</v>
      </c>
      <c r="K14" s="59"/>
      <c r="L14" s="60"/>
      <c r="M14" s="60"/>
      <c r="N14" s="59"/>
      <c r="O14" s="59"/>
      <c r="P14" s="60">
        <v>19300</v>
      </c>
      <c r="Q14" s="60"/>
      <c r="R14" s="59">
        <v>19300</v>
      </c>
      <c r="S14" s="59"/>
      <c r="T14" s="60"/>
      <c r="U14" s="60"/>
      <c r="V14" s="59"/>
      <c r="W14" s="59">
        <v>38818</v>
      </c>
      <c r="X14" s="60">
        <v>7802591</v>
      </c>
      <c r="Y14" s="59">
        <v>-7763773</v>
      </c>
      <c r="Z14" s="61">
        <v>-99.5</v>
      </c>
      <c r="AA14" s="62">
        <v>10403454</v>
      </c>
    </row>
    <row r="15" spans="1:27" ht="12.75">
      <c r="A15" s="361" t="s">
        <v>209</v>
      </c>
      <c r="B15" s="136"/>
      <c r="C15" s="60">
        <f aca="true" t="shared" si="5" ref="C15:Y15">SUM(C16:C20)</f>
        <v>8942785</v>
      </c>
      <c r="D15" s="340">
        <f t="shared" si="5"/>
        <v>0</v>
      </c>
      <c r="E15" s="60">
        <f t="shared" si="5"/>
        <v>1414995</v>
      </c>
      <c r="F15" s="59">
        <f t="shared" si="5"/>
        <v>376200</v>
      </c>
      <c r="G15" s="59">
        <f t="shared" si="5"/>
        <v>1371425</v>
      </c>
      <c r="H15" s="60">
        <f t="shared" si="5"/>
        <v>100908</v>
      </c>
      <c r="I15" s="60">
        <f t="shared" si="5"/>
        <v>100908</v>
      </c>
      <c r="J15" s="59">
        <f t="shared" si="5"/>
        <v>1573241</v>
      </c>
      <c r="K15" s="59">
        <f t="shared" si="5"/>
        <v>386772</v>
      </c>
      <c r="L15" s="60">
        <f t="shared" si="5"/>
        <v>1606768</v>
      </c>
      <c r="M15" s="60">
        <f t="shared" si="5"/>
        <v>902339</v>
      </c>
      <c r="N15" s="59">
        <f t="shared" si="5"/>
        <v>2895879</v>
      </c>
      <c r="O15" s="59">
        <f t="shared" si="5"/>
        <v>400908</v>
      </c>
      <c r="P15" s="60">
        <f t="shared" si="5"/>
        <v>200908</v>
      </c>
      <c r="Q15" s="60">
        <f t="shared" si="5"/>
        <v>1670812</v>
      </c>
      <c r="R15" s="59">
        <f t="shared" si="5"/>
        <v>2272628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6741748</v>
      </c>
      <c r="X15" s="60">
        <f t="shared" si="5"/>
        <v>282150</v>
      </c>
      <c r="Y15" s="59">
        <f t="shared" si="5"/>
        <v>6459598</v>
      </c>
      <c r="Z15" s="61">
        <f>+IF(X15&lt;&gt;0,+(Y15/X15)*100,0)</f>
        <v>2289.419812156654</v>
      </c>
      <c r="AA15" s="62">
        <f>SUM(AA16:AA20)</f>
        <v>376200</v>
      </c>
    </row>
    <row r="16" spans="1:27" ht="12.75">
      <c r="A16" s="291" t="s">
        <v>234</v>
      </c>
      <c r="B16" s="300"/>
      <c r="C16" s="60">
        <v>8942785</v>
      </c>
      <c r="D16" s="340"/>
      <c r="E16" s="60">
        <v>1414995</v>
      </c>
      <c r="F16" s="59">
        <v>376200</v>
      </c>
      <c r="G16" s="59"/>
      <c r="H16" s="60"/>
      <c r="I16" s="60"/>
      <c r="J16" s="59"/>
      <c r="K16" s="59">
        <v>193800</v>
      </c>
      <c r="L16" s="60"/>
      <c r="M16" s="60">
        <v>182400</v>
      </c>
      <c r="N16" s="59">
        <v>376200</v>
      </c>
      <c r="O16" s="59"/>
      <c r="P16" s="60"/>
      <c r="Q16" s="60"/>
      <c r="R16" s="59"/>
      <c r="S16" s="59"/>
      <c r="T16" s="60"/>
      <c r="U16" s="60"/>
      <c r="V16" s="59"/>
      <c r="W16" s="59">
        <v>376200</v>
      </c>
      <c r="X16" s="60">
        <v>282150</v>
      </c>
      <c r="Y16" s="59">
        <v>94050</v>
      </c>
      <c r="Z16" s="61">
        <v>33.33</v>
      </c>
      <c r="AA16" s="62">
        <v>376200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1371425</v>
      </c>
      <c r="H20" s="60">
        <v>100908</v>
      </c>
      <c r="I20" s="60">
        <v>100908</v>
      </c>
      <c r="J20" s="59">
        <v>1573241</v>
      </c>
      <c r="K20" s="59">
        <v>192972</v>
      </c>
      <c r="L20" s="60">
        <v>1606768</v>
      </c>
      <c r="M20" s="60">
        <v>719939</v>
      </c>
      <c r="N20" s="59">
        <v>2519679</v>
      </c>
      <c r="O20" s="59">
        <v>400908</v>
      </c>
      <c r="P20" s="60">
        <v>200908</v>
      </c>
      <c r="Q20" s="60">
        <v>1670812</v>
      </c>
      <c r="R20" s="59">
        <v>2272628</v>
      </c>
      <c r="S20" s="59"/>
      <c r="T20" s="60"/>
      <c r="U20" s="60"/>
      <c r="V20" s="59"/>
      <c r="W20" s="59">
        <v>6365548</v>
      </c>
      <c r="X20" s="60"/>
      <c r="Y20" s="59">
        <v>6365548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6212509</v>
      </c>
      <c r="D22" s="344">
        <f t="shared" si="6"/>
        <v>0</v>
      </c>
      <c r="E22" s="343">
        <f t="shared" si="6"/>
        <v>11410188</v>
      </c>
      <c r="F22" s="345">
        <f t="shared" si="6"/>
        <v>3910932</v>
      </c>
      <c r="G22" s="345">
        <f t="shared" si="6"/>
        <v>1975969</v>
      </c>
      <c r="H22" s="343">
        <f t="shared" si="6"/>
        <v>1454167</v>
      </c>
      <c r="I22" s="343">
        <f t="shared" si="6"/>
        <v>1026318</v>
      </c>
      <c r="J22" s="345">
        <f t="shared" si="6"/>
        <v>4456454</v>
      </c>
      <c r="K22" s="345">
        <f t="shared" si="6"/>
        <v>1097200</v>
      </c>
      <c r="L22" s="343">
        <f t="shared" si="6"/>
        <v>461782</v>
      </c>
      <c r="M22" s="343">
        <f t="shared" si="6"/>
        <v>1021186</v>
      </c>
      <c r="N22" s="345">
        <f t="shared" si="6"/>
        <v>2580168</v>
      </c>
      <c r="O22" s="345">
        <f t="shared" si="6"/>
        <v>436495</v>
      </c>
      <c r="P22" s="343">
        <f t="shared" si="6"/>
        <v>200000</v>
      </c>
      <c r="Q22" s="343">
        <f t="shared" si="6"/>
        <v>1019819</v>
      </c>
      <c r="R22" s="345">
        <f t="shared" si="6"/>
        <v>1656314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8692936</v>
      </c>
      <c r="X22" s="343">
        <f t="shared" si="6"/>
        <v>2933199</v>
      </c>
      <c r="Y22" s="345">
        <f t="shared" si="6"/>
        <v>5759737</v>
      </c>
      <c r="Z22" s="336">
        <f>+IF(X22&lt;&gt;0,+(Y22/X22)*100,0)</f>
        <v>196.36366301774956</v>
      </c>
      <c r="AA22" s="350">
        <f>SUM(AA23:AA32)</f>
        <v>3910932</v>
      </c>
    </row>
    <row r="23" spans="1:27" ht="12.75">
      <c r="A23" s="361" t="s">
        <v>237</v>
      </c>
      <c r="B23" s="142"/>
      <c r="C23" s="60"/>
      <c r="D23" s="340"/>
      <c r="E23" s="60">
        <v>11410188</v>
      </c>
      <c r="F23" s="59"/>
      <c r="G23" s="59">
        <v>1265592</v>
      </c>
      <c r="H23" s="60">
        <v>643448</v>
      </c>
      <c r="I23" s="60">
        <v>370239</v>
      </c>
      <c r="J23" s="59">
        <v>2279279</v>
      </c>
      <c r="K23" s="59">
        <v>676421</v>
      </c>
      <c r="L23" s="60">
        <v>461782</v>
      </c>
      <c r="M23" s="60">
        <v>403239</v>
      </c>
      <c r="N23" s="59">
        <v>1541442</v>
      </c>
      <c r="O23" s="59">
        <v>175169</v>
      </c>
      <c r="P23" s="60">
        <v>100000</v>
      </c>
      <c r="Q23" s="60">
        <v>594221</v>
      </c>
      <c r="R23" s="59">
        <v>869390</v>
      </c>
      <c r="S23" s="59"/>
      <c r="T23" s="60"/>
      <c r="U23" s="60"/>
      <c r="V23" s="59"/>
      <c r="W23" s="59">
        <v>4690111</v>
      </c>
      <c r="X23" s="60"/>
      <c r="Y23" s="59">
        <v>4690111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3910932</v>
      </c>
      <c r="G24" s="59">
        <v>710377</v>
      </c>
      <c r="H24" s="60">
        <v>81844</v>
      </c>
      <c r="I24" s="60">
        <v>244479</v>
      </c>
      <c r="J24" s="59">
        <v>1036700</v>
      </c>
      <c r="K24" s="59">
        <v>420779</v>
      </c>
      <c r="L24" s="60"/>
      <c r="M24" s="60">
        <v>617947</v>
      </c>
      <c r="N24" s="59">
        <v>1038726</v>
      </c>
      <c r="O24" s="59">
        <v>261326</v>
      </c>
      <c r="P24" s="60">
        <v>100000</v>
      </c>
      <c r="Q24" s="60">
        <v>350598</v>
      </c>
      <c r="R24" s="59">
        <v>711924</v>
      </c>
      <c r="S24" s="59"/>
      <c r="T24" s="60"/>
      <c r="U24" s="60"/>
      <c r="V24" s="59"/>
      <c r="W24" s="59">
        <v>2787350</v>
      </c>
      <c r="X24" s="60">
        <v>2933199</v>
      </c>
      <c r="Y24" s="59">
        <v>-145849</v>
      </c>
      <c r="Z24" s="61">
        <v>-4.97</v>
      </c>
      <c r="AA24" s="62">
        <v>3910932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>
        <v>75000</v>
      </c>
      <c r="R28" s="342">
        <v>75000</v>
      </c>
      <c r="S28" s="342"/>
      <c r="T28" s="275"/>
      <c r="U28" s="275"/>
      <c r="V28" s="342"/>
      <c r="W28" s="342">
        <v>75000</v>
      </c>
      <c r="X28" s="275"/>
      <c r="Y28" s="342">
        <v>75000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6212509</v>
      </c>
      <c r="D32" s="340"/>
      <c r="E32" s="60"/>
      <c r="F32" s="59"/>
      <c r="G32" s="59"/>
      <c r="H32" s="60">
        <v>728875</v>
      </c>
      <c r="I32" s="60">
        <v>411600</v>
      </c>
      <c r="J32" s="59">
        <v>1140475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1140475</v>
      </c>
      <c r="X32" s="60"/>
      <c r="Y32" s="59">
        <v>1140475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1513798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189828</v>
      </c>
      <c r="H40" s="343">
        <f t="shared" si="9"/>
        <v>221233</v>
      </c>
      <c r="I40" s="343">
        <f t="shared" si="9"/>
        <v>12792</v>
      </c>
      <c r="J40" s="345">
        <f t="shared" si="9"/>
        <v>423853</v>
      </c>
      <c r="K40" s="345">
        <f t="shared" si="9"/>
        <v>130798</v>
      </c>
      <c r="L40" s="343">
        <f t="shared" si="9"/>
        <v>2118</v>
      </c>
      <c r="M40" s="343">
        <f t="shared" si="9"/>
        <v>674291</v>
      </c>
      <c r="N40" s="345">
        <f t="shared" si="9"/>
        <v>807207</v>
      </c>
      <c r="O40" s="345">
        <f t="shared" si="9"/>
        <v>85813</v>
      </c>
      <c r="P40" s="343">
        <f t="shared" si="9"/>
        <v>0</v>
      </c>
      <c r="Q40" s="343">
        <f t="shared" si="9"/>
        <v>94491</v>
      </c>
      <c r="R40" s="345">
        <f t="shared" si="9"/>
        <v>180304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1411364</v>
      </c>
      <c r="X40" s="343">
        <f t="shared" si="9"/>
        <v>0</v>
      </c>
      <c r="Y40" s="345">
        <f t="shared" si="9"/>
        <v>1411364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>
        <v>580219</v>
      </c>
      <c r="N41" s="364">
        <v>580219</v>
      </c>
      <c r="O41" s="364"/>
      <c r="P41" s="362"/>
      <c r="Q41" s="362"/>
      <c r="R41" s="364"/>
      <c r="S41" s="364"/>
      <c r="T41" s="362"/>
      <c r="U41" s="362"/>
      <c r="V41" s="364"/>
      <c r="W41" s="364">
        <v>580219</v>
      </c>
      <c r="X41" s="362"/>
      <c r="Y41" s="364">
        <v>580219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80192</v>
      </c>
      <c r="D43" s="369"/>
      <c r="E43" s="305"/>
      <c r="F43" s="370"/>
      <c r="G43" s="370">
        <v>166479</v>
      </c>
      <c r="H43" s="305">
        <v>107263</v>
      </c>
      <c r="I43" s="305"/>
      <c r="J43" s="370">
        <v>273742</v>
      </c>
      <c r="K43" s="370"/>
      <c r="L43" s="305"/>
      <c r="M43" s="305">
        <v>29000</v>
      </c>
      <c r="N43" s="370">
        <v>29000</v>
      </c>
      <c r="O43" s="370">
        <v>19579</v>
      </c>
      <c r="P43" s="305"/>
      <c r="Q43" s="305">
        <v>25891</v>
      </c>
      <c r="R43" s="370">
        <v>45470</v>
      </c>
      <c r="S43" s="370"/>
      <c r="T43" s="305"/>
      <c r="U43" s="305"/>
      <c r="V43" s="370"/>
      <c r="W43" s="370">
        <v>348212</v>
      </c>
      <c r="X43" s="305"/>
      <c r="Y43" s="370">
        <v>348212</v>
      </c>
      <c r="Z43" s="371"/>
      <c r="AA43" s="303"/>
    </row>
    <row r="44" spans="1:27" ht="12.75">
      <c r="A44" s="361" t="s">
        <v>251</v>
      </c>
      <c r="B44" s="136"/>
      <c r="C44" s="60">
        <v>784267</v>
      </c>
      <c r="D44" s="368"/>
      <c r="E44" s="54"/>
      <c r="F44" s="53"/>
      <c r="G44" s="53">
        <v>23349</v>
      </c>
      <c r="H44" s="54">
        <v>113970</v>
      </c>
      <c r="I44" s="54">
        <v>12792</v>
      </c>
      <c r="J44" s="53">
        <v>150111</v>
      </c>
      <c r="K44" s="53">
        <v>130798</v>
      </c>
      <c r="L44" s="54">
        <v>2118</v>
      </c>
      <c r="M44" s="54">
        <v>65072</v>
      </c>
      <c r="N44" s="53">
        <v>197988</v>
      </c>
      <c r="O44" s="53">
        <v>66234</v>
      </c>
      <c r="P44" s="54"/>
      <c r="Q44" s="54">
        <v>68600</v>
      </c>
      <c r="R44" s="53">
        <v>134834</v>
      </c>
      <c r="S44" s="53"/>
      <c r="T44" s="54"/>
      <c r="U44" s="54"/>
      <c r="V44" s="53"/>
      <c r="W44" s="53">
        <v>482933</v>
      </c>
      <c r="X44" s="54"/>
      <c r="Y44" s="53">
        <v>482933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649339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27582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27582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59576592</v>
      </c>
      <c r="D60" s="346">
        <f t="shared" si="14"/>
        <v>0</v>
      </c>
      <c r="E60" s="219">
        <f t="shared" si="14"/>
        <v>34427030</v>
      </c>
      <c r="F60" s="264">
        <f t="shared" si="14"/>
        <v>64218001</v>
      </c>
      <c r="G60" s="264">
        <f t="shared" si="14"/>
        <v>4005896</v>
      </c>
      <c r="H60" s="219">
        <f t="shared" si="14"/>
        <v>2265771</v>
      </c>
      <c r="I60" s="219">
        <f t="shared" si="14"/>
        <v>1147002</v>
      </c>
      <c r="J60" s="264">
        <f t="shared" si="14"/>
        <v>7418669</v>
      </c>
      <c r="K60" s="264">
        <f t="shared" si="14"/>
        <v>1844227</v>
      </c>
      <c r="L60" s="219">
        <f t="shared" si="14"/>
        <v>2135047</v>
      </c>
      <c r="M60" s="219">
        <f t="shared" si="14"/>
        <v>3607840</v>
      </c>
      <c r="N60" s="264">
        <f t="shared" si="14"/>
        <v>7587114</v>
      </c>
      <c r="O60" s="264">
        <f t="shared" si="14"/>
        <v>923216</v>
      </c>
      <c r="P60" s="219">
        <f t="shared" si="14"/>
        <v>420208</v>
      </c>
      <c r="Q60" s="219">
        <f t="shared" si="14"/>
        <v>3086638</v>
      </c>
      <c r="R60" s="264">
        <f t="shared" si="14"/>
        <v>4430062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19435845</v>
      </c>
      <c r="X60" s="219">
        <f t="shared" si="14"/>
        <v>48163501</v>
      </c>
      <c r="Y60" s="264">
        <f t="shared" si="14"/>
        <v>-28727656</v>
      </c>
      <c r="Z60" s="337">
        <f>+IF(X60&lt;&gt;0,+(Y60/X60)*100,0)</f>
        <v>-59.64611251993496</v>
      </c>
      <c r="AA60" s="232">
        <f>+AA57+AA54+AA51+AA40+AA37+AA34+AA22+AA5</f>
        <v>64218001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25692127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3708287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3708287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21983840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21983840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4098844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4098844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29790971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2017-05-05T12:15:36Z</dcterms:created>
  <dcterms:modified xsi:type="dcterms:W3CDTF">2017-05-05T12:15:40Z</dcterms:modified>
  <cp:category/>
  <cp:version/>
  <cp:contentType/>
  <cp:contentStatus/>
</cp:coreProperties>
</file>