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<sst xmlns="http://schemas.openxmlformats.org/spreadsheetml/2006/main" count="857" uniqueCount="303">
  <si>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Maluti-a-Phofung(FS194)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</si>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</sst>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208269730</v>
      </c>
      <c r="C5" s="19">
        <v>0</v>
      </c>
      <c r="D5" s="59">
        <v>207596000</v>
      </c>
      <c r="E5" s="60">
        <v>207596000</v>
      </c>
      <c r="F5" s="60">
        <v>51810065</v>
      </c>
      <c r="G5" s="60">
        <v>12669886</v>
      </c>
      <c r="H5" s="60">
        <v>563673</v>
      </c>
      <c r="I5" s="60">
        <v>65043624</v>
      </c>
      <c r="J5" s="60">
        <v>6768433</v>
      </c>
      <c r="K5" s="60">
        <v>12442907</v>
      </c>
      <c r="L5" s="60">
        <v>-4085477</v>
      </c>
      <c r="M5" s="60">
        <v>15125863</v>
      </c>
      <c r="N5" s="60">
        <v>12718062</v>
      </c>
      <c r="O5" s="60">
        <v>8196836</v>
      </c>
      <c r="P5" s="60">
        <v>12463710</v>
      </c>
      <c r="Q5" s="60">
        <v>33378608</v>
      </c>
      <c r="R5" s="60">
        <v>0</v>
      </c>
      <c r="S5" s="60">
        <v>0</v>
      </c>
      <c r="T5" s="60">
        <v>0</v>
      </c>
      <c r="U5" s="60">
        <v>0</v>
      </c>
      <c r="V5" s="60">
        <v>113548095</v>
      </c>
      <c r="W5" s="60">
        <v>153621040</v>
      </c>
      <c r="X5" s="60">
        <v>-40072945</v>
      </c>
      <c r="Y5" s="61">
        <v>-26.09</v>
      </c>
      <c r="Z5" s="62">
        <v>207596000</v>
      </c>
    </row>
    <row r="6" spans="1:26" ht="12.75">
      <c r="A6" s="58" t="s">
        <v>32</v>
      </c>
      <c r="B6" s="19">
        <v>403379790</v>
      </c>
      <c r="C6" s="19">
        <v>0</v>
      </c>
      <c r="D6" s="59">
        <v>714783525</v>
      </c>
      <c r="E6" s="60">
        <v>708018273</v>
      </c>
      <c r="F6" s="60">
        <v>37131008</v>
      </c>
      <c r="G6" s="60">
        <v>36788766</v>
      </c>
      <c r="H6" s="60">
        <v>36040479</v>
      </c>
      <c r="I6" s="60">
        <v>109960253</v>
      </c>
      <c r="J6" s="60">
        <v>30556912</v>
      </c>
      <c r="K6" s="60">
        <v>33604260</v>
      </c>
      <c r="L6" s="60">
        <v>28825184</v>
      </c>
      <c r="M6" s="60">
        <v>92986356</v>
      </c>
      <c r="N6" s="60">
        <v>20982393</v>
      </c>
      <c r="O6" s="60">
        <v>27268852</v>
      </c>
      <c r="P6" s="60">
        <v>56016655</v>
      </c>
      <c r="Q6" s="60">
        <v>104267900</v>
      </c>
      <c r="R6" s="60">
        <v>0</v>
      </c>
      <c r="S6" s="60">
        <v>0</v>
      </c>
      <c r="T6" s="60">
        <v>0</v>
      </c>
      <c r="U6" s="60">
        <v>0</v>
      </c>
      <c r="V6" s="60">
        <v>307214509</v>
      </c>
      <c r="W6" s="60">
        <v>528939809</v>
      </c>
      <c r="X6" s="60">
        <v>-221725300</v>
      </c>
      <c r="Y6" s="61">
        <v>-41.92</v>
      </c>
      <c r="Z6" s="62">
        <v>708018273</v>
      </c>
    </row>
    <row r="7" spans="1:26" ht="12.75">
      <c r="A7" s="58" t="s">
        <v>33</v>
      </c>
      <c r="B7" s="19">
        <v>2035720</v>
      </c>
      <c r="C7" s="19">
        <v>0</v>
      </c>
      <c r="D7" s="59">
        <v>2400000</v>
      </c>
      <c r="E7" s="60">
        <v>2900000</v>
      </c>
      <c r="F7" s="60">
        <v>78797</v>
      </c>
      <c r="G7" s="60">
        <v>337278</v>
      </c>
      <c r="H7" s="60">
        <v>402104</v>
      </c>
      <c r="I7" s="60">
        <v>818179</v>
      </c>
      <c r="J7" s="60">
        <v>323818</v>
      </c>
      <c r="K7" s="60">
        <v>72764</v>
      </c>
      <c r="L7" s="60">
        <v>178636</v>
      </c>
      <c r="M7" s="60">
        <v>575218</v>
      </c>
      <c r="N7" s="60">
        <v>58212</v>
      </c>
      <c r="O7" s="60">
        <v>65837</v>
      </c>
      <c r="P7" s="60">
        <v>190982</v>
      </c>
      <c r="Q7" s="60">
        <v>315031</v>
      </c>
      <c r="R7" s="60">
        <v>0</v>
      </c>
      <c r="S7" s="60">
        <v>0</v>
      </c>
      <c r="T7" s="60">
        <v>0</v>
      </c>
      <c r="U7" s="60">
        <v>0</v>
      </c>
      <c r="V7" s="60">
        <v>1708428</v>
      </c>
      <c r="W7" s="60">
        <v>1776000</v>
      </c>
      <c r="X7" s="60">
        <v>-67572</v>
      </c>
      <c r="Y7" s="61">
        <v>-3.8</v>
      </c>
      <c r="Z7" s="62">
        <v>2900000</v>
      </c>
    </row>
    <row r="8" spans="1:26" ht="12.75">
      <c r="A8" s="58" t="s">
        <v>34</v>
      </c>
      <c r="B8" s="19">
        <v>454043000</v>
      </c>
      <c r="C8" s="19">
        <v>0</v>
      </c>
      <c r="D8" s="59">
        <v>564907000</v>
      </c>
      <c r="E8" s="60">
        <v>564266000</v>
      </c>
      <c r="F8" s="60">
        <v>196039667</v>
      </c>
      <c r="G8" s="60">
        <v>5746285</v>
      </c>
      <c r="H8" s="60">
        <v>13650772</v>
      </c>
      <c r="I8" s="60">
        <v>215436724</v>
      </c>
      <c r="J8" s="60">
        <v>1600000</v>
      </c>
      <c r="K8" s="60">
        <v>8632943</v>
      </c>
      <c r="L8" s="60">
        <v>159966333</v>
      </c>
      <c r="M8" s="60">
        <v>170199276</v>
      </c>
      <c r="N8" s="60">
        <v>9000000</v>
      </c>
      <c r="O8" s="60">
        <v>8750000</v>
      </c>
      <c r="P8" s="60">
        <v>136700125</v>
      </c>
      <c r="Q8" s="60">
        <v>154450125</v>
      </c>
      <c r="R8" s="60">
        <v>0</v>
      </c>
      <c r="S8" s="60">
        <v>0</v>
      </c>
      <c r="T8" s="60">
        <v>0</v>
      </c>
      <c r="U8" s="60">
        <v>0</v>
      </c>
      <c r="V8" s="60">
        <v>540086125</v>
      </c>
      <c r="W8" s="60">
        <v>538657000</v>
      </c>
      <c r="X8" s="60">
        <v>1429125</v>
      </c>
      <c r="Y8" s="61">
        <v>0.27</v>
      </c>
      <c r="Z8" s="62">
        <v>564266000</v>
      </c>
    </row>
    <row r="9" spans="1:26" ht="12.75">
      <c r="A9" s="58" t="s">
        <v>35</v>
      </c>
      <c r="B9" s="19">
        <v>82884247</v>
      </c>
      <c r="C9" s="19">
        <v>0</v>
      </c>
      <c r="D9" s="59">
        <v>138178253</v>
      </c>
      <c r="E9" s="60">
        <v>136725505</v>
      </c>
      <c r="F9" s="60">
        <v>10146993</v>
      </c>
      <c r="G9" s="60">
        <v>6169691</v>
      </c>
      <c r="H9" s="60">
        <v>19968875</v>
      </c>
      <c r="I9" s="60">
        <v>36285559</v>
      </c>
      <c r="J9" s="60">
        <v>7935267</v>
      </c>
      <c r="K9" s="60">
        <v>4064366</v>
      </c>
      <c r="L9" s="60">
        <v>8871670</v>
      </c>
      <c r="M9" s="60">
        <v>20871303</v>
      </c>
      <c r="N9" s="60">
        <v>5663714</v>
      </c>
      <c r="O9" s="60">
        <v>10235903</v>
      </c>
      <c r="P9" s="60">
        <v>6905034</v>
      </c>
      <c r="Q9" s="60">
        <v>22804651</v>
      </c>
      <c r="R9" s="60">
        <v>0</v>
      </c>
      <c r="S9" s="60">
        <v>0</v>
      </c>
      <c r="T9" s="60">
        <v>0</v>
      </c>
      <c r="U9" s="60">
        <v>0</v>
      </c>
      <c r="V9" s="60">
        <v>79961513</v>
      </c>
      <c r="W9" s="60">
        <v>102251908</v>
      </c>
      <c r="X9" s="60">
        <v>-22290395</v>
      </c>
      <c r="Y9" s="61">
        <v>-21.8</v>
      </c>
      <c r="Z9" s="62">
        <v>136725505</v>
      </c>
    </row>
    <row r="10" spans="1:26" ht="22.5">
      <c r="A10" s="63" t="s">
        <v>278</v>
      </c>
      <c r="B10" s="64">
        <f>SUM(B5:B9)</f>
        <v>1150612487</v>
      </c>
      <c r="C10" s="64">
        <f>SUM(C5:C9)</f>
        <v>0</v>
      </c>
      <c r="D10" s="65">
        <f aca="true" t="shared" si="0" ref="D10:Z10">SUM(D5:D9)</f>
        <v>1627864778</v>
      </c>
      <c r="E10" s="66">
        <f t="shared" si="0"/>
        <v>1619505778</v>
      </c>
      <c r="F10" s="66">
        <f t="shared" si="0"/>
        <v>295206530</v>
      </c>
      <c r="G10" s="66">
        <f t="shared" si="0"/>
        <v>61711906</v>
      </c>
      <c r="H10" s="66">
        <f t="shared" si="0"/>
        <v>70625903</v>
      </c>
      <c r="I10" s="66">
        <f t="shared" si="0"/>
        <v>427544339</v>
      </c>
      <c r="J10" s="66">
        <f t="shared" si="0"/>
        <v>47184430</v>
      </c>
      <c r="K10" s="66">
        <f t="shared" si="0"/>
        <v>58817240</v>
      </c>
      <c r="L10" s="66">
        <f t="shared" si="0"/>
        <v>193756346</v>
      </c>
      <c r="M10" s="66">
        <f t="shared" si="0"/>
        <v>299758016</v>
      </c>
      <c r="N10" s="66">
        <f t="shared" si="0"/>
        <v>48422381</v>
      </c>
      <c r="O10" s="66">
        <f t="shared" si="0"/>
        <v>54517428</v>
      </c>
      <c r="P10" s="66">
        <f t="shared" si="0"/>
        <v>212276506</v>
      </c>
      <c r="Q10" s="66">
        <f t="shared" si="0"/>
        <v>315216315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1042518670</v>
      </c>
      <c r="W10" s="66">
        <f t="shared" si="0"/>
        <v>1325245757</v>
      </c>
      <c r="X10" s="66">
        <f t="shared" si="0"/>
        <v>-282727087</v>
      </c>
      <c r="Y10" s="67">
        <f>+IF(W10&lt;&gt;0,(X10/W10)*100,0)</f>
        <v>-21.333936404370622</v>
      </c>
      <c r="Z10" s="68">
        <f t="shared" si="0"/>
        <v>1619505778</v>
      </c>
    </row>
    <row r="11" spans="1:26" ht="12.75">
      <c r="A11" s="58" t="s">
        <v>37</v>
      </c>
      <c r="B11" s="19">
        <v>415082929</v>
      </c>
      <c r="C11" s="19">
        <v>0</v>
      </c>
      <c r="D11" s="59">
        <v>447899233</v>
      </c>
      <c r="E11" s="60">
        <v>435380420</v>
      </c>
      <c r="F11" s="60">
        <v>35707919</v>
      </c>
      <c r="G11" s="60">
        <v>36485695</v>
      </c>
      <c r="H11" s="60">
        <v>36461984</v>
      </c>
      <c r="I11" s="60">
        <v>108655598</v>
      </c>
      <c r="J11" s="60">
        <v>35851052</v>
      </c>
      <c r="K11" s="60">
        <v>33462742</v>
      </c>
      <c r="L11" s="60">
        <v>39803876</v>
      </c>
      <c r="M11" s="60">
        <v>109117670</v>
      </c>
      <c r="N11" s="60">
        <v>37762598</v>
      </c>
      <c r="O11" s="60">
        <v>36724295</v>
      </c>
      <c r="P11" s="60">
        <v>36273322</v>
      </c>
      <c r="Q11" s="60">
        <v>110760215</v>
      </c>
      <c r="R11" s="60">
        <v>0</v>
      </c>
      <c r="S11" s="60">
        <v>0</v>
      </c>
      <c r="T11" s="60">
        <v>0</v>
      </c>
      <c r="U11" s="60">
        <v>0</v>
      </c>
      <c r="V11" s="60">
        <v>328533483</v>
      </c>
      <c r="W11" s="60">
        <v>331445431</v>
      </c>
      <c r="X11" s="60">
        <v>-2911948</v>
      </c>
      <c r="Y11" s="61">
        <v>-0.88</v>
      </c>
      <c r="Z11" s="62">
        <v>435380420</v>
      </c>
    </row>
    <row r="12" spans="1:26" ht="12.75">
      <c r="A12" s="58" t="s">
        <v>38</v>
      </c>
      <c r="B12" s="19">
        <v>23134449</v>
      </c>
      <c r="C12" s="19">
        <v>0</v>
      </c>
      <c r="D12" s="59">
        <v>24097817</v>
      </c>
      <c r="E12" s="60">
        <v>21828955</v>
      </c>
      <c r="F12" s="60">
        <v>1819721</v>
      </c>
      <c r="G12" s="60">
        <v>1621262</v>
      </c>
      <c r="H12" s="60">
        <v>1641569</v>
      </c>
      <c r="I12" s="60">
        <v>5082552</v>
      </c>
      <c r="J12" s="60">
        <v>1943399</v>
      </c>
      <c r="K12" s="60">
        <v>1936378</v>
      </c>
      <c r="L12" s="60">
        <v>1886588</v>
      </c>
      <c r="M12" s="60">
        <v>5766365</v>
      </c>
      <c r="N12" s="60">
        <v>1885241</v>
      </c>
      <c r="O12" s="60">
        <v>1891027</v>
      </c>
      <c r="P12" s="60">
        <v>1863996</v>
      </c>
      <c r="Q12" s="60">
        <v>5640264</v>
      </c>
      <c r="R12" s="60">
        <v>0</v>
      </c>
      <c r="S12" s="60">
        <v>0</v>
      </c>
      <c r="T12" s="60">
        <v>0</v>
      </c>
      <c r="U12" s="60">
        <v>0</v>
      </c>
      <c r="V12" s="60">
        <v>16489181</v>
      </c>
      <c r="W12" s="60">
        <v>17832383</v>
      </c>
      <c r="X12" s="60">
        <v>-1343202</v>
      </c>
      <c r="Y12" s="61">
        <v>-7.53</v>
      </c>
      <c r="Z12" s="62">
        <v>21828955</v>
      </c>
    </row>
    <row r="13" spans="1:26" ht="12.75">
      <c r="A13" s="58" t="s">
        <v>279</v>
      </c>
      <c r="B13" s="19">
        <v>279488973</v>
      </c>
      <c r="C13" s="19">
        <v>0</v>
      </c>
      <c r="D13" s="59">
        <v>50000000</v>
      </c>
      <c r="E13" s="60">
        <v>52866000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37000000</v>
      </c>
      <c r="X13" s="60">
        <v>-37000000</v>
      </c>
      <c r="Y13" s="61">
        <v>-100</v>
      </c>
      <c r="Z13" s="62">
        <v>52866000</v>
      </c>
    </row>
    <row r="14" spans="1:26" ht="12.75">
      <c r="A14" s="58" t="s">
        <v>40</v>
      </c>
      <c r="B14" s="19">
        <v>20685301</v>
      </c>
      <c r="C14" s="19">
        <v>0</v>
      </c>
      <c r="D14" s="59">
        <v>6000000</v>
      </c>
      <c r="E14" s="60">
        <v>4500000</v>
      </c>
      <c r="F14" s="60">
        <v>1999026</v>
      </c>
      <c r="G14" s="60">
        <v>91862</v>
      </c>
      <c r="H14" s="60">
        <v>166822</v>
      </c>
      <c r="I14" s="60">
        <v>2257710</v>
      </c>
      <c r="J14" s="60">
        <v>0</v>
      </c>
      <c r="K14" s="60">
        <v>-1914443</v>
      </c>
      <c r="L14" s="60">
        <v>82013</v>
      </c>
      <c r="M14" s="60">
        <v>-1832430</v>
      </c>
      <c r="N14" s="60">
        <v>2058457</v>
      </c>
      <c r="O14" s="60">
        <v>71829</v>
      </c>
      <c r="P14" s="60">
        <v>-513560</v>
      </c>
      <c r="Q14" s="60">
        <v>1616726</v>
      </c>
      <c r="R14" s="60">
        <v>0</v>
      </c>
      <c r="S14" s="60">
        <v>0</v>
      </c>
      <c r="T14" s="60">
        <v>0</v>
      </c>
      <c r="U14" s="60">
        <v>0</v>
      </c>
      <c r="V14" s="60">
        <v>2042006</v>
      </c>
      <c r="W14" s="60">
        <v>4440000</v>
      </c>
      <c r="X14" s="60">
        <v>-2397994</v>
      </c>
      <c r="Y14" s="61">
        <v>-54.01</v>
      </c>
      <c r="Z14" s="62">
        <v>4500000</v>
      </c>
    </row>
    <row r="15" spans="1:26" ht="12.75">
      <c r="A15" s="58" t="s">
        <v>41</v>
      </c>
      <c r="B15" s="19">
        <v>675051204</v>
      </c>
      <c r="C15" s="19">
        <v>0</v>
      </c>
      <c r="D15" s="59">
        <v>400838300</v>
      </c>
      <c r="E15" s="60">
        <v>244981698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26315789</v>
      </c>
      <c r="M15" s="60">
        <v>26315789</v>
      </c>
      <c r="N15" s="60">
        <v>0</v>
      </c>
      <c r="O15" s="60">
        <v>13157895</v>
      </c>
      <c r="P15" s="60">
        <v>19298246</v>
      </c>
      <c r="Q15" s="60">
        <v>32456141</v>
      </c>
      <c r="R15" s="60">
        <v>0</v>
      </c>
      <c r="S15" s="60">
        <v>0</v>
      </c>
      <c r="T15" s="60">
        <v>0</v>
      </c>
      <c r="U15" s="60">
        <v>0</v>
      </c>
      <c r="V15" s="60">
        <v>58771930</v>
      </c>
      <c r="W15" s="60">
        <v>296620343</v>
      </c>
      <c r="X15" s="60">
        <v>-237848413</v>
      </c>
      <c r="Y15" s="61">
        <v>-80.19</v>
      </c>
      <c r="Z15" s="62">
        <v>244981698</v>
      </c>
    </row>
    <row r="16" spans="1:26" ht="12.75">
      <c r="A16" s="69" t="s">
        <v>42</v>
      </c>
      <c r="B16" s="19">
        <v>0</v>
      </c>
      <c r="C16" s="19">
        <v>0</v>
      </c>
      <c r="D16" s="59">
        <v>105000000</v>
      </c>
      <c r="E16" s="60">
        <v>109000000</v>
      </c>
      <c r="F16" s="60">
        <v>1509134</v>
      </c>
      <c r="G16" s="60">
        <v>19404094</v>
      </c>
      <c r="H16" s="60">
        <v>-12158473</v>
      </c>
      <c r="I16" s="60">
        <v>8754755</v>
      </c>
      <c r="J16" s="60">
        <v>152437</v>
      </c>
      <c r="K16" s="60">
        <v>-1773859</v>
      </c>
      <c r="L16" s="60">
        <v>10366667</v>
      </c>
      <c r="M16" s="60">
        <v>8745245</v>
      </c>
      <c r="N16" s="60">
        <v>8692970</v>
      </c>
      <c r="O16" s="60">
        <v>5298968</v>
      </c>
      <c r="P16" s="60">
        <v>-17743</v>
      </c>
      <c r="Q16" s="60">
        <v>13974195</v>
      </c>
      <c r="R16" s="60">
        <v>0</v>
      </c>
      <c r="S16" s="60">
        <v>0</v>
      </c>
      <c r="T16" s="60">
        <v>0</v>
      </c>
      <c r="U16" s="60">
        <v>0</v>
      </c>
      <c r="V16" s="60">
        <v>31474195</v>
      </c>
      <c r="W16" s="60">
        <v>77700000</v>
      </c>
      <c r="X16" s="60">
        <v>-46225805</v>
      </c>
      <c r="Y16" s="61">
        <v>-59.49</v>
      </c>
      <c r="Z16" s="62">
        <v>109000000</v>
      </c>
    </row>
    <row r="17" spans="1:26" ht="12.75">
      <c r="A17" s="58" t="s">
        <v>43</v>
      </c>
      <c r="B17" s="19">
        <v>774027536</v>
      </c>
      <c r="C17" s="19">
        <v>0</v>
      </c>
      <c r="D17" s="59">
        <v>521629430</v>
      </c>
      <c r="E17" s="60">
        <v>666948706</v>
      </c>
      <c r="F17" s="60">
        <v>52397379</v>
      </c>
      <c r="G17" s="60">
        <v>28563525</v>
      </c>
      <c r="H17" s="60">
        <v>41979617</v>
      </c>
      <c r="I17" s="60">
        <v>122940521</v>
      </c>
      <c r="J17" s="60">
        <v>14253907</v>
      </c>
      <c r="K17" s="60">
        <v>16160881</v>
      </c>
      <c r="L17" s="60">
        <v>35125978</v>
      </c>
      <c r="M17" s="60">
        <v>65540766</v>
      </c>
      <c r="N17" s="60">
        <v>25814408</v>
      </c>
      <c r="O17" s="60">
        <v>15611153</v>
      </c>
      <c r="P17" s="60">
        <v>42353269</v>
      </c>
      <c r="Q17" s="60">
        <v>83778830</v>
      </c>
      <c r="R17" s="60">
        <v>0</v>
      </c>
      <c r="S17" s="60">
        <v>0</v>
      </c>
      <c r="T17" s="60">
        <v>0</v>
      </c>
      <c r="U17" s="60">
        <v>0</v>
      </c>
      <c r="V17" s="60">
        <v>272260117</v>
      </c>
      <c r="W17" s="60">
        <v>386005777</v>
      </c>
      <c r="X17" s="60">
        <v>-113745660</v>
      </c>
      <c r="Y17" s="61">
        <v>-29.47</v>
      </c>
      <c r="Z17" s="62">
        <v>666948706</v>
      </c>
    </row>
    <row r="18" spans="1:26" ht="12.75">
      <c r="A18" s="70" t="s">
        <v>44</v>
      </c>
      <c r="B18" s="71">
        <f>SUM(B11:B17)</f>
        <v>2187470392</v>
      </c>
      <c r="C18" s="71">
        <f>SUM(C11:C17)</f>
        <v>0</v>
      </c>
      <c r="D18" s="72">
        <f aca="true" t="shared" si="1" ref="D18:Z18">SUM(D11:D17)</f>
        <v>1555464780</v>
      </c>
      <c r="E18" s="73">
        <f t="shared" si="1"/>
        <v>1535505779</v>
      </c>
      <c r="F18" s="73">
        <f t="shared" si="1"/>
        <v>93433179</v>
      </c>
      <c r="G18" s="73">
        <f t="shared" si="1"/>
        <v>86166438</v>
      </c>
      <c r="H18" s="73">
        <f t="shared" si="1"/>
        <v>68091519</v>
      </c>
      <c r="I18" s="73">
        <f t="shared" si="1"/>
        <v>247691136</v>
      </c>
      <c r="J18" s="73">
        <f t="shared" si="1"/>
        <v>52200795</v>
      </c>
      <c r="K18" s="73">
        <f t="shared" si="1"/>
        <v>47871699</v>
      </c>
      <c r="L18" s="73">
        <f t="shared" si="1"/>
        <v>113580911</v>
      </c>
      <c r="M18" s="73">
        <f t="shared" si="1"/>
        <v>213653405</v>
      </c>
      <c r="N18" s="73">
        <f t="shared" si="1"/>
        <v>76213674</v>
      </c>
      <c r="O18" s="73">
        <f t="shared" si="1"/>
        <v>72755167</v>
      </c>
      <c r="P18" s="73">
        <f t="shared" si="1"/>
        <v>99257530</v>
      </c>
      <c r="Q18" s="73">
        <f t="shared" si="1"/>
        <v>248226371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709570912</v>
      </c>
      <c r="W18" s="73">
        <f t="shared" si="1"/>
        <v>1151043934</v>
      </c>
      <c r="X18" s="73">
        <f t="shared" si="1"/>
        <v>-441473022</v>
      </c>
      <c r="Y18" s="67">
        <f>+IF(W18&lt;&gt;0,(X18/W18)*100,0)</f>
        <v>-38.354141745557385</v>
      </c>
      <c r="Z18" s="74">
        <f t="shared" si="1"/>
        <v>1535505779</v>
      </c>
    </row>
    <row r="19" spans="1:26" ht="12.75">
      <c r="A19" s="70" t="s">
        <v>45</v>
      </c>
      <c r="B19" s="75">
        <f>+B10-B18</f>
        <v>-1036857905</v>
      </c>
      <c r="C19" s="75">
        <f>+C10-C18</f>
        <v>0</v>
      </c>
      <c r="D19" s="76">
        <f aca="true" t="shared" si="2" ref="D19:Z19">+D10-D18</f>
        <v>72399998</v>
      </c>
      <c r="E19" s="77">
        <f t="shared" si="2"/>
        <v>83999999</v>
      </c>
      <c r="F19" s="77">
        <f t="shared" si="2"/>
        <v>201773351</v>
      </c>
      <c r="G19" s="77">
        <f t="shared" si="2"/>
        <v>-24454532</v>
      </c>
      <c r="H19" s="77">
        <f t="shared" si="2"/>
        <v>2534384</v>
      </c>
      <c r="I19" s="77">
        <f t="shared" si="2"/>
        <v>179853203</v>
      </c>
      <c r="J19" s="77">
        <f t="shared" si="2"/>
        <v>-5016365</v>
      </c>
      <c r="K19" s="77">
        <f t="shared" si="2"/>
        <v>10945541</v>
      </c>
      <c r="L19" s="77">
        <f t="shared" si="2"/>
        <v>80175435</v>
      </c>
      <c r="M19" s="77">
        <f t="shared" si="2"/>
        <v>86104611</v>
      </c>
      <c r="N19" s="77">
        <f t="shared" si="2"/>
        <v>-27791293</v>
      </c>
      <c r="O19" s="77">
        <f t="shared" si="2"/>
        <v>-18237739</v>
      </c>
      <c r="P19" s="77">
        <f t="shared" si="2"/>
        <v>113018976</v>
      </c>
      <c r="Q19" s="77">
        <f t="shared" si="2"/>
        <v>66989944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332947758</v>
      </c>
      <c r="W19" s="77">
        <f>IF(E10=E18,0,W10-W18)</f>
        <v>174201823</v>
      </c>
      <c r="X19" s="77">
        <f t="shared" si="2"/>
        <v>158745935</v>
      </c>
      <c r="Y19" s="78">
        <f>+IF(W19&lt;&gt;0,(X19/W19)*100,0)</f>
        <v>91.12759686791567</v>
      </c>
      <c r="Z19" s="79">
        <f t="shared" si="2"/>
        <v>83999999</v>
      </c>
    </row>
    <row r="20" spans="1:26" ht="12.75">
      <c r="A20" s="58" t="s">
        <v>46</v>
      </c>
      <c r="B20" s="19">
        <v>186197274</v>
      </c>
      <c r="C20" s="19">
        <v>0</v>
      </c>
      <c r="D20" s="59">
        <v>185520000</v>
      </c>
      <c r="E20" s="60">
        <v>182520000</v>
      </c>
      <c r="F20" s="60">
        <v>72775000</v>
      </c>
      <c r="G20" s="60">
        <v>21913000</v>
      </c>
      <c r="H20" s="60">
        <v>0</v>
      </c>
      <c r="I20" s="60">
        <v>94688000</v>
      </c>
      <c r="J20" s="60">
        <v>0</v>
      </c>
      <c r="K20" s="60">
        <v>0</v>
      </c>
      <c r="L20" s="60">
        <v>42200000</v>
      </c>
      <c r="M20" s="60">
        <v>42200000</v>
      </c>
      <c r="N20" s="60">
        <v>0</v>
      </c>
      <c r="O20" s="60">
        <v>2295000</v>
      </c>
      <c r="P20" s="60">
        <v>43337000</v>
      </c>
      <c r="Q20" s="60">
        <v>45632000</v>
      </c>
      <c r="R20" s="60">
        <v>0</v>
      </c>
      <c r="S20" s="60">
        <v>0</v>
      </c>
      <c r="T20" s="60">
        <v>0</v>
      </c>
      <c r="U20" s="60">
        <v>0</v>
      </c>
      <c r="V20" s="60">
        <v>182520000</v>
      </c>
      <c r="W20" s="60">
        <v>185520000</v>
      </c>
      <c r="X20" s="60">
        <v>-3000000</v>
      </c>
      <c r="Y20" s="61">
        <v>-1.62</v>
      </c>
      <c r="Z20" s="62">
        <v>182520000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-850660631</v>
      </c>
      <c r="C22" s="86">
        <f>SUM(C19:C21)</f>
        <v>0</v>
      </c>
      <c r="D22" s="87">
        <f aca="true" t="shared" si="3" ref="D22:Z22">SUM(D19:D21)</f>
        <v>257919998</v>
      </c>
      <c r="E22" s="88">
        <f t="shared" si="3"/>
        <v>266519999</v>
      </c>
      <c r="F22" s="88">
        <f t="shared" si="3"/>
        <v>274548351</v>
      </c>
      <c r="G22" s="88">
        <f t="shared" si="3"/>
        <v>-2541532</v>
      </c>
      <c r="H22" s="88">
        <f t="shared" si="3"/>
        <v>2534384</v>
      </c>
      <c r="I22" s="88">
        <f t="shared" si="3"/>
        <v>274541203</v>
      </c>
      <c r="J22" s="88">
        <f t="shared" si="3"/>
        <v>-5016365</v>
      </c>
      <c r="K22" s="88">
        <f t="shared" si="3"/>
        <v>10945541</v>
      </c>
      <c r="L22" s="88">
        <f t="shared" si="3"/>
        <v>122375435</v>
      </c>
      <c r="M22" s="88">
        <f t="shared" si="3"/>
        <v>128304611</v>
      </c>
      <c r="N22" s="88">
        <f t="shared" si="3"/>
        <v>-27791293</v>
      </c>
      <c r="O22" s="88">
        <f t="shared" si="3"/>
        <v>-15942739</v>
      </c>
      <c r="P22" s="88">
        <f t="shared" si="3"/>
        <v>156355976</v>
      </c>
      <c r="Q22" s="88">
        <f t="shared" si="3"/>
        <v>112621944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515467758</v>
      </c>
      <c r="W22" s="88">
        <f t="shared" si="3"/>
        <v>359721823</v>
      </c>
      <c r="X22" s="88">
        <f t="shared" si="3"/>
        <v>155745935</v>
      </c>
      <c r="Y22" s="89">
        <f>+IF(W22&lt;&gt;0,(X22/W22)*100,0)</f>
        <v>43.29621530912791</v>
      </c>
      <c r="Z22" s="90">
        <f t="shared" si="3"/>
        <v>266519999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-850660631</v>
      </c>
      <c r="C24" s="75">
        <f>SUM(C22:C23)</f>
        <v>0</v>
      </c>
      <c r="D24" s="76">
        <f aca="true" t="shared" si="4" ref="D24:Z24">SUM(D22:D23)</f>
        <v>257919998</v>
      </c>
      <c r="E24" s="77">
        <f t="shared" si="4"/>
        <v>266519999</v>
      </c>
      <c r="F24" s="77">
        <f t="shared" si="4"/>
        <v>274548351</v>
      </c>
      <c r="G24" s="77">
        <f t="shared" si="4"/>
        <v>-2541532</v>
      </c>
      <c r="H24" s="77">
        <f t="shared" si="4"/>
        <v>2534384</v>
      </c>
      <c r="I24" s="77">
        <f t="shared" si="4"/>
        <v>274541203</v>
      </c>
      <c r="J24" s="77">
        <f t="shared" si="4"/>
        <v>-5016365</v>
      </c>
      <c r="K24" s="77">
        <f t="shared" si="4"/>
        <v>10945541</v>
      </c>
      <c r="L24" s="77">
        <f t="shared" si="4"/>
        <v>122375435</v>
      </c>
      <c r="M24" s="77">
        <f t="shared" si="4"/>
        <v>128304611</v>
      </c>
      <c r="N24" s="77">
        <f t="shared" si="4"/>
        <v>-27791293</v>
      </c>
      <c r="O24" s="77">
        <f t="shared" si="4"/>
        <v>-15942739</v>
      </c>
      <c r="P24" s="77">
        <f t="shared" si="4"/>
        <v>156355976</v>
      </c>
      <c r="Q24" s="77">
        <f t="shared" si="4"/>
        <v>112621944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515467758</v>
      </c>
      <c r="W24" s="77">
        <f t="shared" si="4"/>
        <v>359721823</v>
      </c>
      <c r="X24" s="77">
        <f t="shared" si="4"/>
        <v>155745935</v>
      </c>
      <c r="Y24" s="78">
        <f>+IF(W24&lt;&gt;0,(X24/W24)*100,0)</f>
        <v>43.29621530912791</v>
      </c>
      <c r="Z24" s="79">
        <f t="shared" si="4"/>
        <v>266519999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204879128</v>
      </c>
      <c r="C27" s="22">
        <v>0</v>
      </c>
      <c r="D27" s="99">
        <v>257920000</v>
      </c>
      <c r="E27" s="100">
        <v>266520000</v>
      </c>
      <c r="F27" s="100">
        <v>6564748</v>
      </c>
      <c r="G27" s="100">
        <v>16322898</v>
      </c>
      <c r="H27" s="100">
        <v>15773454</v>
      </c>
      <c r="I27" s="100">
        <v>38661100</v>
      </c>
      <c r="J27" s="100">
        <v>1762980</v>
      </c>
      <c r="K27" s="100">
        <v>22179794</v>
      </c>
      <c r="L27" s="100">
        <v>34509352</v>
      </c>
      <c r="M27" s="100">
        <v>58452126</v>
      </c>
      <c r="N27" s="100">
        <v>5378708</v>
      </c>
      <c r="O27" s="100">
        <v>10021077</v>
      </c>
      <c r="P27" s="100">
        <v>11802276</v>
      </c>
      <c r="Q27" s="100">
        <v>27202061</v>
      </c>
      <c r="R27" s="100">
        <v>0</v>
      </c>
      <c r="S27" s="100">
        <v>0</v>
      </c>
      <c r="T27" s="100">
        <v>0</v>
      </c>
      <c r="U27" s="100">
        <v>0</v>
      </c>
      <c r="V27" s="100">
        <v>124315287</v>
      </c>
      <c r="W27" s="100">
        <v>199890000</v>
      </c>
      <c r="X27" s="100">
        <v>-75574713</v>
      </c>
      <c r="Y27" s="101">
        <v>-37.81</v>
      </c>
      <c r="Z27" s="102">
        <v>266520000</v>
      </c>
    </row>
    <row r="28" spans="1:26" ht="12.75">
      <c r="A28" s="103" t="s">
        <v>46</v>
      </c>
      <c r="B28" s="19">
        <v>186197273</v>
      </c>
      <c r="C28" s="19">
        <v>0</v>
      </c>
      <c r="D28" s="59">
        <v>185520000</v>
      </c>
      <c r="E28" s="60">
        <v>182520000</v>
      </c>
      <c r="F28" s="60">
        <v>2264181</v>
      </c>
      <c r="G28" s="60">
        <v>15709815</v>
      </c>
      <c r="H28" s="60">
        <v>11227969</v>
      </c>
      <c r="I28" s="60">
        <v>29201965</v>
      </c>
      <c r="J28" s="60">
        <v>1589508</v>
      </c>
      <c r="K28" s="60">
        <v>17415376</v>
      </c>
      <c r="L28" s="60">
        <v>23422464</v>
      </c>
      <c r="M28" s="60">
        <v>42427348</v>
      </c>
      <c r="N28" s="60">
        <v>1664499</v>
      </c>
      <c r="O28" s="60">
        <v>3423159</v>
      </c>
      <c r="P28" s="60">
        <v>12820781</v>
      </c>
      <c r="Q28" s="60">
        <v>17908439</v>
      </c>
      <c r="R28" s="60">
        <v>0</v>
      </c>
      <c r="S28" s="60">
        <v>0</v>
      </c>
      <c r="T28" s="60">
        <v>0</v>
      </c>
      <c r="U28" s="60">
        <v>0</v>
      </c>
      <c r="V28" s="60">
        <v>89537752</v>
      </c>
      <c r="W28" s="60">
        <v>136890000</v>
      </c>
      <c r="X28" s="60">
        <v>-47352248</v>
      </c>
      <c r="Y28" s="61">
        <v>-34.59</v>
      </c>
      <c r="Z28" s="62">
        <v>182520000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18681855</v>
      </c>
      <c r="C31" s="19">
        <v>0</v>
      </c>
      <c r="D31" s="59">
        <v>72400000</v>
      </c>
      <c r="E31" s="60">
        <v>84000000</v>
      </c>
      <c r="F31" s="60">
        <v>4300567</v>
      </c>
      <c r="G31" s="60">
        <v>613083</v>
      </c>
      <c r="H31" s="60">
        <v>4545485</v>
      </c>
      <c r="I31" s="60">
        <v>9459135</v>
      </c>
      <c r="J31" s="60">
        <v>173472</v>
      </c>
      <c r="K31" s="60">
        <v>4764418</v>
      </c>
      <c r="L31" s="60">
        <v>11086888</v>
      </c>
      <c r="M31" s="60">
        <v>16024778</v>
      </c>
      <c r="N31" s="60">
        <v>3714208</v>
      </c>
      <c r="O31" s="60">
        <v>6597918</v>
      </c>
      <c r="P31" s="60">
        <v>-1018505</v>
      </c>
      <c r="Q31" s="60">
        <v>9293621</v>
      </c>
      <c r="R31" s="60">
        <v>0</v>
      </c>
      <c r="S31" s="60">
        <v>0</v>
      </c>
      <c r="T31" s="60">
        <v>0</v>
      </c>
      <c r="U31" s="60">
        <v>0</v>
      </c>
      <c r="V31" s="60">
        <v>34777534</v>
      </c>
      <c r="W31" s="60">
        <v>63000000</v>
      </c>
      <c r="X31" s="60">
        <v>-28222466</v>
      </c>
      <c r="Y31" s="61">
        <v>-44.8</v>
      </c>
      <c r="Z31" s="62">
        <v>84000000</v>
      </c>
    </row>
    <row r="32" spans="1:26" ht="12.75">
      <c r="A32" s="70" t="s">
        <v>54</v>
      </c>
      <c r="B32" s="22">
        <f>SUM(B28:B31)</f>
        <v>204879128</v>
      </c>
      <c r="C32" s="22">
        <f>SUM(C28:C31)</f>
        <v>0</v>
      </c>
      <c r="D32" s="99">
        <f aca="true" t="shared" si="5" ref="D32:Z32">SUM(D28:D31)</f>
        <v>257920000</v>
      </c>
      <c r="E32" s="100">
        <f t="shared" si="5"/>
        <v>266520000</v>
      </c>
      <c r="F32" s="100">
        <f t="shared" si="5"/>
        <v>6564748</v>
      </c>
      <c r="G32" s="100">
        <f t="shared" si="5"/>
        <v>16322898</v>
      </c>
      <c r="H32" s="100">
        <f t="shared" si="5"/>
        <v>15773454</v>
      </c>
      <c r="I32" s="100">
        <f t="shared" si="5"/>
        <v>38661100</v>
      </c>
      <c r="J32" s="100">
        <f t="shared" si="5"/>
        <v>1762980</v>
      </c>
      <c r="K32" s="100">
        <f t="shared" si="5"/>
        <v>22179794</v>
      </c>
      <c r="L32" s="100">
        <f t="shared" si="5"/>
        <v>34509352</v>
      </c>
      <c r="M32" s="100">
        <f t="shared" si="5"/>
        <v>58452126</v>
      </c>
      <c r="N32" s="100">
        <f t="shared" si="5"/>
        <v>5378707</v>
      </c>
      <c r="O32" s="100">
        <f t="shared" si="5"/>
        <v>10021077</v>
      </c>
      <c r="P32" s="100">
        <f t="shared" si="5"/>
        <v>11802276</v>
      </c>
      <c r="Q32" s="100">
        <f t="shared" si="5"/>
        <v>27202060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124315286</v>
      </c>
      <c r="W32" s="100">
        <f t="shared" si="5"/>
        <v>199890000</v>
      </c>
      <c r="X32" s="100">
        <f t="shared" si="5"/>
        <v>-75574714</v>
      </c>
      <c r="Y32" s="101">
        <f>+IF(W32&lt;&gt;0,(X32/W32)*100,0)</f>
        <v>-37.808151483315825</v>
      </c>
      <c r="Z32" s="102">
        <f t="shared" si="5"/>
        <v>266520000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529045366</v>
      </c>
      <c r="C35" s="19">
        <v>0</v>
      </c>
      <c r="D35" s="59">
        <v>946929257</v>
      </c>
      <c r="E35" s="60">
        <v>946929257</v>
      </c>
      <c r="F35" s="60">
        <v>-7263226</v>
      </c>
      <c r="G35" s="60">
        <v>-57856678</v>
      </c>
      <c r="H35" s="60">
        <v>83338092</v>
      </c>
      <c r="I35" s="60">
        <v>83338092</v>
      </c>
      <c r="J35" s="60">
        <v>16565681</v>
      </c>
      <c r="K35" s="60">
        <v>110206037</v>
      </c>
      <c r="L35" s="60">
        <v>-72709924</v>
      </c>
      <c r="M35" s="60">
        <v>-72709924</v>
      </c>
      <c r="N35" s="60">
        <v>-1339587</v>
      </c>
      <c r="O35" s="60">
        <v>-9066584</v>
      </c>
      <c r="P35" s="60">
        <v>100701921</v>
      </c>
      <c r="Q35" s="60">
        <v>100701921</v>
      </c>
      <c r="R35" s="60">
        <v>0</v>
      </c>
      <c r="S35" s="60">
        <v>0</v>
      </c>
      <c r="T35" s="60">
        <v>0</v>
      </c>
      <c r="U35" s="60">
        <v>0</v>
      </c>
      <c r="V35" s="60">
        <v>100701921</v>
      </c>
      <c r="W35" s="60">
        <v>710196943</v>
      </c>
      <c r="X35" s="60">
        <v>-609495022</v>
      </c>
      <c r="Y35" s="61">
        <v>-85.82</v>
      </c>
      <c r="Z35" s="62">
        <v>946929257</v>
      </c>
    </row>
    <row r="36" spans="1:26" ht="12.75">
      <c r="A36" s="58" t="s">
        <v>57</v>
      </c>
      <c r="B36" s="19">
        <v>2996517283</v>
      </c>
      <c r="C36" s="19">
        <v>0</v>
      </c>
      <c r="D36" s="59">
        <v>3193665621</v>
      </c>
      <c r="E36" s="60">
        <v>3193665621</v>
      </c>
      <c r="F36" s="60">
        <v>70321239</v>
      </c>
      <c r="G36" s="60">
        <v>1864306</v>
      </c>
      <c r="H36" s="60">
        <v>-62587503</v>
      </c>
      <c r="I36" s="60">
        <v>-62587503</v>
      </c>
      <c r="J36" s="60">
        <v>-7242082</v>
      </c>
      <c r="K36" s="60">
        <v>580845</v>
      </c>
      <c r="L36" s="60">
        <v>420377</v>
      </c>
      <c r="M36" s="60">
        <v>420377</v>
      </c>
      <c r="N36" s="60">
        <v>520732</v>
      </c>
      <c r="O36" s="60">
        <v>-627277</v>
      </c>
      <c r="P36" s="60">
        <v>434065</v>
      </c>
      <c r="Q36" s="60">
        <v>434065</v>
      </c>
      <c r="R36" s="60">
        <v>0</v>
      </c>
      <c r="S36" s="60">
        <v>0</v>
      </c>
      <c r="T36" s="60">
        <v>0</v>
      </c>
      <c r="U36" s="60">
        <v>0</v>
      </c>
      <c r="V36" s="60">
        <v>434065</v>
      </c>
      <c r="W36" s="60">
        <v>2395249216</v>
      </c>
      <c r="X36" s="60">
        <v>-2394815151</v>
      </c>
      <c r="Y36" s="61">
        <v>-99.98</v>
      </c>
      <c r="Z36" s="62">
        <v>3193665621</v>
      </c>
    </row>
    <row r="37" spans="1:26" ht="12.75">
      <c r="A37" s="58" t="s">
        <v>58</v>
      </c>
      <c r="B37" s="19">
        <v>1786390122</v>
      </c>
      <c r="C37" s="19">
        <v>0</v>
      </c>
      <c r="D37" s="59">
        <v>892307083</v>
      </c>
      <c r="E37" s="60">
        <v>912407083</v>
      </c>
      <c r="F37" s="60">
        <v>111624549</v>
      </c>
      <c r="G37" s="60">
        <v>29869886</v>
      </c>
      <c r="H37" s="60">
        <v>5439650</v>
      </c>
      <c r="I37" s="60">
        <v>5439650</v>
      </c>
      <c r="J37" s="60">
        <v>-9177582</v>
      </c>
      <c r="K37" s="60">
        <v>38954780</v>
      </c>
      <c r="L37" s="60">
        <v>-51047080</v>
      </c>
      <c r="M37" s="60">
        <v>-51047080</v>
      </c>
      <c r="N37" s="60">
        <v>-14568457</v>
      </c>
      <c r="O37" s="60">
        <v>-12230808</v>
      </c>
      <c r="P37" s="60">
        <v>5959181</v>
      </c>
      <c r="Q37" s="60">
        <v>5959181</v>
      </c>
      <c r="R37" s="60">
        <v>0</v>
      </c>
      <c r="S37" s="60">
        <v>0</v>
      </c>
      <c r="T37" s="60">
        <v>0</v>
      </c>
      <c r="U37" s="60">
        <v>0</v>
      </c>
      <c r="V37" s="60">
        <v>5959181</v>
      </c>
      <c r="W37" s="60">
        <v>684305312</v>
      </c>
      <c r="X37" s="60">
        <v>-678346131</v>
      </c>
      <c r="Y37" s="61">
        <v>-99.13</v>
      </c>
      <c r="Z37" s="62">
        <v>912407083</v>
      </c>
    </row>
    <row r="38" spans="1:26" ht="12.75">
      <c r="A38" s="58" t="s">
        <v>59</v>
      </c>
      <c r="B38" s="19">
        <v>78199190</v>
      </c>
      <c r="C38" s="19">
        <v>0</v>
      </c>
      <c r="D38" s="59">
        <v>54315868</v>
      </c>
      <c r="E38" s="60">
        <v>50815868</v>
      </c>
      <c r="F38" s="60">
        <v>0</v>
      </c>
      <c r="G38" s="60">
        <v>1310456</v>
      </c>
      <c r="H38" s="60">
        <v>-166822</v>
      </c>
      <c r="I38" s="60">
        <v>-166822</v>
      </c>
      <c r="J38" s="60">
        <v>0</v>
      </c>
      <c r="K38" s="60">
        <v>-84747</v>
      </c>
      <c r="L38" s="60">
        <v>-82013</v>
      </c>
      <c r="M38" s="60">
        <v>-82013</v>
      </c>
      <c r="N38" s="60">
        <v>-84747</v>
      </c>
      <c r="O38" s="60">
        <v>-71829</v>
      </c>
      <c r="P38" s="60">
        <v>574915</v>
      </c>
      <c r="Q38" s="60">
        <v>574915</v>
      </c>
      <c r="R38" s="60">
        <v>0</v>
      </c>
      <c r="S38" s="60">
        <v>0</v>
      </c>
      <c r="T38" s="60">
        <v>0</v>
      </c>
      <c r="U38" s="60">
        <v>0</v>
      </c>
      <c r="V38" s="60">
        <v>574915</v>
      </c>
      <c r="W38" s="60">
        <v>38111901</v>
      </c>
      <c r="X38" s="60">
        <v>-37536986</v>
      </c>
      <c r="Y38" s="61">
        <v>-98.49</v>
      </c>
      <c r="Z38" s="62">
        <v>50815868</v>
      </c>
    </row>
    <row r="39" spans="1:26" ht="12.75">
      <c r="A39" s="58" t="s">
        <v>60</v>
      </c>
      <c r="B39" s="19">
        <v>1660973337</v>
      </c>
      <c r="C39" s="19">
        <v>0</v>
      </c>
      <c r="D39" s="59">
        <v>3193971927</v>
      </c>
      <c r="E39" s="60">
        <v>3177371927</v>
      </c>
      <c r="F39" s="60">
        <v>-48566537</v>
      </c>
      <c r="G39" s="60">
        <v>-87172714</v>
      </c>
      <c r="H39" s="60">
        <v>15477761</v>
      </c>
      <c r="I39" s="60">
        <v>15477761</v>
      </c>
      <c r="J39" s="60">
        <v>18501181</v>
      </c>
      <c r="K39" s="60">
        <v>71916849</v>
      </c>
      <c r="L39" s="60">
        <v>-21160454</v>
      </c>
      <c r="M39" s="60">
        <v>-21160454</v>
      </c>
      <c r="N39" s="60">
        <v>13834349</v>
      </c>
      <c r="O39" s="60">
        <v>2608776</v>
      </c>
      <c r="P39" s="60">
        <v>94601890</v>
      </c>
      <c r="Q39" s="60">
        <v>94601890</v>
      </c>
      <c r="R39" s="60">
        <v>0</v>
      </c>
      <c r="S39" s="60">
        <v>0</v>
      </c>
      <c r="T39" s="60">
        <v>0</v>
      </c>
      <c r="U39" s="60">
        <v>0</v>
      </c>
      <c r="V39" s="60">
        <v>94601890</v>
      </c>
      <c r="W39" s="60">
        <v>2383028945</v>
      </c>
      <c r="X39" s="60">
        <v>-2288427055</v>
      </c>
      <c r="Y39" s="61">
        <v>-96.03</v>
      </c>
      <c r="Z39" s="62">
        <v>3177371927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210415083</v>
      </c>
      <c r="C42" s="19">
        <v>0</v>
      </c>
      <c r="D42" s="59">
        <v>383970003</v>
      </c>
      <c r="E42" s="60">
        <v>393886004</v>
      </c>
      <c r="F42" s="60">
        <v>87129147</v>
      </c>
      <c r="G42" s="60">
        <v>5716100</v>
      </c>
      <c r="H42" s="60">
        <v>-40895398</v>
      </c>
      <c r="I42" s="60">
        <v>51949849</v>
      </c>
      <c r="J42" s="60">
        <v>-13302082</v>
      </c>
      <c r="K42" s="60">
        <v>952683</v>
      </c>
      <c r="L42" s="60">
        <v>36217496</v>
      </c>
      <c r="M42" s="60">
        <v>23868097</v>
      </c>
      <c r="N42" s="60">
        <v>-10387377</v>
      </c>
      <c r="O42" s="60">
        <v>-28184056</v>
      </c>
      <c r="P42" s="60">
        <v>54790273</v>
      </c>
      <c r="Q42" s="60">
        <v>16218840</v>
      </c>
      <c r="R42" s="60">
        <v>0</v>
      </c>
      <c r="S42" s="60">
        <v>0</v>
      </c>
      <c r="T42" s="60">
        <v>0</v>
      </c>
      <c r="U42" s="60">
        <v>0</v>
      </c>
      <c r="V42" s="60">
        <v>92036786</v>
      </c>
      <c r="W42" s="60">
        <v>151045155</v>
      </c>
      <c r="X42" s="60">
        <v>-59008369</v>
      </c>
      <c r="Y42" s="61">
        <v>-39.07</v>
      </c>
      <c r="Z42" s="62">
        <v>393886004</v>
      </c>
    </row>
    <row r="43" spans="1:26" ht="12.75">
      <c r="A43" s="58" t="s">
        <v>63</v>
      </c>
      <c r="B43" s="19">
        <v>-205858477</v>
      </c>
      <c r="C43" s="19">
        <v>0</v>
      </c>
      <c r="D43" s="59">
        <v>-251920000</v>
      </c>
      <c r="E43" s="60">
        <v>-266520000</v>
      </c>
      <c r="F43" s="60">
        <v>-76885988</v>
      </c>
      <c r="G43" s="60">
        <v>-17624819</v>
      </c>
      <c r="H43" s="60">
        <v>51904632</v>
      </c>
      <c r="I43" s="60">
        <v>-42606175</v>
      </c>
      <c r="J43" s="60">
        <v>14415251</v>
      </c>
      <c r="K43" s="60">
        <v>-3221685</v>
      </c>
      <c r="L43" s="60">
        <v>-34509353</v>
      </c>
      <c r="M43" s="60">
        <v>-23315787</v>
      </c>
      <c r="N43" s="60">
        <v>2285792</v>
      </c>
      <c r="O43" s="60">
        <v>756223</v>
      </c>
      <c r="P43" s="60">
        <v>-10391277</v>
      </c>
      <c r="Q43" s="60">
        <v>-7349262</v>
      </c>
      <c r="R43" s="60">
        <v>0</v>
      </c>
      <c r="S43" s="60">
        <v>0</v>
      </c>
      <c r="T43" s="60">
        <v>0</v>
      </c>
      <c r="U43" s="60">
        <v>0</v>
      </c>
      <c r="V43" s="60">
        <v>-73271224</v>
      </c>
      <c r="W43" s="60">
        <v>-138776653</v>
      </c>
      <c r="X43" s="60">
        <v>65505429</v>
      </c>
      <c r="Y43" s="61">
        <v>-47.2</v>
      </c>
      <c r="Z43" s="62">
        <v>-266520000</v>
      </c>
    </row>
    <row r="44" spans="1:26" ht="12.75">
      <c r="A44" s="58" t="s">
        <v>64</v>
      </c>
      <c r="B44" s="19">
        <v>-3221577</v>
      </c>
      <c r="C44" s="19">
        <v>0</v>
      </c>
      <c r="D44" s="59">
        <v>-6000000</v>
      </c>
      <c r="E44" s="60">
        <v>-4500026</v>
      </c>
      <c r="F44" s="60">
        <v>-1999026</v>
      </c>
      <c r="G44" s="60">
        <v>0</v>
      </c>
      <c r="H44" s="60">
        <v>0</v>
      </c>
      <c r="I44" s="60">
        <v>-1999026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-2035066</v>
      </c>
      <c r="Q44" s="60">
        <v>-2035066</v>
      </c>
      <c r="R44" s="60">
        <v>0</v>
      </c>
      <c r="S44" s="60">
        <v>0</v>
      </c>
      <c r="T44" s="60">
        <v>0</v>
      </c>
      <c r="U44" s="60">
        <v>0</v>
      </c>
      <c r="V44" s="60">
        <v>-4034092</v>
      </c>
      <c r="W44" s="60">
        <v>-4500026</v>
      </c>
      <c r="X44" s="60">
        <v>465934</v>
      </c>
      <c r="Y44" s="61">
        <v>-10.35</v>
      </c>
      <c r="Z44" s="62">
        <v>-4500026</v>
      </c>
    </row>
    <row r="45" spans="1:26" ht="12.75">
      <c r="A45" s="70" t="s">
        <v>65</v>
      </c>
      <c r="B45" s="22">
        <v>8051665</v>
      </c>
      <c r="C45" s="22">
        <v>0</v>
      </c>
      <c r="D45" s="99">
        <v>129050002</v>
      </c>
      <c r="E45" s="100">
        <v>125860996</v>
      </c>
      <c r="F45" s="100">
        <v>16836479</v>
      </c>
      <c r="G45" s="100">
        <v>4927760</v>
      </c>
      <c r="H45" s="100">
        <v>15936994</v>
      </c>
      <c r="I45" s="100">
        <v>15936994</v>
      </c>
      <c r="J45" s="100">
        <v>17050163</v>
      </c>
      <c r="K45" s="100">
        <v>14781161</v>
      </c>
      <c r="L45" s="100">
        <v>16489304</v>
      </c>
      <c r="M45" s="100">
        <v>16489304</v>
      </c>
      <c r="N45" s="100">
        <v>8387719</v>
      </c>
      <c r="O45" s="100">
        <v>-19040114</v>
      </c>
      <c r="P45" s="100">
        <v>23323816</v>
      </c>
      <c r="Q45" s="100">
        <v>23323816</v>
      </c>
      <c r="R45" s="100">
        <v>0</v>
      </c>
      <c r="S45" s="100">
        <v>0</v>
      </c>
      <c r="T45" s="100">
        <v>0</v>
      </c>
      <c r="U45" s="100">
        <v>0</v>
      </c>
      <c r="V45" s="100">
        <v>23323816</v>
      </c>
      <c r="W45" s="100">
        <v>10763494</v>
      </c>
      <c r="X45" s="100">
        <v>12560322</v>
      </c>
      <c r="Y45" s="101">
        <v>116.69</v>
      </c>
      <c r="Z45" s="102">
        <v>125860996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47214793</v>
      </c>
      <c r="C49" s="52">
        <v>0</v>
      </c>
      <c r="D49" s="129">
        <v>25873612</v>
      </c>
      <c r="E49" s="54">
        <v>22019697</v>
      </c>
      <c r="F49" s="54">
        <v>0</v>
      </c>
      <c r="G49" s="54">
        <v>0</v>
      </c>
      <c r="H49" s="54">
        <v>0</v>
      </c>
      <c r="I49" s="54">
        <v>937172139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1032280241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53460738</v>
      </c>
      <c r="C51" s="52">
        <v>0</v>
      </c>
      <c r="D51" s="129">
        <v>47316230</v>
      </c>
      <c r="E51" s="54">
        <v>34322825</v>
      </c>
      <c r="F51" s="54">
        <v>0</v>
      </c>
      <c r="G51" s="54">
        <v>0</v>
      </c>
      <c r="H51" s="54">
        <v>0</v>
      </c>
      <c r="I51" s="54">
        <v>126431024</v>
      </c>
      <c r="J51" s="54">
        <v>0</v>
      </c>
      <c r="K51" s="54">
        <v>0</v>
      </c>
      <c r="L51" s="54">
        <v>0</v>
      </c>
      <c r="M51" s="54">
        <v>36768102</v>
      </c>
      <c r="N51" s="54">
        <v>0</v>
      </c>
      <c r="O51" s="54">
        <v>0</v>
      </c>
      <c r="P51" s="54">
        <v>0</v>
      </c>
      <c r="Q51" s="54">
        <v>45689758</v>
      </c>
      <c r="R51" s="54">
        <v>0</v>
      </c>
      <c r="S51" s="54">
        <v>0</v>
      </c>
      <c r="T51" s="54">
        <v>0</v>
      </c>
      <c r="U51" s="54">
        <v>0</v>
      </c>
      <c r="V51" s="54">
        <v>368845958</v>
      </c>
      <c r="W51" s="54">
        <v>1270922575</v>
      </c>
      <c r="X51" s="54">
        <v>1983757210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100.00002026468549</v>
      </c>
      <c r="C58" s="5">
        <f>IF(C67=0,0,+(C76/C67)*100)</f>
        <v>0</v>
      </c>
      <c r="D58" s="6">
        <f aca="true" t="shared" si="6" ref="D58:Z58">IF(D67=0,0,+(D76/D67)*100)</f>
        <v>100.00000010538746</v>
      </c>
      <c r="E58" s="7">
        <f t="shared" si="6"/>
        <v>100.00000010575137</v>
      </c>
      <c r="F58" s="7">
        <f t="shared" si="6"/>
        <v>36.43576609696891</v>
      </c>
      <c r="G58" s="7">
        <f t="shared" si="6"/>
        <v>60.50300040009452</v>
      </c>
      <c r="H58" s="7">
        <f t="shared" si="6"/>
        <v>84.94657262222657</v>
      </c>
      <c r="I58" s="7">
        <f t="shared" si="6"/>
        <v>53.708390272942</v>
      </c>
      <c r="J58" s="7">
        <f t="shared" si="6"/>
        <v>74.6360797488536</v>
      </c>
      <c r="K58" s="7">
        <f t="shared" si="6"/>
        <v>65.9098663356412</v>
      </c>
      <c r="L58" s="7">
        <f t="shared" si="6"/>
        <v>94.12401711199882</v>
      </c>
      <c r="M58" s="7">
        <f t="shared" si="6"/>
        <v>75.59076702715403</v>
      </c>
      <c r="N58" s="7">
        <f t="shared" si="6"/>
        <v>40.17853099939719</v>
      </c>
      <c r="O58" s="7">
        <f t="shared" si="6"/>
        <v>69.11323487249241</v>
      </c>
      <c r="P58" s="7">
        <f t="shared" si="6"/>
        <v>37.85528179548881</v>
      </c>
      <c r="Q58" s="7">
        <f t="shared" si="6"/>
        <v>46.59997715470459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57.08635387981328</v>
      </c>
      <c r="W58" s="7">
        <f t="shared" si="6"/>
        <v>44.36505167419732</v>
      </c>
      <c r="X58" s="7">
        <f t="shared" si="6"/>
        <v>0</v>
      </c>
      <c r="Y58" s="7">
        <f t="shared" si="6"/>
        <v>0</v>
      </c>
      <c r="Z58" s="8">
        <f t="shared" si="6"/>
        <v>100.00000010575137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11.90692580679063</v>
      </c>
      <c r="G59" s="10">
        <f t="shared" si="7"/>
        <v>17.142222116284234</v>
      </c>
      <c r="H59" s="10">
        <f t="shared" si="7"/>
        <v>446.7874104312252</v>
      </c>
      <c r="I59" s="10">
        <f t="shared" si="7"/>
        <v>16.695419677107783</v>
      </c>
      <c r="J59" s="10">
        <f t="shared" si="7"/>
        <v>109.13862928095766</v>
      </c>
      <c r="K59" s="10">
        <f t="shared" si="7"/>
        <v>70.46413671660488</v>
      </c>
      <c r="L59" s="10">
        <f t="shared" si="7"/>
        <v>-199.38168786655757</v>
      </c>
      <c r="M59" s="10">
        <f t="shared" si="7"/>
        <v>160.65499866024174</v>
      </c>
      <c r="N59" s="10">
        <f t="shared" si="7"/>
        <v>17.693033734227747</v>
      </c>
      <c r="O59" s="10">
        <f t="shared" si="7"/>
        <v>179.0133168456707</v>
      </c>
      <c r="P59" s="10">
        <f t="shared" si="7"/>
        <v>84.22429597607774</v>
      </c>
      <c r="Q59" s="10">
        <f t="shared" si="7"/>
        <v>82.15175120544272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55.113977913940346</v>
      </c>
      <c r="W59" s="10">
        <f t="shared" si="7"/>
        <v>41.15105456908767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100.00003197978758</v>
      </c>
      <c r="C60" s="12">
        <f t="shared" si="7"/>
        <v>0</v>
      </c>
      <c r="D60" s="3">
        <f t="shared" si="7"/>
        <v>100.00000013990248</v>
      </c>
      <c r="E60" s="13">
        <f t="shared" si="7"/>
        <v>100.00000014123928</v>
      </c>
      <c r="F60" s="13">
        <f t="shared" si="7"/>
        <v>67.03699506353288</v>
      </c>
      <c r="G60" s="13">
        <f t="shared" si="7"/>
        <v>72.9115377232278</v>
      </c>
      <c r="H60" s="13">
        <f t="shared" si="7"/>
        <v>78.25328292667808</v>
      </c>
      <c r="I60" s="13">
        <f t="shared" si="7"/>
        <v>72.67864780194712</v>
      </c>
      <c r="J60" s="13">
        <f t="shared" si="7"/>
        <v>64.90873161528887</v>
      </c>
      <c r="K60" s="13">
        <f t="shared" si="7"/>
        <v>61.69538921553398</v>
      </c>
      <c r="L60" s="13">
        <f t="shared" si="7"/>
        <v>51.98093098035385</v>
      </c>
      <c r="M60" s="13">
        <f t="shared" si="7"/>
        <v>59.73992786640655</v>
      </c>
      <c r="N60" s="13">
        <f t="shared" si="7"/>
        <v>45.998890593651545</v>
      </c>
      <c r="O60" s="13">
        <f t="shared" si="7"/>
        <v>33.147380021718554</v>
      </c>
      <c r="P60" s="13">
        <f t="shared" si="7"/>
        <v>24.510638844822132</v>
      </c>
      <c r="Q60" s="13">
        <f t="shared" si="7"/>
        <v>31.093575299780664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54.64853386856152</v>
      </c>
      <c r="W60" s="13">
        <f t="shared" si="7"/>
        <v>42.69561094805023</v>
      </c>
      <c r="X60" s="13">
        <f t="shared" si="7"/>
        <v>0</v>
      </c>
      <c r="Y60" s="13">
        <f t="shared" si="7"/>
        <v>0</v>
      </c>
      <c r="Z60" s="14">
        <f t="shared" si="7"/>
        <v>100.00000014123928</v>
      </c>
    </row>
    <row r="61" spans="1:26" ht="12.75">
      <c r="A61" s="39" t="s">
        <v>103</v>
      </c>
      <c r="B61" s="12">
        <f t="shared" si="7"/>
        <v>100.00004724682945</v>
      </c>
      <c r="C61" s="12">
        <f t="shared" si="7"/>
        <v>0</v>
      </c>
      <c r="D61" s="3">
        <f t="shared" si="7"/>
        <v>100.00000017580331</v>
      </c>
      <c r="E61" s="13">
        <f t="shared" si="7"/>
        <v>100.00000017791939</v>
      </c>
      <c r="F61" s="13">
        <f t="shared" si="7"/>
        <v>78.03045708819867</v>
      </c>
      <c r="G61" s="13">
        <f t="shared" si="7"/>
        <v>86.42269356457234</v>
      </c>
      <c r="H61" s="13">
        <f t="shared" si="7"/>
        <v>100.67505400991956</v>
      </c>
      <c r="I61" s="13">
        <f t="shared" si="7"/>
        <v>87.87839558998233</v>
      </c>
      <c r="J61" s="13">
        <f t="shared" si="7"/>
        <v>88.5558248468915</v>
      </c>
      <c r="K61" s="13">
        <f t="shared" si="7"/>
        <v>84.86801999929241</v>
      </c>
      <c r="L61" s="13">
        <f t="shared" si="7"/>
        <v>65.32754552067685</v>
      </c>
      <c r="M61" s="13">
        <f t="shared" si="7"/>
        <v>80.21805889257617</v>
      </c>
      <c r="N61" s="13">
        <f t="shared" si="7"/>
        <v>60.92284931822125</v>
      </c>
      <c r="O61" s="13">
        <f t="shared" si="7"/>
        <v>37.736675569467366</v>
      </c>
      <c r="P61" s="13">
        <f t="shared" si="7"/>
        <v>21.918290394609947</v>
      </c>
      <c r="Q61" s="13">
        <f t="shared" si="7"/>
        <v>31.038621328669823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66.53256065620853</v>
      </c>
      <c r="W61" s="13">
        <f t="shared" si="7"/>
        <v>46.88131793863718</v>
      </c>
      <c r="X61" s="13">
        <f t="shared" si="7"/>
        <v>0</v>
      </c>
      <c r="Y61" s="13">
        <f t="shared" si="7"/>
        <v>0</v>
      </c>
      <c r="Z61" s="14">
        <f t="shared" si="7"/>
        <v>100.00000017791939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100.00000135350966</v>
      </c>
      <c r="F62" s="13">
        <f t="shared" si="7"/>
        <v>45.11782994355905</v>
      </c>
      <c r="G62" s="13">
        <f t="shared" si="7"/>
        <v>32.6968050626202</v>
      </c>
      <c r="H62" s="13">
        <f t="shared" si="7"/>
        <v>25.57695248310935</v>
      </c>
      <c r="I62" s="13">
        <f t="shared" si="7"/>
        <v>32.38822789066703</v>
      </c>
      <c r="J62" s="13">
        <f t="shared" si="7"/>
        <v>25.92057271095376</v>
      </c>
      <c r="K62" s="13">
        <f t="shared" si="7"/>
        <v>18.78021174561263</v>
      </c>
      <c r="L62" s="13">
        <f t="shared" si="7"/>
        <v>30.64880868762015</v>
      </c>
      <c r="M62" s="13">
        <f t="shared" si="7"/>
        <v>24.91528651858727</v>
      </c>
      <c r="N62" s="13">
        <f t="shared" si="7"/>
        <v>31.103474499083315</v>
      </c>
      <c r="O62" s="13">
        <f t="shared" si="7"/>
        <v>26.206828235146457</v>
      </c>
      <c r="P62" s="13">
        <f t="shared" si="7"/>
        <v>34.789945034769346</v>
      </c>
      <c r="Q62" s="13">
        <f t="shared" si="7"/>
        <v>30.31806744442232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28.847415768311173</v>
      </c>
      <c r="W62" s="13">
        <f t="shared" si="7"/>
        <v>26.398594325355916</v>
      </c>
      <c r="X62" s="13">
        <f t="shared" si="7"/>
        <v>0</v>
      </c>
      <c r="Y62" s="13">
        <f t="shared" si="7"/>
        <v>0</v>
      </c>
      <c r="Z62" s="14">
        <f t="shared" si="7"/>
        <v>100.00000135350966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99.99999745054049</v>
      </c>
      <c r="F63" s="13">
        <f t="shared" si="7"/>
        <v>26.87566933590902</v>
      </c>
      <c r="G63" s="13">
        <f t="shared" si="7"/>
        <v>32.715873719692304</v>
      </c>
      <c r="H63" s="13">
        <f t="shared" si="7"/>
        <v>35.19688075847719</v>
      </c>
      <c r="I63" s="13">
        <f t="shared" si="7"/>
        <v>31.260951936138916</v>
      </c>
      <c r="J63" s="13">
        <f t="shared" si="7"/>
        <v>26.581322550512787</v>
      </c>
      <c r="K63" s="13">
        <f t="shared" si="7"/>
        <v>21.658936531156247</v>
      </c>
      <c r="L63" s="13">
        <f t="shared" si="7"/>
        <v>32.0486973235419</v>
      </c>
      <c r="M63" s="13">
        <f t="shared" si="7"/>
        <v>26.7769842770993</v>
      </c>
      <c r="N63" s="13">
        <f t="shared" si="7"/>
        <v>29.30310003338797</v>
      </c>
      <c r="O63" s="13">
        <f t="shared" si="7"/>
        <v>30.542481549428143</v>
      </c>
      <c r="P63" s="13">
        <f t="shared" si="7"/>
        <v>34.53480889752596</v>
      </c>
      <c r="Q63" s="13">
        <f t="shared" si="7"/>
        <v>31.483986753050747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29.83588813852646</v>
      </c>
      <c r="W63" s="13">
        <f t="shared" si="7"/>
        <v>25.15305025604842</v>
      </c>
      <c r="X63" s="13">
        <f t="shared" si="7"/>
        <v>0</v>
      </c>
      <c r="Y63" s="13">
        <f t="shared" si="7"/>
        <v>0</v>
      </c>
      <c r="Z63" s="14">
        <f t="shared" si="7"/>
        <v>99.99999745054049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28.079212911923136</v>
      </c>
      <c r="G64" s="13">
        <f t="shared" si="7"/>
        <v>30.640407108164187</v>
      </c>
      <c r="H64" s="13">
        <f t="shared" si="7"/>
        <v>34.139012595898585</v>
      </c>
      <c r="I64" s="13">
        <f t="shared" si="7"/>
        <v>30.847149060830375</v>
      </c>
      <c r="J64" s="13">
        <f t="shared" si="7"/>
        <v>27.03965917123344</v>
      </c>
      <c r="K64" s="13">
        <f t="shared" si="7"/>
        <v>22.442679996629142</v>
      </c>
      <c r="L64" s="13">
        <f t="shared" si="7"/>
        <v>34.4574229160636</v>
      </c>
      <c r="M64" s="13">
        <f t="shared" si="7"/>
        <v>28.034669249110088</v>
      </c>
      <c r="N64" s="13">
        <f t="shared" si="7"/>
        <v>34.2147563222795</v>
      </c>
      <c r="O64" s="13">
        <f t="shared" si="7"/>
        <v>27.969760556958796</v>
      </c>
      <c r="P64" s="13">
        <f t="shared" si="7"/>
        <v>36.96438425525771</v>
      </c>
      <c r="Q64" s="13">
        <f t="shared" si="7"/>
        <v>33.060377655029235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30.651540907350487</v>
      </c>
      <c r="W64" s="13">
        <f t="shared" si="7"/>
        <v>27.82166356862035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114.5726619071902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636575387</v>
      </c>
      <c r="C67" s="24"/>
      <c r="D67" s="25">
        <v>948879525</v>
      </c>
      <c r="E67" s="26">
        <v>945614273</v>
      </c>
      <c r="F67" s="26">
        <v>91058401</v>
      </c>
      <c r="G67" s="26">
        <v>51810257</v>
      </c>
      <c r="H67" s="26">
        <v>39079964</v>
      </c>
      <c r="I67" s="26">
        <v>181948622</v>
      </c>
      <c r="J67" s="26">
        <v>39837162</v>
      </c>
      <c r="K67" s="26">
        <v>48539267</v>
      </c>
      <c r="L67" s="26">
        <v>27406734</v>
      </c>
      <c r="M67" s="26">
        <v>115783163</v>
      </c>
      <c r="N67" s="26">
        <v>36439386</v>
      </c>
      <c r="O67" s="26">
        <v>38053030</v>
      </c>
      <c r="P67" s="26">
        <v>71209355</v>
      </c>
      <c r="Q67" s="26">
        <v>145701771</v>
      </c>
      <c r="R67" s="26"/>
      <c r="S67" s="26"/>
      <c r="T67" s="26"/>
      <c r="U67" s="26"/>
      <c r="V67" s="26">
        <v>443433556</v>
      </c>
      <c r="W67" s="26">
        <v>702170849</v>
      </c>
      <c r="X67" s="26"/>
      <c r="Y67" s="25"/>
      <c r="Z67" s="27">
        <v>945614273</v>
      </c>
    </row>
    <row r="68" spans="1:26" ht="12.75" hidden="1">
      <c r="A68" s="37" t="s">
        <v>31</v>
      </c>
      <c r="B68" s="19">
        <v>208269730</v>
      </c>
      <c r="C68" s="19"/>
      <c r="D68" s="20">
        <v>207596000</v>
      </c>
      <c r="E68" s="21">
        <v>207596000</v>
      </c>
      <c r="F68" s="21">
        <v>51810065</v>
      </c>
      <c r="G68" s="21">
        <v>12669886</v>
      </c>
      <c r="H68" s="21">
        <v>563673</v>
      </c>
      <c r="I68" s="21">
        <v>65043624</v>
      </c>
      <c r="J68" s="21">
        <v>6768433</v>
      </c>
      <c r="K68" s="21">
        <v>12442907</v>
      </c>
      <c r="L68" s="21">
        <v>-4085477</v>
      </c>
      <c r="M68" s="21">
        <v>15125863</v>
      </c>
      <c r="N68" s="21">
        <v>12718062</v>
      </c>
      <c r="O68" s="21">
        <v>8196836</v>
      </c>
      <c r="P68" s="21">
        <v>12463710</v>
      </c>
      <c r="Q68" s="21">
        <v>33378608</v>
      </c>
      <c r="R68" s="21"/>
      <c r="S68" s="21"/>
      <c r="T68" s="21"/>
      <c r="U68" s="21"/>
      <c r="V68" s="21">
        <v>113548095</v>
      </c>
      <c r="W68" s="21">
        <v>153621040</v>
      </c>
      <c r="X68" s="21"/>
      <c r="Y68" s="20"/>
      <c r="Z68" s="23">
        <v>207596000</v>
      </c>
    </row>
    <row r="69" spans="1:26" ht="12.75" hidden="1">
      <c r="A69" s="38" t="s">
        <v>32</v>
      </c>
      <c r="B69" s="19">
        <v>403379790</v>
      </c>
      <c r="C69" s="19"/>
      <c r="D69" s="20">
        <v>714783525</v>
      </c>
      <c r="E69" s="21">
        <v>708018273</v>
      </c>
      <c r="F69" s="21">
        <v>37131008</v>
      </c>
      <c r="G69" s="21">
        <v>36788766</v>
      </c>
      <c r="H69" s="21">
        <v>36040479</v>
      </c>
      <c r="I69" s="21">
        <v>109960253</v>
      </c>
      <c r="J69" s="21">
        <v>30556912</v>
      </c>
      <c r="K69" s="21">
        <v>33604260</v>
      </c>
      <c r="L69" s="21">
        <v>28825184</v>
      </c>
      <c r="M69" s="21">
        <v>92986356</v>
      </c>
      <c r="N69" s="21">
        <v>20982393</v>
      </c>
      <c r="O69" s="21">
        <v>27268852</v>
      </c>
      <c r="P69" s="21">
        <v>56016655</v>
      </c>
      <c r="Q69" s="21">
        <v>104267900</v>
      </c>
      <c r="R69" s="21"/>
      <c r="S69" s="21"/>
      <c r="T69" s="21"/>
      <c r="U69" s="21"/>
      <c r="V69" s="21">
        <v>307214509</v>
      </c>
      <c r="W69" s="21">
        <v>528939809</v>
      </c>
      <c r="X69" s="21"/>
      <c r="Y69" s="20"/>
      <c r="Z69" s="23">
        <v>708018273</v>
      </c>
    </row>
    <row r="70" spans="1:26" ht="12.75" hidden="1">
      <c r="A70" s="39" t="s">
        <v>103</v>
      </c>
      <c r="B70" s="19">
        <v>273034194</v>
      </c>
      <c r="C70" s="19"/>
      <c r="D70" s="20">
        <v>568817525</v>
      </c>
      <c r="E70" s="21">
        <v>562052273</v>
      </c>
      <c r="F70" s="21">
        <v>27946007</v>
      </c>
      <c r="G70" s="21">
        <v>27618755</v>
      </c>
      <c r="H70" s="21">
        <v>24648250</v>
      </c>
      <c r="I70" s="21">
        <v>80213012</v>
      </c>
      <c r="J70" s="21">
        <v>18947674</v>
      </c>
      <c r="K70" s="21">
        <v>21566563</v>
      </c>
      <c r="L70" s="21">
        <v>17344261</v>
      </c>
      <c r="M70" s="21">
        <v>57858498</v>
      </c>
      <c r="N70" s="21">
        <v>10393181</v>
      </c>
      <c r="O70" s="21">
        <v>15048448</v>
      </c>
      <c r="P70" s="21">
        <v>45106643</v>
      </c>
      <c r="Q70" s="21">
        <v>70548272</v>
      </c>
      <c r="R70" s="21"/>
      <c r="S70" s="21"/>
      <c r="T70" s="21"/>
      <c r="U70" s="21"/>
      <c r="V70" s="21">
        <v>208619782</v>
      </c>
      <c r="W70" s="21">
        <v>420924969</v>
      </c>
      <c r="X70" s="21"/>
      <c r="Y70" s="20"/>
      <c r="Z70" s="23">
        <v>562052273</v>
      </c>
    </row>
    <row r="71" spans="1:26" ht="12.75" hidden="1">
      <c r="A71" s="39" t="s">
        <v>104</v>
      </c>
      <c r="B71" s="19">
        <v>42926528</v>
      </c>
      <c r="C71" s="19"/>
      <c r="D71" s="20">
        <v>73882000</v>
      </c>
      <c r="E71" s="21">
        <v>73882000</v>
      </c>
      <c r="F71" s="21">
        <v>3195198</v>
      </c>
      <c r="G71" s="21">
        <v>4746791</v>
      </c>
      <c r="H71" s="21">
        <v>6186558</v>
      </c>
      <c r="I71" s="21">
        <v>14128547</v>
      </c>
      <c r="J71" s="21">
        <v>6430888</v>
      </c>
      <c r="K71" s="21">
        <v>6848123</v>
      </c>
      <c r="L71" s="21">
        <v>6200179</v>
      </c>
      <c r="M71" s="21">
        <v>19479190</v>
      </c>
      <c r="N71" s="21">
        <v>5367709</v>
      </c>
      <c r="O71" s="21">
        <v>7106873</v>
      </c>
      <c r="P71" s="21">
        <v>5590989</v>
      </c>
      <c r="Q71" s="21">
        <v>18065571</v>
      </c>
      <c r="R71" s="21"/>
      <c r="S71" s="21"/>
      <c r="T71" s="21"/>
      <c r="U71" s="21"/>
      <c r="V71" s="21">
        <v>51673308</v>
      </c>
      <c r="W71" s="21">
        <v>54672680</v>
      </c>
      <c r="X71" s="21"/>
      <c r="Y71" s="20"/>
      <c r="Z71" s="23">
        <v>73882000</v>
      </c>
    </row>
    <row r="72" spans="1:26" ht="12.75" hidden="1">
      <c r="A72" s="39" t="s">
        <v>105</v>
      </c>
      <c r="B72" s="19">
        <v>54592760</v>
      </c>
      <c r="C72" s="19"/>
      <c r="D72" s="20">
        <v>39224000</v>
      </c>
      <c r="E72" s="21">
        <v>39224000</v>
      </c>
      <c r="F72" s="21">
        <v>3188795</v>
      </c>
      <c r="G72" s="21">
        <v>2266545</v>
      </c>
      <c r="H72" s="21">
        <v>2715019</v>
      </c>
      <c r="I72" s="21">
        <v>8170359</v>
      </c>
      <c r="J72" s="21">
        <v>2682786</v>
      </c>
      <c r="K72" s="21">
        <v>2756959</v>
      </c>
      <c r="L72" s="21">
        <v>2776169</v>
      </c>
      <c r="M72" s="21">
        <v>8215914</v>
      </c>
      <c r="N72" s="21">
        <v>2773454</v>
      </c>
      <c r="O72" s="21">
        <v>2619702</v>
      </c>
      <c r="P72" s="21">
        <v>2791068</v>
      </c>
      <c r="Q72" s="21">
        <v>8184224</v>
      </c>
      <c r="R72" s="21"/>
      <c r="S72" s="21"/>
      <c r="T72" s="21"/>
      <c r="U72" s="21"/>
      <c r="V72" s="21">
        <v>24570497</v>
      </c>
      <c r="W72" s="21">
        <v>29025760</v>
      </c>
      <c r="X72" s="21"/>
      <c r="Y72" s="20"/>
      <c r="Z72" s="23">
        <v>39224000</v>
      </c>
    </row>
    <row r="73" spans="1:26" ht="12.75" hidden="1">
      <c r="A73" s="39" t="s">
        <v>106</v>
      </c>
      <c r="B73" s="19">
        <v>32826308</v>
      </c>
      <c r="C73" s="19"/>
      <c r="D73" s="20">
        <v>32860000</v>
      </c>
      <c r="E73" s="21">
        <v>32860000</v>
      </c>
      <c r="F73" s="21">
        <v>2801008</v>
      </c>
      <c r="G73" s="21">
        <v>2156675</v>
      </c>
      <c r="H73" s="21">
        <v>2490652</v>
      </c>
      <c r="I73" s="21">
        <v>7448335</v>
      </c>
      <c r="J73" s="21">
        <v>2495564</v>
      </c>
      <c r="K73" s="21">
        <v>2432615</v>
      </c>
      <c r="L73" s="21">
        <v>2504575</v>
      </c>
      <c r="M73" s="21">
        <v>7432754</v>
      </c>
      <c r="N73" s="21">
        <v>2448049</v>
      </c>
      <c r="O73" s="21">
        <v>2493829</v>
      </c>
      <c r="P73" s="21">
        <v>2527955</v>
      </c>
      <c r="Q73" s="21">
        <v>7469833</v>
      </c>
      <c r="R73" s="21"/>
      <c r="S73" s="21"/>
      <c r="T73" s="21"/>
      <c r="U73" s="21"/>
      <c r="V73" s="21">
        <v>22350922</v>
      </c>
      <c r="W73" s="21">
        <v>24316400</v>
      </c>
      <c r="X73" s="21"/>
      <c r="Y73" s="20"/>
      <c r="Z73" s="23">
        <v>32860000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24925867</v>
      </c>
      <c r="C75" s="28"/>
      <c r="D75" s="29">
        <v>26500000</v>
      </c>
      <c r="E75" s="30">
        <v>30000000</v>
      </c>
      <c r="F75" s="30">
        <v>2117328</v>
      </c>
      <c r="G75" s="30">
        <v>2351605</v>
      </c>
      <c r="H75" s="30">
        <v>2475812</v>
      </c>
      <c r="I75" s="30">
        <v>6944745</v>
      </c>
      <c r="J75" s="30">
        <v>2511817</v>
      </c>
      <c r="K75" s="30">
        <v>2492100</v>
      </c>
      <c r="L75" s="30">
        <v>2667027</v>
      </c>
      <c r="M75" s="30">
        <v>7670944</v>
      </c>
      <c r="N75" s="30">
        <v>2738931</v>
      </c>
      <c r="O75" s="30">
        <v>2587342</v>
      </c>
      <c r="P75" s="30">
        <v>2728990</v>
      </c>
      <c r="Q75" s="30">
        <v>8055263</v>
      </c>
      <c r="R75" s="30"/>
      <c r="S75" s="30"/>
      <c r="T75" s="30"/>
      <c r="U75" s="30"/>
      <c r="V75" s="30">
        <v>22670952</v>
      </c>
      <c r="W75" s="30">
        <v>19610000</v>
      </c>
      <c r="X75" s="30"/>
      <c r="Y75" s="29"/>
      <c r="Z75" s="31">
        <v>30000000</v>
      </c>
    </row>
    <row r="76" spans="1:26" ht="12.75" hidden="1">
      <c r="A76" s="42" t="s">
        <v>287</v>
      </c>
      <c r="B76" s="32">
        <v>636575516</v>
      </c>
      <c r="C76" s="32"/>
      <c r="D76" s="33">
        <v>948879526</v>
      </c>
      <c r="E76" s="34">
        <v>945614274</v>
      </c>
      <c r="F76" s="34">
        <v>33177826</v>
      </c>
      <c r="G76" s="34">
        <v>31346760</v>
      </c>
      <c r="H76" s="34">
        <v>33197090</v>
      </c>
      <c r="I76" s="34">
        <v>97721676</v>
      </c>
      <c r="J76" s="34">
        <v>29732896</v>
      </c>
      <c r="K76" s="34">
        <v>31992166</v>
      </c>
      <c r="L76" s="34">
        <v>25796319</v>
      </c>
      <c r="M76" s="34">
        <v>87521381</v>
      </c>
      <c r="N76" s="34">
        <v>14640810</v>
      </c>
      <c r="O76" s="34">
        <v>26299680</v>
      </c>
      <c r="P76" s="34">
        <v>26956502</v>
      </c>
      <c r="Q76" s="34">
        <v>67896992</v>
      </c>
      <c r="R76" s="34"/>
      <c r="S76" s="34"/>
      <c r="T76" s="34"/>
      <c r="U76" s="34"/>
      <c r="V76" s="34">
        <v>253140049</v>
      </c>
      <c r="W76" s="34">
        <v>311518460</v>
      </c>
      <c r="X76" s="34"/>
      <c r="Y76" s="33"/>
      <c r="Z76" s="35">
        <v>945614274</v>
      </c>
    </row>
    <row r="77" spans="1:26" ht="12.75" hidden="1">
      <c r="A77" s="37" t="s">
        <v>31</v>
      </c>
      <c r="B77" s="19">
        <v>208269730</v>
      </c>
      <c r="C77" s="19"/>
      <c r="D77" s="20">
        <v>207596000</v>
      </c>
      <c r="E77" s="21">
        <v>207596000</v>
      </c>
      <c r="F77" s="21">
        <v>6168986</v>
      </c>
      <c r="G77" s="21">
        <v>2171900</v>
      </c>
      <c r="H77" s="21">
        <v>2518420</v>
      </c>
      <c r="I77" s="21">
        <v>10859306</v>
      </c>
      <c r="J77" s="21">
        <v>7386975</v>
      </c>
      <c r="K77" s="21">
        <v>8767787</v>
      </c>
      <c r="L77" s="21">
        <v>8145693</v>
      </c>
      <c r="M77" s="21">
        <v>24300455</v>
      </c>
      <c r="N77" s="21">
        <v>2250211</v>
      </c>
      <c r="O77" s="21">
        <v>14673428</v>
      </c>
      <c r="P77" s="21">
        <v>10497472</v>
      </c>
      <c r="Q77" s="21">
        <v>27421111</v>
      </c>
      <c r="R77" s="21"/>
      <c r="S77" s="21"/>
      <c r="T77" s="21"/>
      <c r="U77" s="21"/>
      <c r="V77" s="21">
        <v>62580872</v>
      </c>
      <c r="W77" s="21">
        <v>63216678</v>
      </c>
      <c r="X77" s="21"/>
      <c r="Y77" s="20"/>
      <c r="Z77" s="23">
        <v>207596000</v>
      </c>
    </row>
    <row r="78" spans="1:26" ht="12.75" hidden="1">
      <c r="A78" s="38" t="s">
        <v>32</v>
      </c>
      <c r="B78" s="19">
        <v>403379919</v>
      </c>
      <c r="C78" s="19"/>
      <c r="D78" s="20">
        <v>714783526</v>
      </c>
      <c r="E78" s="21">
        <v>708018274</v>
      </c>
      <c r="F78" s="21">
        <v>24891512</v>
      </c>
      <c r="G78" s="21">
        <v>26823255</v>
      </c>
      <c r="H78" s="21">
        <v>28202858</v>
      </c>
      <c r="I78" s="21">
        <v>79917625</v>
      </c>
      <c r="J78" s="21">
        <v>19834104</v>
      </c>
      <c r="K78" s="21">
        <v>20732279</v>
      </c>
      <c r="L78" s="21">
        <v>14983599</v>
      </c>
      <c r="M78" s="21">
        <v>55549982</v>
      </c>
      <c r="N78" s="21">
        <v>9651668</v>
      </c>
      <c r="O78" s="21">
        <v>9038910</v>
      </c>
      <c r="P78" s="21">
        <v>13730040</v>
      </c>
      <c r="Q78" s="21">
        <v>32420618</v>
      </c>
      <c r="R78" s="21"/>
      <c r="S78" s="21"/>
      <c r="T78" s="21"/>
      <c r="U78" s="21"/>
      <c r="V78" s="21">
        <v>167888225</v>
      </c>
      <c r="W78" s="21">
        <v>225834083</v>
      </c>
      <c r="X78" s="21"/>
      <c r="Y78" s="20"/>
      <c r="Z78" s="23">
        <v>708018274</v>
      </c>
    </row>
    <row r="79" spans="1:26" ht="12.75" hidden="1">
      <c r="A79" s="39" t="s">
        <v>103</v>
      </c>
      <c r="B79" s="19">
        <v>273034323</v>
      </c>
      <c r="C79" s="19"/>
      <c r="D79" s="20">
        <v>568817526</v>
      </c>
      <c r="E79" s="21">
        <v>562052274</v>
      </c>
      <c r="F79" s="21">
        <v>21806397</v>
      </c>
      <c r="G79" s="21">
        <v>23868872</v>
      </c>
      <c r="H79" s="21">
        <v>24814639</v>
      </c>
      <c r="I79" s="21">
        <v>70489908</v>
      </c>
      <c r="J79" s="21">
        <v>16779269</v>
      </c>
      <c r="K79" s="21">
        <v>18303115</v>
      </c>
      <c r="L79" s="21">
        <v>11330580</v>
      </c>
      <c r="M79" s="21">
        <v>46412964</v>
      </c>
      <c r="N79" s="21">
        <v>6331822</v>
      </c>
      <c r="O79" s="21">
        <v>5678784</v>
      </c>
      <c r="P79" s="21">
        <v>9886605</v>
      </c>
      <c r="Q79" s="21">
        <v>21897211</v>
      </c>
      <c r="R79" s="21"/>
      <c r="S79" s="21"/>
      <c r="T79" s="21"/>
      <c r="U79" s="21"/>
      <c r="V79" s="21">
        <v>138800083</v>
      </c>
      <c r="W79" s="21">
        <v>197335173</v>
      </c>
      <c r="X79" s="21"/>
      <c r="Y79" s="20"/>
      <c r="Z79" s="23">
        <v>562052274</v>
      </c>
    </row>
    <row r="80" spans="1:26" ht="12.75" hidden="1">
      <c r="A80" s="39" t="s">
        <v>104</v>
      </c>
      <c r="B80" s="19">
        <v>42926528</v>
      </c>
      <c r="C80" s="19"/>
      <c r="D80" s="20">
        <v>73882000</v>
      </c>
      <c r="E80" s="21">
        <v>73882001</v>
      </c>
      <c r="F80" s="21">
        <v>1441604</v>
      </c>
      <c r="G80" s="21">
        <v>1552049</v>
      </c>
      <c r="H80" s="21">
        <v>1582333</v>
      </c>
      <c r="I80" s="21">
        <v>4575986</v>
      </c>
      <c r="J80" s="21">
        <v>1666923</v>
      </c>
      <c r="K80" s="21">
        <v>1286092</v>
      </c>
      <c r="L80" s="21">
        <v>1900281</v>
      </c>
      <c r="M80" s="21">
        <v>4853296</v>
      </c>
      <c r="N80" s="21">
        <v>1669544</v>
      </c>
      <c r="O80" s="21">
        <v>1862486</v>
      </c>
      <c r="P80" s="21">
        <v>1945102</v>
      </c>
      <c r="Q80" s="21">
        <v>5477132</v>
      </c>
      <c r="R80" s="21"/>
      <c r="S80" s="21"/>
      <c r="T80" s="21"/>
      <c r="U80" s="21"/>
      <c r="V80" s="21">
        <v>14906414</v>
      </c>
      <c r="W80" s="21">
        <v>14432819</v>
      </c>
      <c r="X80" s="21"/>
      <c r="Y80" s="20"/>
      <c r="Z80" s="23">
        <v>73882001</v>
      </c>
    </row>
    <row r="81" spans="1:26" ht="12.75" hidden="1">
      <c r="A81" s="39" t="s">
        <v>105</v>
      </c>
      <c r="B81" s="19">
        <v>54592760</v>
      </c>
      <c r="C81" s="19"/>
      <c r="D81" s="20">
        <v>39224000</v>
      </c>
      <c r="E81" s="21">
        <v>39223999</v>
      </c>
      <c r="F81" s="21">
        <v>857010</v>
      </c>
      <c r="G81" s="21">
        <v>741520</v>
      </c>
      <c r="H81" s="21">
        <v>955602</v>
      </c>
      <c r="I81" s="21">
        <v>2554132</v>
      </c>
      <c r="J81" s="21">
        <v>713120</v>
      </c>
      <c r="K81" s="21">
        <v>597128</v>
      </c>
      <c r="L81" s="21">
        <v>889726</v>
      </c>
      <c r="M81" s="21">
        <v>2199974</v>
      </c>
      <c r="N81" s="21">
        <v>812708</v>
      </c>
      <c r="O81" s="21">
        <v>800122</v>
      </c>
      <c r="P81" s="21">
        <v>963890</v>
      </c>
      <c r="Q81" s="21">
        <v>2576720</v>
      </c>
      <c r="R81" s="21"/>
      <c r="S81" s="21"/>
      <c r="T81" s="21"/>
      <c r="U81" s="21"/>
      <c r="V81" s="21">
        <v>7330826</v>
      </c>
      <c r="W81" s="21">
        <v>7300864</v>
      </c>
      <c r="X81" s="21"/>
      <c r="Y81" s="20"/>
      <c r="Z81" s="23">
        <v>39223999</v>
      </c>
    </row>
    <row r="82" spans="1:26" ht="12.75" hidden="1">
      <c r="A82" s="39" t="s">
        <v>106</v>
      </c>
      <c r="B82" s="19">
        <v>32826308</v>
      </c>
      <c r="C82" s="19"/>
      <c r="D82" s="20">
        <v>32860000</v>
      </c>
      <c r="E82" s="21">
        <v>32860000</v>
      </c>
      <c r="F82" s="21">
        <v>786501</v>
      </c>
      <c r="G82" s="21">
        <v>660814</v>
      </c>
      <c r="H82" s="21">
        <v>850284</v>
      </c>
      <c r="I82" s="21">
        <v>2297599</v>
      </c>
      <c r="J82" s="21">
        <v>674792</v>
      </c>
      <c r="K82" s="21">
        <v>545944</v>
      </c>
      <c r="L82" s="21">
        <v>863012</v>
      </c>
      <c r="M82" s="21">
        <v>2083748</v>
      </c>
      <c r="N82" s="21">
        <v>837594</v>
      </c>
      <c r="O82" s="21">
        <v>697518</v>
      </c>
      <c r="P82" s="21">
        <v>934443</v>
      </c>
      <c r="Q82" s="21">
        <v>2469555</v>
      </c>
      <c r="R82" s="21"/>
      <c r="S82" s="21"/>
      <c r="T82" s="21"/>
      <c r="U82" s="21"/>
      <c r="V82" s="21">
        <v>6850902</v>
      </c>
      <c r="W82" s="21">
        <v>6765227</v>
      </c>
      <c r="X82" s="21"/>
      <c r="Y82" s="20"/>
      <c r="Z82" s="23">
        <v>32860000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24925867</v>
      </c>
      <c r="C84" s="28"/>
      <c r="D84" s="29">
        <v>26500000</v>
      </c>
      <c r="E84" s="30">
        <v>30000000</v>
      </c>
      <c r="F84" s="30">
        <v>2117328</v>
      </c>
      <c r="G84" s="30">
        <v>2351605</v>
      </c>
      <c r="H84" s="30">
        <v>2475812</v>
      </c>
      <c r="I84" s="30">
        <v>6944745</v>
      </c>
      <c r="J84" s="30">
        <v>2511817</v>
      </c>
      <c r="K84" s="30">
        <v>2492100</v>
      </c>
      <c r="L84" s="30">
        <v>2667027</v>
      </c>
      <c r="M84" s="30">
        <v>7670944</v>
      </c>
      <c r="N84" s="30">
        <v>2738931</v>
      </c>
      <c r="O84" s="30">
        <v>2587342</v>
      </c>
      <c r="P84" s="30">
        <v>2728990</v>
      </c>
      <c r="Q84" s="30">
        <v>8055263</v>
      </c>
      <c r="R84" s="30"/>
      <c r="S84" s="30"/>
      <c r="T84" s="30"/>
      <c r="U84" s="30"/>
      <c r="V84" s="30">
        <v>22670952</v>
      </c>
      <c r="W84" s="30">
        <v>22467699</v>
      </c>
      <c r="X84" s="30"/>
      <c r="Y84" s="29"/>
      <c r="Z84" s="31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92877237</v>
      </c>
      <c r="D5" s="357">
        <f t="shared" si="0"/>
        <v>0</v>
      </c>
      <c r="E5" s="356">
        <f t="shared" si="0"/>
        <v>55000000</v>
      </c>
      <c r="F5" s="358">
        <f t="shared" si="0"/>
        <v>93000000</v>
      </c>
      <c r="G5" s="358">
        <f t="shared" si="0"/>
        <v>9803991</v>
      </c>
      <c r="H5" s="356">
        <f t="shared" si="0"/>
        <v>5429758</v>
      </c>
      <c r="I5" s="356">
        <f t="shared" si="0"/>
        <v>2164848</v>
      </c>
      <c r="J5" s="358">
        <f t="shared" si="0"/>
        <v>17398597</v>
      </c>
      <c r="K5" s="358">
        <f t="shared" si="0"/>
        <v>4057244</v>
      </c>
      <c r="L5" s="356">
        <f t="shared" si="0"/>
        <v>7515155</v>
      </c>
      <c r="M5" s="356">
        <f t="shared" si="0"/>
        <v>179710</v>
      </c>
      <c r="N5" s="358">
        <f t="shared" si="0"/>
        <v>11752109</v>
      </c>
      <c r="O5" s="358">
        <f t="shared" si="0"/>
        <v>671621</v>
      </c>
      <c r="P5" s="356">
        <f t="shared" si="0"/>
        <v>1650664</v>
      </c>
      <c r="Q5" s="356">
        <f t="shared" si="0"/>
        <v>19427046</v>
      </c>
      <c r="R5" s="358">
        <f t="shared" si="0"/>
        <v>21749331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50900037</v>
      </c>
      <c r="X5" s="356">
        <f t="shared" si="0"/>
        <v>69750000</v>
      </c>
      <c r="Y5" s="358">
        <f t="shared" si="0"/>
        <v>-18849963</v>
      </c>
      <c r="Z5" s="359">
        <f>+IF(X5&lt;&gt;0,+(Y5/X5)*100,0)</f>
        <v>-27.025036559139785</v>
      </c>
      <c r="AA5" s="360">
        <f>+AA6+AA8+AA11+AA13+AA15</f>
        <v>93000000</v>
      </c>
    </row>
    <row r="6" spans="1:27" ht="12.75">
      <c r="A6" s="361" t="s">
        <v>205</v>
      </c>
      <c r="B6" s="142"/>
      <c r="C6" s="60">
        <f>+C7</f>
        <v>62215376</v>
      </c>
      <c r="D6" s="340">
        <f aca="true" t="shared" si="1" ref="D6:AA6">+D7</f>
        <v>0</v>
      </c>
      <c r="E6" s="60">
        <f t="shared" si="1"/>
        <v>17000000</v>
      </c>
      <c r="F6" s="59">
        <f t="shared" si="1"/>
        <v>47000000</v>
      </c>
      <c r="G6" s="59">
        <f t="shared" si="1"/>
        <v>9640712</v>
      </c>
      <c r="H6" s="60">
        <f t="shared" si="1"/>
        <v>3119098</v>
      </c>
      <c r="I6" s="60">
        <f t="shared" si="1"/>
        <v>2078348</v>
      </c>
      <c r="J6" s="59">
        <f t="shared" si="1"/>
        <v>14838158</v>
      </c>
      <c r="K6" s="59">
        <f t="shared" si="1"/>
        <v>86100</v>
      </c>
      <c r="L6" s="60">
        <f t="shared" si="1"/>
        <v>5942434</v>
      </c>
      <c r="M6" s="60">
        <f t="shared" si="1"/>
        <v>-2512228</v>
      </c>
      <c r="N6" s="59">
        <f t="shared" si="1"/>
        <v>3516306</v>
      </c>
      <c r="O6" s="59">
        <f t="shared" si="1"/>
        <v>669016</v>
      </c>
      <c r="P6" s="60">
        <f t="shared" si="1"/>
        <v>249664</v>
      </c>
      <c r="Q6" s="60">
        <f t="shared" si="1"/>
        <v>11632064</v>
      </c>
      <c r="R6" s="59">
        <f t="shared" si="1"/>
        <v>12550744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30905208</v>
      </c>
      <c r="X6" s="60">
        <f t="shared" si="1"/>
        <v>35250000</v>
      </c>
      <c r="Y6" s="59">
        <f t="shared" si="1"/>
        <v>-4344792</v>
      </c>
      <c r="Z6" s="61">
        <f>+IF(X6&lt;&gt;0,+(Y6/X6)*100,0)</f>
        <v>-12.325651063829786</v>
      </c>
      <c r="AA6" s="62">
        <f t="shared" si="1"/>
        <v>47000000</v>
      </c>
    </row>
    <row r="7" spans="1:27" ht="12.75">
      <c r="A7" s="291" t="s">
        <v>229</v>
      </c>
      <c r="B7" s="142"/>
      <c r="C7" s="60">
        <v>62215376</v>
      </c>
      <c r="D7" s="340"/>
      <c r="E7" s="60">
        <v>17000000</v>
      </c>
      <c r="F7" s="59">
        <v>47000000</v>
      </c>
      <c r="G7" s="59">
        <v>9640712</v>
      </c>
      <c r="H7" s="60">
        <v>3119098</v>
      </c>
      <c r="I7" s="60">
        <v>2078348</v>
      </c>
      <c r="J7" s="59">
        <v>14838158</v>
      </c>
      <c r="K7" s="59">
        <v>86100</v>
      </c>
      <c r="L7" s="60">
        <v>5942434</v>
      </c>
      <c r="M7" s="60">
        <v>-2512228</v>
      </c>
      <c r="N7" s="59">
        <v>3516306</v>
      </c>
      <c r="O7" s="59">
        <v>669016</v>
      </c>
      <c r="P7" s="60">
        <v>249664</v>
      </c>
      <c r="Q7" s="60">
        <v>11632064</v>
      </c>
      <c r="R7" s="59">
        <v>12550744</v>
      </c>
      <c r="S7" s="59"/>
      <c r="T7" s="60"/>
      <c r="U7" s="60"/>
      <c r="V7" s="59"/>
      <c r="W7" s="59">
        <v>30905208</v>
      </c>
      <c r="X7" s="60">
        <v>35250000</v>
      </c>
      <c r="Y7" s="59">
        <v>-4344792</v>
      </c>
      <c r="Z7" s="61">
        <v>-12.33</v>
      </c>
      <c r="AA7" s="62">
        <v>47000000</v>
      </c>
    </row>
    <row r="8" spans="1:27" ht="12.75">
      <c r="A8" s="361" t="s">
        <v>206</v>
      </c>
      <c r="B8" s="142"/>
      <c r="C8" s="60">
        <f aca="true" t="shared" si="2" ref="C8:Y8">SUM(C9:C10)</f>
        <v>30661861</v>
      </c>
      <c r="D8" s="340">
        <f t="shared" si="2"/>
        <v>0</v>
      </c>
      <c r="E8" s="60">
        <f t="shared" si="2"/>
        <v>38000000</v>
      </c>
      <c r="F8" s="59">
        <f t="shared" si="2"/>
        <v>41000000</v>
      </c>
      <c r="G8" s="59">
        <f t="shared" si="2"/>
        <v>163279</v>
      </c>
      <c r="H8" s="60">
        <f t="shared" si="2"/>
        <v>2310660</v>
      </c>
      <c r="I8" s="60">
        <f t="shared" si="2"/>
        <v>86500</v>
      </c>
      <c r="J8" s="59">
        <f t="shared" si="2"/>
        <v>2560439</v>
      </c>
      <c r="K8" s="59">
        <f t="shared" si="2"/>
        <v>3971144</v>
      </c>
      <c r="L8" s="60">
        <f t="shared" si="2"/>
        <v>1572721</v>
      </c>
      <c r="M8" s="60">
        <f t="shared" si="2"/>
        <v>2691938</v>
      </c>
      <c r="N8" s="59">
        <f t="shared" si="2"/>
        <v>8235803</v>
      </c>
      <c r="O8" s="59">
        <f t="shared" si="2"/>
        <v>2605</v>
      </c>
      <c r="P8" s="60">
        <f t="shared" si="2"/>
        <v>1401000</v>
      </c>
      <c r="Q8" s="60">
        <f t="shared" si="2"/>
        <v>4810899</v>
      </c>
      <c r="R8" s="59">
        <f t="shared" si="2"/>
        <v>6214504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17010746</v>
      </c>
      <c r="X8" s="60">
        <f t="shared" si="2"/>
        <v>30750000</v>
      </c>
      <c r="Y8" s="59">
        <f t="shared" si="2"/>
        <v>-13739254</v>
      </c>
      <c r="Z8" s="61">
        <f>+IF(X8&lt;&gt;0,+(Y8/X8)*100,0)</f>
        <v>-44.68050081300813</v>
      </c>
      <c r="AA8" s="62">
        <f>SUM(AA9:AA10)</f>
        <v>41000000</v>
      </c>
    </row>
    <row r="9" spans="1:27" ht="12.75">
      <c r="A9" s="291" t="s">
        <v>230</v>
      </c>
      <c r="B9" s="142"/>
      <c r="C9" s="60">
        <v>23081587</v>
      </c>
      <c r="D9" s="340"/>
      <c r="E9" s="60">
        <v>25000000</v>
      </c>
      <c r="F9" s="59">
        <v>33000000</v>
      </c>
      <c r="G9" s="59">
        <v>163279</v>
      </c>
      <c r="H9" s="60">
        <v>2310660</v>
      </c>
      <c r="I9" s="60">
        <v>86500</v>
      </c>
      <c r="J9" s="59">
        <v>2560439</v>
      </c>
      <c r="K9" s="59">
        <v>3971144</v>
      </c>
      <c r="L9" s="60">
        <v>1572721</v>
      </c>
      <c r="M9" s="60">
        <v>2691938</v>
      </c>
      <c r="N9" s="59">
        <v>8235803</v>
      </c>
      <c r="O9" s="59">
        <v>2605</v>
      </c>
      <c r="P9" s="60">
        <v>825000</v>
      </c>
      <c r="Q9" s="60">
        <v>6462000</v>
      </c>
      <c r="R9" s="59">
        <v>7289605</v>
      </c>
      <c r="S9" s="59"/>
      <c r="T9" s="60"/>
      <c r="U9" s="60"/>
      <c r="V9" s="59"/>
      <c r="W9" s="59">
        <v>18085847</v>
      </c>
      <c r="X9" s="60">
        <v>24750000</v>
      </c>
      <c r="Y9" s="59">
        <v>-6664153</v>
      </c>
      <c r="Z9" s="61">
        <v>-26.93</v>
      </c>
      <c r="AA9" s="62">
        <v>33000000</v>
      </c>
    </row>
    <row r="10" spans="1:27" ht="12.75">
      <c r="A10" s="291" t="s">
        <v>231</v>
      </c>
      <c r="B10" s="142"/>
      <c r="C10" s="60">
        <v>7580274</v>
      </c>
      <c r="D10" s="340"/>
      <c r="E10" s="60">
        <v>13000000</v>
      </c>
      <c r="F10" s="59">
        <v>8000000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576000</v>
      </c>
      <c r="Q10" s="60">
        <v>-1651101</v>
      </c>
      <c r="R10" s="59">
        <v>-1075101</v>
      </c>
      <c r="S10" s="59"/>
      <c r="T10" s="60"/>
      <c r="U10" s="60"/>
      <c r="V10" s="59"/>
      <c r="W10" s="59">
        <v>-1075101</v>
      </c>
      <c r="X10" s="60">
        <v>6000000</v>
      </c>
      <c r="Y10" s="59">
        <v>-7075101</v>
      </c>
      <c r="Z10" s="61">
        <v>-117.92</v>
      </c>
      <c r="AA10" s="62">
        <v>8000000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2984083</v>
      </c>
      <c r="R13" s="342">
        <f t="shared" si="4"/>
        <v>2984083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2984083</v>
      </c>
      <c r="X13" s="275">
        <f t="shared" si="4"/>
        <v>3750000</v>
      </c>
      <c r="Y13" s="342">
        <f t="shared" si="4"/>
        <v>-765917</v>
      </c>
      <c r="Z13" s="335">
        <f>+IF(X13&lt;&gt;0,+(Y13/X13)*100,0)</f>
        <v>-20.424453333333332</v>
      </c>
      <c r="AA13" s="273">
        <f t="shared" si="4"/>
        <v>5000000</v>
      </c>
    </row>
    <row r="14" spans="1:27" ht="12.75">
      <c r="A14" s="291" t="s">
        <v>233</v>
      </c>
      <c r="B14" s="136"/>
      <c r="C14" s="60"/>
      <c r="D14" s="340"/>
      <c r="E14" s="60"/>
      <c r="F14" s="59">
        <v>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2984083</v>
      </c>
      <c r="R14" s="59">
        <v>2984083</v>
      </c>
      <c r="S14" s="59"/>
      <c r="T14" s="60"/>
      <c r="U14" s="60"/>
      <c r="V14" s="59"/>
      <c r="W14" s="59">
        <v>2984083</v>
      </c>
      <c r="X14" s="60">
        <v>3750000</v>
      </c>
      <c r="Y14" s="59">
        <v>-765917</v>
      </c>
      <c r="Z14" s="61">
        <v>-20.42</v>
      </c>
      <c r="AA14" s="62">
        <v>5000000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501132</v>
      </c>
      <c r="D22" s="344">
        <f t="shared" si="6"/>
        <v>0</v>
      </c>
      <c r="E22" s="343">
        <f t="shared" si="6"/>
        <v>1370000</v>
      </c>
      <c r="F22" s="345">
        <f t="shared" si="6"/>
        <v>1300000</v>
      </c>
      <c r="G22" s="345">
        <f t="shared" si="6"/>
        <v>29500</v>
      </c>
      <c r="H22" s="343">
        <f t="shared" si="6"/>
        <v>24009</v>
      </c>
      <c r="I22" s="343">
        <f t="shared" si="6"/>
        <v>39830</v>
      </c>
      <c r="J22" s="345">
        <f t="shared" si="6"/>
        <v>93339</v>
      </c>
      <c r="K22" s="345">
        <f t="shared" si="6"/>
        <v>8740</v>
      </c>
      <c r="L22" s="343">
        <f t="shared" si="6"/>
        <v>0</v>
      </c>
      <c r="M22" s="343">
        <f t="shared" si="6"/>
        <v>0</v>
      </c>
      <c r="N22" s="345">
        <f t="shared" si="6"/>
        <v>8740</v>
      </c>
      <c r="O22" s="345">
        <f t="shared" si="6"/>
        <v>0</v>
      </c>
      <c r="P22" s="343">
        <f t="shared" si="6"/>
        <v>3000</v>
      </c>
      <c r="Q22" s="343">
        <f t="shared" si="6"/>
        <v>-8240</v>
      </c>
      <c r="R22" s="345">
        <f t="shared" si="6"/>
        <v>-5240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96839</v>
      </c>
      <c r="X22" s="343">
        <f t="shared" si="6"/>
        <v>975000</v>
      </c>
      <c r="Y22" s="345">
        <f t="shared" si="6"/>
        <v>-878161</v>
      </c>
      <c r="Z22" s="336">
        <f>+IF(X22&lt;&gt;0,+(Y22/X22)*100,0)</f>
        <v>-90.06779487179487</v>
      </c>
      <c r="AA22" s="350">
        <f>SUM(AA23:AA32)</f>
        <v>1300000</v>
      </c>
    </row>
    <row r="23" spans="1:27" ht="12.75">
      <c r="A23" s="361" t="s">
        <v>237</v>
      </c>
      <c r="B23" s="142"/>
      <c r="C23" s="60"/>
      <c r="D23" s="340"/>
      <c r="E23" s="60">
        <v>120000</v>
      </c>
      <c r="F23" s="59"/>
      <c r="G23" s="59"/>
      <c r="H23" s="60">
        <v>24009</v>
      </c>
      <c r="I23" s="60">
        <v>39830</v>
      </c>
      <c r="J23" s="59">
        <v>63839</v>
      </c>
      <c r="K23" s="59">
        <v>500</v>
      </c>
      <c r="L23" s="60"/>
      <c r="M23" s="60"/>
      <c r="N23" s="59">
        <v>500</v>
      </c>
      <c r="O23" s="59"/>
      <c r="P23" s="60"/>
      <c r="Q23" s="60"/>
      <c r="R23" s="59"/>
      <c r="S23" s="59"/>
      <c r="T23" s="60"/>
      <c r="U23" s="60"/>
      <c r="V23" s="59"/>
      <c r="W23" s="59">
        <v>64339</v>
      </c>
      <c r="X23" s="60"/>
      <c r="Y23" s="59">
        <v>64339</v>
      </c>
      <c r="Z23" s="61"/>
      <c r="AA23" s="62"/>
    </row>
    <row r="24" spans="1:27" ht="12.75">
      <c r="A24" s="361" t="s">
        <v>238</v>
      </c>
      <c r="B24" s="142"/>
      <c r="C24" s="60">
        <v>37252</v>
      </c>
      <c r="D24" s="340"/>
      <c r="E24" s="60"/>
      <c r="F24" s="59">
        <v>300000</v>
      </c>
      <c r="G24" s="59">
        <v>29500</v>
      </c>
      <c r="H24" s="60"/>
      <c r="I24" s="60"/>
      <c r="J24" s="59">
        <v>29500</v>
      </c>
      <c r="K24" s="59"/>
      <c r="L24" s="60"/>
      <c r="M24" s="60"/>
      <c r="N24" s="59"/>
      <c r="O24" s="59"/>
      <c r="P24" s="60">
        <v>3000</v>
      </c>
      <c r="Q24" s="60"/>
      <c r="R24" s="59">
        <v>3000</v>
      </c>
      <c r="S24" s="59"/>
      <c r="T24" s="60"/>
      <c r="U24" s="60"/>
      <c r="V24" s="59"/>
      <c r="W24" s="59">
        <v>32500</v>
      </c>
      <c r="X24" s="60">
        <v>225000</v>
      </c>
      <c r="Y24" s="59">
        <v>-192500</v>
      </c>
      <c r="Z24" s="61">
        <v>-85.56</v>
      </c>
      <c r="AA24" s="62">
        <v>300000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8240</v>
      </c>
      <c r="L28" s="275"/>
      <c r="M28" s="275"/>
      <c r="N28" s="342">
        <v>8240</v>
      </c>
      <c r="O28" s="342"/>
      <c r="P28" s="275"/>
      <c r="Q28" s="275"/>
      <c r="R28" s="342"/>
      <c r="S28" s="342"/>
      <c r="T28" s="275"/>
      <c r="U28" s="275"/>
      <c r="V28" s="342"/>
      <c r="W28" s="342">
        <v>8240</v>
      </c>
      <c r="X28" s="275"/>
      <c r="Y28" s="342">
        <v>8240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463880</v>
      </c>
      <c r="D32" s="340"/>
      <c r="E32" s="60">
        <v>1250000</v>
      </c>
      <c r="F32" s="59">
        <v>1000000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-8240</v>
      </c>
      <c r="R32" s="59">
        <v>-8240</v>
      </c>
      <c r="S32" s="59"/>
      <c r="T32" s="60"/>
      <c r="U32" s="60"/>
      <c r="V32" s="59"/>
      <c r="W32" s="59">
        <v>-8240</v>
      </c>
      <c r="X32" s="60">
        <v>750000</v>
      </c>
      <c r="Y32" s="59">
        <v>-758240</v>
      </c>
      <c r="Z32" s="61">
        <v>-101.1</v>
      </c>
      <c r="AA32" s="62">
        <v>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9631990</v>
      </c>
      <c r="D40" s="344">
        <f t="shared" si="9"/>
        <v>0</v>
      </c>
      <c r="E40" s="343">
        <f t="shared" si="9"/>
        <v>14850000</v>
      </c>
      <c r="F40" s="345">
        <f t="shared" si="9"/>
        <v>23897016</v>
      </c>
      <c r="G40" s="345">
        <f t="shared" si="9"/>
        <v>28461</v>
      </c>
      <c r="H40" s="343">
        <f t="shared" si="9"/>
        <v>597405</v>
      </c>
      <c r="I40" s="343">
        <f t="shared" si="9"/>
        <v>410375</v>
      </c>
      <c r="J40" s="345">
        <f t="shared" si="9"/>
        <v>1036241</v>
      </c>
      <c r="K40" s="345">
        <f t="shared" si="9"/>
        <v>244340</v>
      </c>
      <c r="L40" s="343">
        <f t="shared" si="9"/>
        <v>984414</v>
      </c>
      <c r="M40" s="343">
        <f t="shared" si="9"/>
        <v>1917977</v>
      </c>
      <c r="N40" s="345">
        <f t="shared" si="9"/>
        <v>3146731</v>
      </c>
      <c r="O40" s="345">
        <f t="shared" si="9"/>
        <v>212463</v>
      </c>
      <c r="P40" s="343">
        <f t="shared" si="9"/>
        <v>324222</v>
      </c>
      <c r="Q40" s="343">
        <f t="shared" si="9"/>
        <v>-326408</v>
      </c>
      <c r="R40" s="345">
        <f t="shared" si="9"/>
        <v>210277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4393249</v>
      </c>
      <c r="X40" s="343">
        <f t="shared" si="9"/>
        <v>17922762</v>
      </c>
      <c r="Y40" s="345">
        <f t="shared" si="9"/>
        <v>-13529513</v>
      </c>
      <c r="Z40" s="336">
        <f>+IF(X40&lt;&gt;0,+(Y40/X40)*100,0)</f>
        <v>-75.48787960248538</v>
      </c>
      <c r="AA40" s="350">
        <f>SUM(AA41:AA49)</f>
        <v>23897016</v>
      </c>
    </row>
    <row r="41" spans="1:27" ht="12.75">
      <c r="A41" s="361" t="s">
        <v>248</v>
      </c>
      <c r="B41" s="142"/>
      <c r="C41" s="362">
        <v>3371676</v>
      </c>
      <c r="D41" s="363"/>
      <c r="E41" s="362">
        <v>2000000</v>
      </c>
      <c r="F41" s="364">
        <v>4000000</v>
      </c>
      <c r="G41" s="364">
        <v>1309</v>
      </c>
      <c r="H41" s="362"/>
      <c r="I41" s="362">
        <v>-268426</v>
      </c>
      <c r="J41" s="364">
        <v>-267117</v>
      </c>
      <c r="K41" s="364">
        <v>71070</v>
      </c>
      <c r="L41" s="362">
        <v>51553</v>
      </c>
      <c r="M41" s="362">
        <v>240212</v>
      </c>
      <c r="N41" s="364">
        <v>362835</v>
      </c>
      <c r="O41" s="364">
        <v>10063</v>
      </c>
      <c r="P41" s="362">
        <v>172181</v>
      </c>
      <c r="Q41" s="362">
        <v>279951</v>
      </c>
      <c r="R41" s="364">
        <v>462195</v>
      </c>
      <c r="S41" s="364"/>
      <c r="T41" s="362"/>
      <c r="U41" s="362"/>
      <c r="V41" s="364"/>
      <c r="W41" s="364">
        <v>557913</v>
      </c>
      <c r="X41" s="362">
        <v>3000000</v>
      </c>
      <c r="Y41" s="364">
        <v>-2442087</v>
      </c>
      <c r="Z41" s="365">
        <v>-81.4</v>
      </c>
      <c r="AA41" s="366">
        <v>4000000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895</v>
      </c>
      <c r="D43" s="369"/>
      <c r="E43" s="305"/>
      <c r="F43" s="370">
        <v>1640000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1230000</v>
      </c>
      <c r="Y43" s="370">
        <v>-1230000</v>
      </c>
      <c r="Z43" s="371">
        <v>-100</v>
      </c>
      <c r="AA43" s="303">
        <v>1640000</v>
      </c>
    </row>
    <row r="44" spans="1:27" ht="12.75">
      <c r="A44" s="361" t="s">
        <v>251</v>
      </c>
      <c r="B44" s="136"/>
      <c r="C44" s="60">
        <v>416176</v>
      </c>
      <c r="D44" s="368"/>
      <c r="E44" s="54">
        <v>2270000</v>
      </c>
      <c r="F44" s="53">
        <v>1100000</v>
      </c>
      <c r="G44" s="53">
        <v>27152</v>
      </c>
      <c r="H44" s="54">
        <v>64306</v>
      </c>
      <c r="I44" s="54">
        <v>-14155</v>
      </c>
      <c r="J44" s="53">
        <v>77303</v>
      </c>
      <c r="K44" s="53"/>
      <c r="L44" s="54">
        <v>-22885</v>
      </c>
      <c r="M44" s="54"/>
      <c r="N44" s="53">
        <v>-22885</v>
      </c>
      <c r="O44" s="53"/>
      <c r="P44" s="54"/>
      <c r="Q44" s="54">
        <v>59215</v>
      </c>
      <c r="R44" s="53">
        <v>59215</v>
      </c>
      <c r="S44" s="53"/>
      <c r="T44" s="54"/>
      <c r="U44" s="54"/>
      <c r="V44" s="53"/>
      <c r="W44" s="53">
        <v>113633</v>
      </c>
      <c r="X44" s="54">
        <v>825000</v>
      </c>
      <c r="Y44" s="53">
        <v>-711367</v>
      </c>
      <c r="Z44" s="94">
        <v>-86.23</v>
      </c>
      <c r="AA44" s="95">
        <v>1100000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5843243</v>
      </c>
      <c r="D48" s="368"/>
      <c r="E48" s="54">
        <v>5000000</v>
      </c>
      <c r="F48" s="53">
        <v>5000000</v>
      </c>
      <c r="G48" s="53"/>
      <c r="H48" s="54">
        <v>59449</v>
      </c>
      <c r="I48" s="54"/>
      <c r="J48" s="53">
        <v>59449</v>
      </c>
      <c r="K48" s="53">
        <v>39056</v>
      </c>
      <c r="L48" s="54">
        <v>-5071</v>
      </c>
      <c r="M48" s="54">
        <v>1719431</v>
      </c>
      <c r="N48" s="53">
        <v>1753416</v>
      </c>
      <c r="O48" s="53">
        <v>-100700</v>
      </c>
      <c r="P48" s="54">
        <v>15227</v>
      </c>
      <c r="Q48" s="54">
        <v>-1116161</v>
      </c>
      <c r="R48" s="53">
        <v>-1201634</v>
      </c>
      <c r="S48" s="53"/>
      <c r="T48" s="54"/>
      <c r="U48" s="54"/>
      <c r="V48" s="53"/>
      <c r="W48" s="53">
        <v>611231</v>
      </c>
      <c r="X48" s="54">
        <v>3750000</v>
      </c>
      <c r="Y48" s="53">
        <v>-3138769</v>
      </c>
      <c r="Z48" s="94">
        <v>-83.7</v>
      </c>
      <c r="AA48" s="95">
        <v>5000000</v>
      </c>
    </row>
    <row r="49" spans="1:27" ht="12.75">
      <c r="A49" s="361" t="s">
        <v>93</v>
      </c>
      <c r="B49" s="136"/>
      <c r="C49" s="54"/>
      <c r="D49" s="368"/>
      <c r="E49" s="54">
        <v>5580000</v>
      </c>
      <c r="F49" s="53">
        <v>12157016</v>
      </c>
      <c r="G49" s="53"/>
      <c r="H49" s="54">
        <v>473650</v>
      </c>
      <c r="I49" s="54">
        <v>692956</v>
      </c>
      <c r="J49" s="53">
        <v>1166606</v>
      </c>
      <c r="K49" s="53">
        <v>134214</v>
      </c>
      <c r="L49" s="54">
        <v>960817</v>
      </c>
      <c r="M49" s="54">
        <v>-41666</v>
      </c>
      <c r="N49" s="53">
        <v>1053365</v>
      </c>
      <c r="O49" s="53">
        <v>303100</v>
      </c>
      <c r="P49" s="54">
        <v>136814</v>
      </c>
      <c r="Q49" s="54">
        <v>450587</v>
      </c>
      <c r="R49" s="53">
        <v>890501</v>
      </c>
      <c r="S49" s="53"/>
      <c r="T49" s="54"/>
      <c r="U49" s="54"/>
      <c r="V49" s="53"/>
      <c r="W49" s="53">
        <v>3110472</v>
      </c>
      <c r="X49" s="54">
        <v>9117762</v>
      </c>
      <c r="Y49" s="53">
        <v>-6007290</v>
      </c>
      <c r="Z49" s="94">
        <v>-65.89</v>
      </c>
      <c r="AA49" s="95">
        <v>12157016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103010359</v>
      </c>
      <c r="D60" s="346">
        <f t="shared" si="14"/>
        <v>0</v>
      </c>
      <c r="E60" s="219">
        <f t="shared" si="14"/>
        <v>71220000</v>
      </c>
      <c r="F60" s="264">
        <f t="shared" si="14"/>
        <v>118197016</v>
      </c>
      <c r="G60" s="264">
        <f t="shared" si="14"/>
        <v>9861952</v>
      </c>
      <c r="H60" s="219">
        <f t="shared" si="14"/>
        <v>6051172</v>
      </c>
      <c r="I60" s="219">
        <f t="shared" si="14"/>
        <v>2615053</v>
      </c>
      <c r="J60" s="264">
        <f t="shared" si="14"/>
        <v>18528177</v>
      </c>
      <c r="K60" s="264">
        <f t="shared" si="14"/>
        <v>4310324</v>
      </c>
      <c r="L60" s="219">
        <f t="shared" si="14"/>
        <v>8499569</v>
      </c>
      <c r="M60" s="219">
        <f t="shared" si="14"/>
        <v>2097687</v>
      </c>
      <c r="N60" s="264">
        <f t="shared" si="14"/>
        <v>14907580</v>
      </c>
      <c r="O60" s="264">
        <f t="shared" si="14"/>
        <v>884084</v>
      </c>
      <c r="P60" s="219">
        <f t="shared" si="14"/>
        <v>1977886</v>
      </c>
      <c r="Q60" s="219">
        <f t="shared" si="14"/>
        <v>19092398</v>
      </c>
      <c r="R60" s="264">
        <f t="shared" si="14"/>
        <v>21954368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55390125</v>
      </c>
      <c r="X60" s="219">
        <f t="shared" si="14"/>
        <v>88647762</v>
      </c>
      <c r="Y60" s="264">
        <f t="shared" si="14"/>
        <v>-33257637</v>
      </c>
      <c r="Z60" s="337">
        <f>+IF(X60&lt;&gt;0,+(Y60/X60)*100,0)</f>
        <v>-37.51661209450499</v>
      </c>
      <c r="AA60" s="232">
        <f>+AA57+AA54+AA51+AA40+AA37+AA34+AA22+AA5</f>
        <v>118197016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701536116</v>
      </c>
      <c r="D5" s="153">
        <f>SUM(D6:D8)</f>
        <v>0</v>
      </c>
      <c r="E5" s="154">
        <f t="shared" si="0"/>
        <v>901895000</v>
      </c>
      <c r="F5" s="100">
        <f t="shared" si="0"/>
        <v>704023500</v>
      </c>
      <c r="G5" s="100">
        <f t="shared" si="0"/>
        <v>317855061</v>
      </c>
      <c r="H5" s="100">
        <f t="shared" si="0"/>
        <v>39229732</v>
      </c>
      <c r="I5" s="100">
        <f t="shared" si="0"/>
        <v>7688992</v>
      </c>
      <c r="J5" s="100">
        <f t="shared" si="0"/>
        <v>364773785</v>
      </c>
      <c r="K5" s="100">
        <f t="shared" si="0"/>
        <v>9416689</v>
      </c>
      <c r="L5" s="100">
        <f t="shared" si="0"/>
        <v>15016470</v>
      </c>
      <c r="M5" s="100">
        <f t="shared" si="0"/>
        <v>188992295</v>
      </c>
      <c r="N5" s="100">
        <f t="shared" si="0"/>
        <v>213425454</v>
      </c>
      <c r="O5" s="100">
        <f t="shared" si="0"/>
        <v>14884478</v>
      </c>
      <c r="P5" s="100">
        <f t="shared" si="0"/>
        <v>17304748</v>
      </c>
      <c r="Q5" s="100">
        <f t="shared" si="0"/>
        <v>129578732</v>
      </c>
      <c r="R5" s="100">
        <f t="shared" si="0"/>
        <v>161767958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739967197</v>
      </c>
      <c r="X5" s="100">
        <f t="shared" si="0"/>
        <v>633588320</v>
      </c>
      <c r="Y5" s="100">
        <f t="shared" si="0"/>
        <v>106378877</v>
      </c>
      <c r="Z5" s="137">
        <f>+IF(X5&lt;&gt;0,+(Y5/X5)*100,0)</f>
        <v>16.789904996986056</v>
      </c>
      <c r="AA5" s="153">
        <f>SUM(AA6:AA8)</f>
        <v>704023500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700893178</v>
      </c>
      <c r="D7" s="157"/>
      <c r="E7" s="158">
        <v>900895000</v>
      </c>
      <c r="F7" s="159">
        <v>703412000</v>
      </c>
      <c r="G7" s="159">
        <v>317853961</v>
      </c>
      <c r="H7" s="159">
        <v>39129404</v>
      </c>
      <c r="I7" s="159">
        <v>7687890</v>
      </c>
      <c r="J7" s="159">
        <v>364671255</v>
      </c>
      <c r="K7" s="159">
        <v>9269291</v>
      </c>
      <c r="L7" s="159">
        <v>15015370</v>
      </c>
      <c r="M7" s="159">
        <v>188987255</v>
      </c>
      <c r="N7" s="159">
        <v>213271916</v>
      </c>
      <c r="O7" s="159">
        <v>14843074</v>
      </c>
      <c r="P7" s="159">
        <v>17260387</v>
      </c>
      <c r="Q7" s="159">
        <v>129578732</v>
      </c>
      <c r="R7" s="159">
        <v>161682193</v>
      </c>
      <c r="S7" s="159"/>
      <c r="T7" s="159"/>
      <c r="U7" s="159"/>
      <c r="V7" s="159"/>
      <c r="W7" s="159">
        <v>739625364</v>
      </c>
      <c r="X7" s="159">
        <v>632848320</v>
      </c>
      <c r="Y7" s="159">
        <v>106777044</v>
      </c>
      <c r="Z7" s="141">
        <v>16.87</v>
      </c>
      <c r="AA7" s="157">
        <v>703412000</v>
      </c>
    </row>
    <row r="8" spans="1:27" ht="12.75">
      <c r="A8" s="138" t="s">
        <v>77</v>
      </c>
      <c r="B8" s="136"/>
      <c r="C8" s="155">
        <v>642938</v>
      </c>
      <c r="D8" s="155"/>
      <c r="E8" s="156">
        <v>1000000</v>
      </c>
      <c r="F8" s="60">
        <v>611500</v>
      </c>
      <c r="G8" s="60">
        <v>1100</v>
      </c>
      <c r="H8" s="60">
        <v>100328</v>
      </c>
      <c r="I8" s="60">
        <v>1102</v>
      </c>
      <c r="J8" s="60">
        <v>102530</v>
      </c>
      <c r="K8" s="60">
        <v>147398</v>
      </c>
      <c r="L8" s="60">
        <v>1100</v>
      </c>
      <c r="M8" s="60">
        <v>5040</v>
      </c>
      <c r="N8" s="60">
        <v>153538</v>
      </c>
      <c r="O8" s="60">
        <v>41404</v>
      </c>
      <c r="P8" s="60">
        <v>44361</v>
      </c>
      <c r="Q8" s="60"/>
      <c r="R8" s="60">
        <v>85765</v>
      </c>
      <c r="S8" s="60"/>
      <c r="T8" s="60"/>
      <c r="U8" s="60"/>
      <c r="V8" s="60"/>
      <c r="W8" s="60">
        <v>341833</v>
      </c>
      <c r="X8" s="60">
        <v>740000</v>
      </c>
      <c r="Y8" s="60">
        <v>-398167</v>
      </c>
      <c r="Z8" s="140">
        <v>-53.81</v>
      </c>
      <c r="AA8" s="155">
        <v>611500</v>
      </c>
    </row>
    <row r="9" spans="1:27" ht="12.75">
      <c r="A9" s="135" t="s">
        <v>78</v>
      </c>
      <c r="B9" s="136"/>
      <c r="C9" s="153">
        <f aca="true" t="shared" si="1" ref="C9:Y9">SUM(C10:C14)</f>
        <v>41586823</v>
      </c>
      <c r="D9" s="153">
        <f>SUM(D10:D14)</f>
        <v>0</v>
      </c>
      <c r="E9" s="154">
        <f t="shared" si="1"/>
        <v>14821440</v>
      </c>
      <c r="F9" s="100">
        <f t="shared" si="1"/>
        <v>10448000</v>
      </c>
      <c r="G9" s="100">
        <f t="shared" si="1"/>
        <v>157305</v>
      </c>
      <c r="H9" s="100">
        <f t="shared" si="1"/>
        <v>466094</v>
      </c>
      <c r="I9" s="100">
        <f t="shared" si="1"/>
        <v>562041</v>
      </c>
      <c r="J9" s="100">
        <f t="shared" si="1"/>
        <v>1185440</v>
      </c>
      <c r="K9" s="100">
        <f t="shared" si="1"/>
        <v>540470</v>
      </c>
      <c r="L9" s="100">
        <f t="shared" si="1"/>
        <v>1441664</v>
      </c>
      <c r="M9" s="100">
        <f t="shared" si="1"/>
        <v>1015622</v>
      </c>
      <c r="N9" s="100">
        <f t="shared" si="1"/>
        <v>2997756</v>
      </c>
      <c r="O9" s="100">
        <f t="shared" si="1"/>
        <v>686968</v>
      </c>
      <c r="P9" s="100">
        <f t="shared" si="1"/>
        <v>723412</v>
      </c>
      <c r="Q9" s="100">
        <f t="shared" si="1"/>
        <v>2352190</v>
      </c>
      <c r="R9" s="100">
        <f t="shared" si="1"/>
        <v>3762570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7945766</v>
      </c>
      <c r="X9" s="100">
        <f t="shared" si="1"/>
        <v>10967869</v>
      </c>
      <c r="Y9" s="100">
        <f t="shared" si="1"/>
        <v>-3022103</v>
      </c>
      <c r="Z9" s="137">
        <f>+IF(X9&lt;&gt;0,+(Y9/X9)*100,0)</f>
        <v>-27.554149306487886</v>
      </c>
      <c r="AA9" s="153">
        <f>SUM(AA10:AA14)</f>
        <v>10448000</v>
      </c>
    </row>
    <row r="10" spans="1:27" ht="12.75">
      <c r="A10" s="138" t="s">
        <v>79</v>
      </c>
      <c r="B10" s="136"/>
      <c r="C10" s="155">
        <v>2481553</v>
      </c>
      <c r="D10" s="155"/>
      <c r="E10" s="156">
        <v>2720340</v>
      </c>
      <c r="F10" s="60">
        <v>2823000</v>
      </c>
      <c r="G10" s="60">
        <v>44097</v>
      </c>
      <c r="H10" s="60">
        <v>69651</v>
      </c>
      <c r="I10" s="60">
        <v>69939</v>
      </c>
      <c r="J10" s="60">
        <v>183687</v>
      </c>
      <c r="K10" s="60">
        <v>62516</v>
      </c>
      <c r="L10" s="60">
        <v>662803</v>
      </c>
      <c r="M10" s="60">
        <v>40296</v>
      </c>
      <c r="N10" s="60">
        <v>765615</v>
      </c>
      <c r="O10" s="60">
        <v>48577</v>
      </c>
      <c r="P10" s="60">
        <v>39146</v>
      </c>
      <c r="Q10" s="60">
        <v>1803310</v>
      </c>
      <c r="R10" s="60">
        <v>1891033</v>
      </c>
      <c r="S10" s="60"/>
      <c r="T10" s="60"/>
      <c r="U10" s="60"/>
      <c r="V10" s="60"/>
      <c r="W10" s="60">
        <v>2840335</v>
      </c>
      <c r="X10" s="60">
        <v>2013053</v>
      </c>
      <c r="Y10" s="60">
        <v>827282</v>
      </c>
      <c r="Z10" s="140">
        <v>41.1</v>
      </c>
      <c r="AA10" s="155">
        <v>2823000</v>
      </c>
    </row>
    <row r="11" spans="1:27" ht="12.75">
      <c r="A11" s="138" t="s">
        <v>80</v>
      </c>
      <c r="B11" s="136"/>
      <c r="C11" s="155">
        <v>672857</v>
      </c>
      <c r="D11" s="155"/>
      <c r="E11" s="156">
        <v>1009600</v>
      </c>
      <c r="F11" s="60">
        <v>412000</v>
      </c>
      <c r="G11" s="60">
        <v>28240</v>
      </c>
      <c r="H11" s="60">
        <v>27620</v>
      </c>
      <c r="I11" s="60">
        <v>-36614</v>
      </c>
      <c r="J11" s="60">
        <v>19246</v>
      </c>
      <c r="K11" s="60">
        <v>59278</v>
      </c>
      <c r="L11" s="60">
        <v>50247</v>
      </c>
      <c r="M11" s="60">
        <v>296270</v>
      </c>
      <c r="N11" s="60">
        <v>405795</v>
      </c>
      <c r="O11" s="60">
        <v>43221</v>
      </c>
      <c r="P11" s="60">
        <v>31592</v>
      </c>
      <c r="Q11" s="60">
        <v>56666</v>
      </c>
      <c r="R11" s="60">
        <v>131479</v>
      </c>
      <c r="S11" s="60"/>
      <c r="T11" s="60"/>
      <c r="U11" s="60"/>
      <c r="V11" s="60"/>
      <c r="W11" s="60">
        <v>556520</v>
      </c>
      <c r="X11" s="60">
        <v>747104</v>
      </c>
      <c r="Y11" s="60">
        <v>-190584</v>
      </c>
      <c r="Z11" s="140">
        <v>-25.51</v>
      </c>
      <c r="AA11" s="155">
        <v>412000</v>
      </c>
    </row>
    <row r="12" spans="1:27" ht="12.75">
      <c r="A12" s="138" t="s">
        <v>81</v>
      </c>
      <c r="B12" s="136"/>
      <c r="C12" s="155">
        <v>38084149</v>
      </c>
      <c r="D12" s="155"/>
      <c r="E12" s="156">
        <v>7111500</v>
      </c>
      <c r="F12" s="60">
        <v>6663000</v>
      </c>
      <c r="G12" s="60">
        <v>84968</v>
      </c>
      <c r="H12" s="60">
        <v>368823</v>
      </c>
      <c r="I12" s="60">
        <v>508541</v>
      </c>
      <c r="J12" s="60">
        <v>962332</v>
      </c>
      <c r="K12" s="60">
        <v>416922</v>
      </c>
      <c r="L12" s="60">
        <v>698555</v>
      </c>
      <c r="M12" s="60">
        <v>678179</v>
      </c>
      <c r="N12" s="60">
        <v>1793656</v>
      </c>
      <c r="O12" s="60">
        <v>595170</v>
      </c>
      <c r="P12" s="60">
        <v>651797</v>
      </c>
      <c r="Q12" s="60">
        <v>492214</v>
      </c>
      <c r="R12" s="60">
        <v>1739181</v>
      </c>
      <c r="S12" s="60"/>
      <c r="T12" s="60"/>
      <c r="U12" s="60"/>
      <c r="V12" s="60"/>
      <c r="W12" s="60">
        <v>4495169</v>
      </c>
      <c r="X12" s="60">
        <v>5262512</v>
      </c>
      <c r="Y12" s="60">
        <v>-767343</v>
      </c>
      <c r="Z12" s="140">
        <v>-14.58</v>
      </c>
      <c r="AA12" s="155">
        <v>6663000</v>
      </c>
    </row>
    <row r="13" spans="1:27" ht="12.75">
      <c r="A13" s="138" t="s">
        <v>82</v>
      </c>
      <c r="B13" s="136"/>
      <c r="C13" s="155">
        <v>348264</v>
      </c>
      <c r="D13" s="155"/>
      <c r="E13" s="156">
        <v>3980000</v>
      </c>
      <c r="F13" s="60">
        <v>550000</v>
      </c>
      <c r="G13" s="60"/>
      <c r="H13" s="60"/>
      <c r="I13" s="60">
        <v>20175</v>
      </c>
      <c r="J13" s="60">
        <v>20175</v>
      </c>
      <c r="K13" s="60">
        <v>1754</v>
      </c>
      <c r="L13" s="60">
        <v>30059</v>
      </c>
      <c r="M13" s="60">
        <v>877</v>
      </c>
      <c r="N13" s="60">
        <v>32690</v>
      </c>
      <c r="O13" s="60"/>
      <c r="P13" s="60">
        <v>877</v>
      </c>
      <c r="Q13" s="60"/>
      <c r="R13" s="60">
        <v>877</v>
      </c>
      <c r="S13" s="60"/>
      <c r="T13" s="60"/>
      <c r="U13" s="60"/>
      <c r="V13" s="60"/>
      <c r="W13" s="60">
        <v>53742</v>
      </c>
      <c r="X13" s="60">
        <v>2945200</v>
      </c>
      <c r="Y13" s="60">
        <v>-2891458</v>
      </c>
      <c r="Z13" s="140">
        <v>-98.18</v>
      </c>
      <c r="AA13" s="155">
        <v>550000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186761884</v>
      </c>
      <c r="D15" s="153">
        <f>SUM(D16:D18)</f>
        <v>0</v>
      </c>
      <c r="E15" s="154">
        <f t="shared" si="2"/>
        <v>3636000</v>
      </c>
      <c r="F15" s="100">
        <f t="shared" si="2"/>
        <v>182872600</v>
      </c>
      <c r="G15" s="100">
        <f t="shared" si="2"/>
        <v>26924</v>
      </c>
      <c r="H15" s="100">
        <f t="shared" si="2"/>
        <v>31505</v>
      </c>
      <c r="I15" s="100">
        <f t="shared" si="2"/>
        <v>2898788</v>
      </c>
      <c r="J15" s="100">
        <f t="shared" si="2"/>
        <v>2957217</v>
      </c>
      <c r="K15" s="100">
        <f t="shared" si="2"/>
        <v>28334</v>
      </c>
      <c r="L15" s="100">
        <f t="shared" si="2"/>
        <v>19450</v>
      </c>
      <c r="M15" s="100">
        <f t="shared" si="2"/>
        <v>25442</v>
      </c>
      <c r="N15" s="100">
        <f t="shared" si="2"/>
        <v>73226</v>
      </c>
      <c r="O15" s="100">
        <f t="shared" si="2"/>
        <v>21371</v>
      </c>
      <c r="P15" s="100">
        <f t="shared" si="2"/>
        <v>32328</v>
      </c>
      <c r="Q15" s="100">
        <f t="shared" si="2"/>
        <v>43376799</v>
      </c>
      <c r="R15" s="100">
        <f t="shared" si="2"/>
        <v>43430498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46460941</v>
      </c>
      <c r="X15" s="100">
        <f t="shared" si="2"/>
        <v>2690640</v>
      </c>
      <c r="Y15" s="100">
        <f t="shared" si="2"/>
        <v>43770301</v>
      </c>
      <c r="Z15" s="137">
        <f>+IF(X15&lt;&gt;0,+(Y15/X15)*100,0)</f>
        <v>1626.7616998186306</v>
      </c>
      <c r="AA15" s="153">
        <f>SUM(AA16:AA18)</f>
        <v>182872600</v>
      </c>
    </row>
    <row r="16" spans="1:27" ht="12.75">
      <c r="A16" s="138" t="s">
        <v>85</v>
      </c>
      <c r="B16" s="136"/>
      <c r="C16" s="155">
        <v>437670</v>
      </c>
      <c r="D16" s="155"/>
      <c r="E16" s="156">
        <v>3626000</v>
      </c>
      <c r="F16" s="60">
        <v>352600</v>
      </c>
      <c r="G16" s="60">
        <v>26924</v>
      </c>
      <c r="H16" s="60">
        <v>31505</v>
      </c>
      <c r="I16" s="60">
        <v>2898788</v>
      </c>
      <c r="J16" s="60">
        <v>2957217</v>
      </c>
      <c r="K16" s="60">
        <v>28334</v>
      </c>
      <c r="L16" s="60">
        <v>19450</v>
      </c>
      <c r="M16" s="60">
        <v>25442</v>
      </c>
      <c r="N16" s="60">
        <v>73226</v>
      </c>
      <c r="O16" s="60">
        <v>21371</v>
      </c>
      <c r="P16" s="60">
        <v>32328</v>
      </c>
      <c r="Q16" s="60">
        <v>39799</v>
      </c>
      <c r="R16" s="60">
        <v>93498</v>
      </c>
      <c r="S16" s="60"/>
      <c r="T16" s="60"/>
      <c r="U16" s="60"/>
      <c r="V16" s="60"/>
      <c r="W16" s="60">
        <v>3123941</v>
      </c>
      <c r="X16" s="60">
        <v>2683240</v>
      </c>
      <c r="Y16" s="60">
        <v>440701</v>
      </c>
      <c r="Z16" s="140">
        <v>16.42</v>
      </c>
      <c r="AA16" s="155">
        <v>352600</v>
      </c>
    </row>
    <row r="17" spans="1:27" ht="12.75">
      <c r="A17" s="138" t="s">
        <v>86</v>
      </c>
      <c r="B17" s="136"/>
      <c r="C17" s="155">
        <v>186324214</v>
      </c>
      <c r="D17" s="155"/>
      <c r="E17" s="156">
        <v>10000</v>
      </c>
      <c r="F17" s="60">
        <v>182520000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43337000</v>
      </c>
      <c r="R17" s="60">
        <v>43337000</v>
      </c>
      <c r="S17" s="60"/>
      <c r="T17" s="60"/>
      <c r="U17" s="60"/>
      <c r="V17" s="60"/>
      <c r="W17" s="60">
        <v>43337000</v>
      </c>
      <c r="X17" s="60">
        <v>7400</v>
      </c>
      <c r="Y17" s="60">
        <v>43329600</v>
      </c>
      <c r="Z17" s="140">
        <v>585535.14</v>
      </c>
      <c r="AA17" s="155">
        <v>182520000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404115552</v>
      </c>
      <c r="D19" s="153">
        <f>SUM(D20:D23)</f>
        <v>0</v>
      </c>
      <c r="E19" s="154">
        <f t="shared" si="3"/>
        <v>888032338</v>
      </c>
      <c r="F19" s="100">
        <f t="shared" si="3"/>
        <v>896311678</v>
      </c>
      <c r="G19" s="100">
        <f t="shared" si="3"/>
        <v>49942240</v>
      </c>
      <c r="H19" s="100">
        <f t="shared" si="3"/>
        <v>43897575</v>
      </c>
      <c r="I19" s="100">
        <f t="shared" si="3"/>
        <v>59476082</v>
      </c>
      <c r="J19" s="100">
        <f t="shared" si="3"/>
        <v>153315897</v>
      </c>
      <c r="K19" s="100">
        <f t="shared" si="3"/>
        <v>37198937</v>
      </c>
      <c r="L19" s="100">
        <f t="shared" si="3"/>
        <v>42339656</v>
      </c>
      <c r="M19" s="100">
        <f t="shared" si="3"/>
        <v>45922987</v>
      </c>
      <c r="N19" s="100">
        <f t="shared" si="3"/>
        <v>125461580</v>
      </c>
      <c r="O19" s="100">
        <f t="shared" si="3"/>
        <v>30039564</v>
      </c>
      <c r="P19" s="100">
        <f t="shared" si="3"/>
        <v>38751940</v>
      </c>
      <c r="Q19" s="100">
        <f t="shared" si="3"/>
        <v>80305785</v>
      </c>
      <c r="R19" s="100">
        <f t="shared" si="3"/>
        <v>149097289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427874766</v>
      </c>
      <c r="X19" s="100">
        <f t="shared" si="3"/>
        <v>657143930</v>
      </c>
      <c r="Y19" s="100">
        <f t="shared" si="3"/>
        <v>-229269164</v>
      </c>
      <c r="Z19" s="137">
        <f>+IF(X19&lt;&gt;0,+(Y19/X19)*100,0)</f>
        <v>-34.88872886644483</v>
      </c>
      <c r="AA19" s="153">
        <f>SUM(AA20:AA23)</f>
        <v>896311678</v>
      </c>
    </row>
    <row r="20" spans="1:27" ht="12.75">
      <c r="A20" s="138" t="s">
        <v>89</v>
      </c>
      <c r="B20" s="136"/>
      <c r="C20" s="155">
        <v>273769956</v>
      </c>
      <c r="D20" s="155"/>
      <c r="E20" s="156">
        <v>571893433</v>
      </c>
      <c r="F20" s="60">
        <v>564172773</v>
      </c>
      <c r="G20" s="60">
        <v>27979091</v>
      </c>
      <c r="H20" s="60">
        <v>27673441</v>
      </c>
      <c r="I20" s="60">
        <v>24773682</v>
      </c>
      <c r="J20" s="60">
        <v>80426214</v>
      </c>
      <c r="K20" s="60">
        <v>19083592</v>
      </c>
      <c r="L20" s="60">
        <v>21666955</v>
      </c>
      <c r="M20" s="60">
        <v>17371936</v>
      </c>
      <c r="N20" s="60">
        <v>58122483</v>
      </c>
      <c r="O20" s="60">
        <v>10447605</v>
      </c>
      <c r="P20" s="60">
        <v>15084700</v>
      </c>
      <c r="Q20" s="60">
        <v>45328323</v>
      </c>
      <c r="R20" s="60">
        <v>70860628</v>
      </c>
      <c r="S20" s="60"/>
      <c r="T20" s="60"/>
      <c r="U20" s="60"/>
      <c r="V20" s="60"/>
      <c r="W20" s="60">
        <v>209409325</v>
      </c>
      <c r="X20" s="60">
        <v>423201140</v>
      </c>
      <c r="Y20" s="60">
        <v>-213791815</v>
      </c>
      <c r="Z20" s="140">
        <v>-50.52</v>
      </c>
      <c r="AA20" s="155">
        <v>564172773</v>
      </c>
    </row>
    <row r="21" spans="1:27" ht="12.75">
      <c r="A21" s="138" t="s">
        <v>90</v>
      </c>
      <c r="B21" s="136"/>
      <c r="C21" s="155">
        <v>42926528</v>
      </c>
      <c r="D21" s="155"/>
      <c r="E21" s="156">
        <v>221707952</v>
      </c>
      <c r="F21" s="60">
        <v>232707952</v>
      </c>
      <c r="G21" s="60">
        <v>14576432</v>
      </c>
      <c r="H21" s="60">
        <v>10079576</v>
      </c>
      <c r="I21" s="60">
        <v>21394656</v>
      </c>
      <c r="J21" s="60">
        <v>46050664</v>
      </c>
      <c r="K21" s="60">
        <v>12936995</v>
      </c>
      <c r="L21" s="60">
        <v>15483127</v>
      </c>
      <c r="M21" s="60">
        <v>22528787</v>
      </c>
      <c r="N21" s="60">
        <v>50948909</v>
      </c>
      <c r="O21" s="60">
        <v>14370456</v>
      </c>
      <c r="P21" s="60">
        <v>17696930</v>
      </c>
      <c r="Q21" s="60">
        <v>29061311</v>
      </c>
      <c r="R21" s="60">
        <v>61128697</v>
      </c>
      <c r="S21" s="60"/>
      <c r="T21" s="60"/>
      <c r="U21" s="60"/>
      <c r="V21" s="60"/>
      <c r="W21" s="60">
        <v>158128270</v>
      </c>
      <c r="X21" s="60">
        <v>164063885</v>
      </c>
      <c r="Y21" s="60">
        <v>-5935615</v>
      </c>
      <c r="Z21" s="140">
        <v>-3.62</v>
      </c>
      <c r="AA21" s="155">
        <v>232707952</v>
      </c>
    </row>
    <row r="22" spans="1:27" ht="12.75">
      <c r="A22" s="138" t="s">
        <v>91</v>
      </c>
      <c r="B22" s="136"/>
      <c r="C22" s="157">
        <v>54592760</v>
      </c>
      <c r="D22" s="157"/>
      <c r="E22" s="158">
        <v>61570953</v>
      </c>
      <c r="F22" s="159">
        <v>66570953</v>
      </c>
      <c r="G22" s="159">
        <v>4585709</v>
      </c>
      <c r="H22" s="159">
        <v>3987883</v>
      </c>
      <c r="I22" s="159">
        <v>10817092</v>
      </c>
      <c r="J22" s="159">
        <v>19390684</v>
      </c>
      <c r="K22" s="159">
        <v>2682786</v>
      </c>
      <c r="L22" s="159">
        <v>2756959</v>
      </c>
      <c r="M22" s="159">
        <v>3517689</v>
      </c>
      <c r="N22" s="159">
        <v>8957434</v>
      </c>
      <c r="O22" s="159">
        <v>2773454</v>
      </c>
      <c r="P22" s="159">
        <v>3476481</v>
      </c>
      <c r="Q22" s="159">
        <v>3388196</v>
      </c>
      <c r="R22" s="159">
        <v>9638131</v>
      </c>
      <c r="S22" s="159"/>
      <c r="T22" s="159"/>
      <c r="U22" s="159"/>
      <c r="V22" s="159"/>
      <c r="W22" s="159">
        <v>37986249</v>
      </c>
      <c r="X22" s="159">
        <v>45562505</v>
      </c>
      <c r="Y22" s="159">
        <v>-7576256</v>
      </c>
      <c r="Z22" s="141">
        <v>-16.63</v>
      </c>
      <c r="AA22" s="157">
        <v>66570953</v>
      </c>
    </row>
    <row r="23" spans="1:27" ht="12.75">
      <c r="A23" s="138" t="s">
        <v>92</v>
      </c>
      <c r="B23" s="136"/>
      <c r="C23" s="155">
        <v>32826308</v>
      </c>
      <c r="D23" s="155"/>
      <c r="E23" s="156">
        <v>32860000</v>
      </c>
      <c r="F23" s="60">
        <v>32860000</v>
      </c>
      <c r="G23" s="60">
        <v>2801008</v>
      </c>
      <c r="H23" s="60">
        <v>2156675</v>
      </c>
      <c r="I23" s="60">
        <v>2490652</v>
      </c>
      <c r="J23" s="60">
        <v>7448335</v>
      </c>
      <c r="K23" s="60">
        <v>2495564</v>
      </c>
      <c r="L23" s="60">
        <v>2432615</v>
      </c>
      <c r="M23" s="60">
        <v>2504575</v>
      </c>
      <c r="N23" s="60">
        <v>7432754</v>
      </c>
      <c r="O23" s="60">
        <v>2448049</v>
      </c>
      <c r="P23" s="60">
        <v>2493829</v>
      </c>
      <c r="Q23" s="60">
        <v>2527955</v>
      </c>
      <c r="R23" s="60">
        <v>7469833</v>
      </c>
      <c r="S23" s="60"/>
      <c r="T23" s="60"/>
      <c r="U23" s="60"/>
      <c r="V23" s="60"/>
      <c r="W23" s="60">
        <v>22350922</v>
      </c>
      <c r="X23" s="60">
        <v>24316400</v>
      </c>
      <c r="Y23" s="60">
        <v>-1965478</v>
      </c>
      <c r="Z23" s="140">
        <v>-8.08</v>
      </c>
      <c r="AA23" s="155">
        <v>32860000</v>
      </c>
    </row>
    <row r="24" spans="1:27" ht="12.75">
      <c r="A24" s="135" t="s">
        <v>93</v>
      </c>
      <c r="B24" s="142" t="s">
        <v>94</v>
      </c>
      <c r="C24" s="153">
        <v>2809386</v>
      </c>
      <c r="D24" s="153"/>
      <c r="E24" s="154">
        <v>5000000</v>
      </c>
      <c r="F24" s="100">
        <v>8370000</v>
      </c>
      <c r="G24" s="100"/>
      <c r="H24" s="100"/>
      <c r="I24" s="100"/>
      <c r="J24" s="100"/>
      <c r="K24" s="100"/>
      <c r="L24" s="100"/>
      <c r="M24" s="100"/>
      <c r="N24" s="100"/>
      <c r="O24" s="100">
        <v>2790000</v>
      </c>
      <c r="P24" s="100"/>
      <c r="Q24" s="100"/>
      <c r="R24" s="100">
        <v>2790000</v>
      </c>
      <c r="S24" s="100"/>
      <c r="T24" s="100"/>
      <c r="U24" s="100"/>
      <c r="V24" s="100"/>
      <c r="W24" s="100">
        <v>2790000</v>
      </c>
      <c r="X24" s="100">
        <v>3700000</v>
      </c>
      <c r="Y24" s="100">
        <v>-910000</v>
      </c>
      <c r="Z24" s="137">
        <v>-24.59</v>
      </c>
      <c r="AA24" s="153">
        <v>8370000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1336809761</v>
      </c>
      <c r="D25" s="168">
        <f>+D5+D9+D15+D19+D24</f>
        <v>0</v>
      </c>
      <c r="E25" s="169">
        <f t="shared" si="4"/>
        <v>1813384778</v>
      </c>
      <c r="F25" s="73">
        <f t="shared" si="4"/>
        <v>1802025778</v>
      </c>
      <c r="G25" s="73">
        <f t="shared" si="4"/>
        <v>367981530</v>
      </c>
      <c r="H25" s="73">
        <f t="shared" si="4"/>
        <v>83624906</v>
      </c>
      <c r="I25" s="73">
        <f t="shared" si="4"/>
        <v>70625903</v>
      </c>
      <c r="J25" s="73">
        <f t="shared" si="4"/>
        <v>522232339</v>
      </c>
      <c r="K25" s="73">
        <f t="shared" si="4"/>
        <v>47184430</v>
      </c>
      <c r="L25" s="73">
        <f t="shared" si="4"/>
        <v>58817240</v>
      </c>
      <c r="M25" s="73">
        <f t="shared" si="4"/>
        <v>235956346</v>
      </c>
      <c r="N25" s="73">
        <f t="shared" si="4"/>
        <v>341958016</v>
      </c>
      <c r="O25" s="73">
        <f t="shared" si="4"/>
        <v>48422381</v>
      </c>
      <c r="P25" s="73">
        <f t="shared" si="4"/>
        <v>56812428</v>
      </c>
      <c r="Q25" s="73">
        <f t="shared" si="4"/>
        <v>255613506</v>
      </c>
      <c r="R25" s="73">
        <f t="shared" si="4"/>
        <v>360848315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1225038670</v>
      </c>
      <c r="X25" s="73">
        <f t="shared" si="4"/>
        <v>1308090759</v>
      </c>
      <c r="Y25" s="73">
        <f t="shared" si="4"/>
        <v>-83052089</v>
      </c>
      <c r="Z25" s="170">
        <f>+IF(X25&lt;&gt;0,+(Y25/X25)*100,0)</f>
        <v>-6.349107539257526</v>
      </c>
      <c r="AA25" s="168">
        <f>+AA5+AA9+AA15+AA19+AA24</f>
        <v>1802025778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946741840</v>
      </c>
      <c r="D28" s="153">
        <f>SUM(D29:D31)</f>
        <v>0</v>
      </c>
      <c r="E28" s="154">
        <f t="shared" si="5"/>
        <v>570864039</v>
      </c>
      <c r="F28" s="100">
        <f t="shared" si="5"/>
        <v>628190452</v>
      </c>
      <c r="G28" s="100">
        <f t="shared" si="5"/>
        <v>44441391</v>
      </c>
      <c r="H28" s="100">
        <f t="shared" si="5"/>
        <v>44415207</v>
      </c>
      <c r="I28" s="100">
        <f t="shared" si="5"/>
        <v>24134099</v>
      </c>
      <c r="J28" s="100">
        <f t="shared" si="5"/>
        <v>112990697</v>
      </c>
      <c r="K28" s="100">
        <f t="shared" si="5"/>
        <v>17832099</v>
      </c>
      <c r="L28" s="100">
        <f t="shared" si="5"/>
        <v>-260988</v>
      </c>
      <c r="M28" s="100">
        <f t="shared" si="5"/>
        <v>45398222</v>
      </c>
      <c r="N28" s="100">
        <f t="shared" si="5"/>
        <v>62969333</v>
      </c>
      <c r="O28" s="100">
        <f t="shared" si="5"/>
        <v>32943252</v>
      </c>
      <c r="P28" s="100">
        <f t="shared" si="5"/>
        <v>29149689</v>
      </c>
      <c r="Q28" s="100">
        <f t="shared" si="5"/>
        <v>20281441</v>
      </c>
      <c r="R28" s="100">
        <f t="shared" si="5"/>
        <v>82374382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258334412</v>
      </c>
      <c r="X28" s="100">
        <f t="shared" si="5"/>
        <v>422439388</v>
      </c>
      <c r="Y28" s="100">
        <f t="shared" si="5"/>
        <v>-164104976</v>
      </c>
      <c r="Z28" s="137">
        <f>+IF(X28&lt;&gt;0,+(Y28/X28)*100,0)</f>
        <v>-38.846987440479865</v>
      </c>
      <c r="AA28" s="153">
        <f>SUM(AA29:AA31)</f>
        <v>628190452</v>
      </c>
    </row>
    <row r="29" spans="1:27" ht="12.75">
      <c r="A29" s="138" t="s">
        <v>75</v>
      </c>
      <c r="B29" s="136"/>
      <c r="C29" s="155">
        <v>170617039</v>
      </c>
      <c r="D29" s="155"/>
      <c r="E29" s="156">
        <v>159977577</v>
      </c>
      <c r="F29" s="60">
        <v>146212248</v>
      </c>
      <c r="G29" s="60">
        <v>23367643</v>
      </c>
      <c r="H29" s="60">
        <v>5747074</v>
      </c>
      <c r="I29" s="60">
        <v>6529718</v>
      </c>
      <c r="J29" s="60">
        <v>35644435</v>
      </c>
      <c r="K29" s="60">
        <v>8233452</v>
      </c>
      <c r="L29" s="60">
        <v>7351695</v>
      </c>
      <c r="M29" s="60">
        <v>13774524</v>
      </c>
      <c r="N29" s="60">
        <v>29359671</v>
      </c>
      <c r="O29" s="60">
        <v>10452258</v>
      </c>
      <c r="P29" s="60">
        <v>8154679</v>
      </c>
      <c r="Q29" s="60">
        <v>2699971</v>
      </c>
      <c r="R29" s="60">
        <v>21306908</v>
      </c>
      <c r="S29" s="60"/>
      <c r="T29" s="60"/>
      <c r="U29" s="60"/>
      <c r="V29" s="60"/>
      <c r="W29" s="60">
        <v>86311014</v>
      </c>
      <c r="X29" s="60">
        <v>118383406</v>
      </c>
      <c r="Y29" s="60">
        <v>-32072392</v>
      </c>
      <c r="Z29" s="140">
        <v>-27.09</v>
      </c>
      <c r="AA29" s="155">
        <v>146212248</v>
      </c>
    </row>
    <row r="30" spans="1:27" ht="12.75">
      <c r="A30" s="138" t="s">
        <v>76</v>
      </c>
      <c r="B30" s="136"/>
      <c r="C30" s="157">
        <v>725247769</v>
      </c>
      <c r="D30" s="157"/>
      <c r="E30" s="158">
        <v>349041287</v>
      </c>
      <c r="F30" s="159">
        <v>372617495</v>
      </c>
      <c r="G30" s="159">
        <v>13621460</v>
      </c>
      <c r="H30" s="159">
        <v>31413256</v>
      </c>
      <c r="I30" s="159">
        <v>7864136</v>
      </c>
      <c r="J30" s="159">
        <v>52898852</v>
      </c>
      <c r="K30" s="159">
        <v>1936645</v>
      </c>
      <c r="L30" s="159">
        <v>-10279264</v>
      </c>
      <c r="M30" s="159">
        <v>22738372</v>
      </c>
      <c r="N30" s="159">
        <v>14395753</v>
      </c>
      <c r="O30" s="159">
        <v>17984506</v>
      </c>
      <c r="P30" s="159">
        <v>15722388</v>
      </c>
      <c r="Q30" s="159">
        <v>6863498</v>
      </c>
      <c r="R30" s="159">
        <v>40570392</v>
      </c>
      <c r="S30" s="159"/>
      <c r="T30" s="159"/>
      <c r="U30" s="159"/>
      <c r="V30" s="159"/>
      <c r="W30" s="159">
        <v>107864997</v>
      </c>
      <c r="X30" s="159">
        <v>258290553</v>
      </c>
      <c r="Y30" s="159">
        <v>-150425556</v>
      </c>
      <c r="Z30" s="141">
        <v>-58.24</v>
      </c>
      <c r="AA30" s="157">
        <v>372617495</v>
      </c>
    </row>
    <row r="31" spans="1:27" ht="12.75">
      <c r="A31" s="138" t="s">
        <v>77</v>
      </c>
      <c r="B31" s="136"/>
      <c r="C31" s="155">
        <v>50877032</v>
      </c>
      <c r="D31" s="155"/>
      <c r="E31" s="156">
        <v>61845175</v>
      </c>
      <c r="F31" s="60">
        <v>109360709</v>
      </c>
      <c r="G31" s="60">
        <v>7452288</v>
      </c>
      <c r="H31" s="60">
        <v>7254877</v>
      </c>
      <c r="I31" s="60">
        <v>9740245</v>
      </c>
      <c r="J31" s="60">
        <v>24447410</v>
      </c>
      <c r="K31" s="60">
        <v>7662002</v>
      </c>
      <c r="L31" s="60">
        <v>2666581</v>
      </c>
      <c r="M31" s="60">
        <v>8885326</v>
      </c>
      <c r="N31" s="60">
        <v>19213909</v>
      </c>
      <c r="O31" s="60">
        <v>4506488</v>
      </c>
      <c r="P31" s="60">
        <v>5272622</v>
      </c>
      <c r="Q31" s="60">
        <v>10717972</v>
      </c>
      <c r="R31" s="60">
        <v>20497082</v>
      </c>
      <c r="S31" s="60"/>
      <c r="T31" s="60"/>
      <c r="U31" s="60"/>
      <c r="V31" s="60"/>
      <c r="W31" s="60">
        <v>64158401</v>
      </c>
      <c r="X31" s="60">
        <v>45765429</v>
      </c>
      <c r="Y31" s="60">
        <v>18392972</v>
      </c>
      <c r="Z31" s="140">
        <v>40.19</v>
      </c>
      <c r="AA31" s="155">
        <v>109360709</v>
      </c>
    </row>
    <row r="32" spans="1:27" ht="12.75">
      <c r="A32" s="135" t="s">
        <v>78</v>
      </c>
      <c r="B32" s="136"/>
      <c r="C32" s="153">
        <f aca="true" t="shared" si="6" ref="C32:Y32">SUM(C33:C37)</f>
        <v>156077727</v>
      </c>
      <c r="D32" s="153">
        <f>SUM(D33:D37)</f>
        <v>0</v>
      </c>
      <c r="E32" s="154">
        <f t="shared" si="6"/>
        <v>184419836</v>
      </c>
      <c r="F32" s="100">
        <f t="shared" si="6"/>
        <v>174586486</v>
      </c>
      <c r="G32" s="100">
        <f t="shared" si="6"/>
        <v>16090672</v>
      </c>
      <c r="H32" s="100">
        <f t="shared" si="6"/>
        <v>10562336</v>
      </c>
      <c r="I32" s="100">
        <f t="shared" si="6"/>
        <v>13237731</v>
      </c>
      <c r="J32" s="100">
        <f t="shared" si="6"/>
        <v>39890739</v>
      </c>
      <c r="K32" s="100">
        <f t="shared" si="6"/>
        <v>11996752</v>
      </c>
      <c r="L32" s="100">
        <f t="shared" si="6"/>
        <v>9456558</v>
      </c>
      <c r="M32" s="100">
        <f t="shared" si="6"/>
        <v>13278289</v>
      </c>
      <c r="N32" s="100">
        <f t="shared" si="6"/>
        <v>34731599</v>
      </c>
      <c r="O32" s="100">
        <f t="shared" si="6"/>
        <v>15351059</v>
      </c>
      <c r="P32" s="100">
        <f t="shared" si="6"/>
        <v>5918144</v>
      </c>
      <c r="Q32" s="100">
        <f t="shared" si="6"/>
        <v>14781872</v>
      </c>
      <c r="R32" s="100">
        <f t="shared" si="6"/>
        <v>36051075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110673413</v>
      </c>
      <c r="X32" s="100">
        <f t="shared" si="6"/>
        <v>136470680</v>
      </c>
      <c r="Y32" s="100">
        <f t="shared" si="6"/>
        <v>-25797267</v>
      </c>
      <c r="Z32" s="137">
        <f>+IF(X32&lt;&gt;0,+(Y32/X32)*100,0)</f>
        <v>-18.90315707373921</v>
      </c>
      <c r="AA32" s="153">
        <f>SUM(AA33:AA37)</f>
        <v>174586486</v>
      </c>
    </row>
    <row r="33" spans="1:27" ht="12.75">
      <c r="A33" s="138" t="s">
        <v>79</v>
      </c>
      <c r="B33" s="136"/>
      <c r="C33" s="155">
        <v>18847323</v>
      </c>
      <c r="D33" s="155"/>
      <c r="E33" s="156">
        <v>21667778</v>
      </c>
      <c r="F33" s="60">
        <v>14756507</v>
      </c>
      <c r="G33" s="60">
        <v>1014792</v>
      </c>
      <c r="H33" s="60">
        <v>1064469</v>
      </c>
      <c r="I33" s="60">
        <v>1135088</v>
      </c>
      <c r="J33" s="60">
        <v>3214349</v>
      </c>
      <c r="K33" s="60">
        <v>1114495</v>
      </c>
      <c r="L33" s="60">
        <v>1105606</v>
      </c>
      <c r="M33" s="60">
        <v>1212573</v>
      </c>
      <c r="N33" s="60">
        <v>3432674</v>
      </c>
      <c r="O33" s="60">
        <v>3423996</v>
      </c>
      <c r="P33" s="60">
        <v>1340390</v>
      </c>
      <c r="Q33" s="60">
        <v>1205681</v>
      </c>
      <c r="R33" s="60">
        <v>5970067</v>
      </c>
      <c r="S33" s="60"/>
      <c r="T33" s="60"/>
      <c r="U33" s="60"/>
      <c r="V33" s="60"/>
      <c r="W33" s="60">
        <v>12617090</v>
      </c>
      <c r="X33" s="60">
        <v>16034155</v>
      </c>
      <c r="Y33" s="60">
        <v>-3417065</v>
      </c>
      <c r="Z33" s="140">
        <v>-21.31</v>
      </c>
      <c r="AA33" s="155">
        <v>14756507</v>
      </c>
    </row>
    <row r="34" spans="1:27" ht="12.75">
      <c r="A34" s="138" t="s">
        <v>80</v>
      </c>
      <c r="B34" s="136"/>
      <c r="C34" s="155">
        <v>39271682</v>
      </c>
      <c r="D34" s="155"/>
      <c r="E34" s="156">
        <v>51372698</v>
      </c>
      <c r="F34" s="60">
        <v>44303942</v>
      </c>
      <c r="G34" s="60">
        <v>3247285</v>
      </c>
      <c r="H34" s="60">
        <v>3010104</v>
      </c>
      <c r="I34" s="60">
        <v>3359412</v>
      </c>
      <c r="J34" s="60">
        <v>9616801</v>
      </c>
      <c r="K34" s="60">
        <v>2898051</v>
      </c>
      <c r="L34" s="60">
        <v>2953224</v>
      </c>
      <c r="M34" s="60">
        <v>3786144</v>
      </c>
      <c r="N34" s="60">
        <v>9637419</v>
      </c>
      <c r="O34" s="60">
        <v>3285089</v>
      </c>
      <c r="P34" s="60">
        <v>3519473</v>
      </c>
      <c r="Q34" s="60">
        <v>3481453</v>
      </c>
      <c r="R34" s="60">
        <v>10286015</v>
      </c>
      <c r="S34" s="60"/>
      <c r="T34" s="60"/>
      <c r="U34" s="60"/>
      <c r="V34" s="60"/>
      <c r="W34" s="60">
        <v>29540235</v>
      </c>
      <c r="X34" s="60">
        <v>38015797</v>
      </c>
      <c r="Y34" s="60">
        <v>-8475562</v>
      </c>
      <c r="Z34" s="140">
        <v>-22.29</v>
      </c>
      <c r="AA34" s="155">
        <v>44303942</v>
      </c>
    </row>
    <row r="35" spans="1:27" ht="12.75">
      <c r="A35" s="138" t="s">
        <v>81</v>
      </c>
      <c r="B35" s="136"/>
      <c r="C35" s="155">
        <v>88514756</v>
      </c>
      <c r="D35" s="155"/>
      <c r="E35" s="156">
        <v>104238870</v>
      </c>
      <c r="F35" s="60">
        <v>110239288</v>
      </c>
      <c r="G35" s="60">
        <v>11435125</v>
      </c>
      <c r="H35" s="60">
        <v>6070464</v>
      </c>
      <c r="I35" s="60">
        <v>8350892</v>
      </c>
      <c r="J35" s="60">
        <v>25856481</v>
      </c>
      <c r="K35" s="60">
        <v>7574241</v>
      </c>
      <c r="L35" s="60">
        <v>5000323</v>
      </c>
      <c r="M35" s="60">
        <v>7887465</v>
      </c>
      <c r="N35" s="60">
        <v>20462029</v>
      </c>
      <c r="O35" s="60">
        <v>8265426</v>
      </c>
      <c r="P35" s="60">
        <v>643806</v>
      </c>
      <c r="Q35" s="60">
        <v>9761891</v>
      </c>
      <c r="R35" s="60">
        <v>18671123</v>
      </c>
      <c r="S35" s="60"/>
      <c r="T35" s="60"/>
      <c r="U35" s="60"/>
      <c r="V35" s="60"/>
      <c r="W35" s="60">
        <v>64989633</v>
      </c>
      <c r="X35" s="60">
        <v>77136765</v>
      </c>
      <c r="Y35" s="60">
        <v>-12147132</v>
      </c>
      <c r="Z35" s="140">
        <v>-15.75</v>
      </c>
      <c r="AA35" s="155">
        <v>110239288</v>
      </c>
    </row>
    <row r="36" spans="1:27" ht="12.75">
      <c r="A36" s="138" t="s">
        <v>82</v>
      </c>
      <c r="B36" s="136"/>
      <c r="C36" s="155">
        <v>9443966</v>
      </c>
      <c r="D36" s="155"/>
      <c r="E36" s="156">
        <v>7140490</v>
      </c>
      <c r="F36" s="60">
        <v>5286749</v>
      </c>
      <c r="G36" s="60">
        <v>393470</v>
      </c>
      <c r="H36" s="60">
        <v>417299</v>
      </c>
      <c r="I36" s="60">
        <v>392339</v>
      </c>
      <c r="J36" s="60">
        <v>1203108</v>
      </c>
      <c r="K36" s="60">
        <v>409965</v>
      </c>
      <c r="L36" s="60">
        <v>397405</v>
      </c>
      <c r="M36" s="60">
        <v>392107</v>
      </c>
      <c r="N36" s="60">
        <v>1199477</v>
      </c>
      <c r="O36" s="60">
        <v>376548</v>
      </c>
      <c r="P36" s="60">
        <v>414475</v>
      </c>
      <c r="Q36" s="60">
        <v>332847</v>
      </c>
      <c r="R36" s="60">
        <v>1123870</v>
      </c>
      <c r="S36" s="60"/>
      <c r="T36" s="60"/>
      <c r="U36" s="60"/>
      <c r="V36" s="60"/>
      <c r="W36" s="60">
        <v>3526455</v>
      </c>
      <c r="X36" s="60">
        <v>5283963</v>
      </c>
      <c r="Y36" s="60">
        <v>-1757508</v>
      </c>
      <c r="Z36" s="140">
        <v>-33.26</v>
      </c>
      <c r="AA36" s="155">
        <v>5286749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154805808</v>
      </c>
      <c r="D38" s="153">
        <f>SUM(D39:D41)</f>
        <v>0</v>
      </c>
      <c r="E38" s="154">
        <f t="shared" si="7"/>
        <v>72004844</v>
      </c>
      <c r="F38" s="100">
        <f t="shared" si="7"/>
        <v>108948410</v>
      </c>
      <c r="G38" s="100">
        <f t="shared" si="7"/>
        <v>15622590</v>
      </c>
      <c r="H38" s="100">
        <f t="shared" si="7"/>
        <v>6794008</v>
      </c>
      <c r="I38" s="100">
        <f t="shared" si="7"/>
        <v>6232422</v>
      </c>
      <c r="J38" s="100">
        <f t="shared" si="7"/>
        <v>28649020</v>
      </c>
      <c r="K38" s="100">
        <f t="shared" si="7"/>
        <v>2999082</v>
      </c>
      <c r="L38" s="100">
        <f t="shared" si="7"/>
        <v>3146668</v>
      </c>
      <c r="M38" s="100">
        <f t="shared" si="7"/>
        <v>4012790</v>
      </c>
      <c r="N38" s="100">
        <f t="shared" si="7"/>
        <v>10158540</v>
      </c>
      <c r="O38" s="100">
        <f t="shared" si="7"/>
        <v>6705772</v>
      </c>
      <c r="P38" s="100">
        <f t="shared" si="7"/>
        <v>2819186</v>
      </c>
      <c r="Q38" s="100">
        <f t="shared" si="7"/>
        <v>22558590</v>
      </c>
      <c r="R38" s="100">
        <f t="shared" si="7"/>
        <v>32083548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70891108</v>
      </c>
      <c r="X38" s="100">
        <f t="shared" si="7"/>
        <v>53283582</v>
      </c>
      <c r="Y38" s="100">
        <f t="shared" si="7"/>
        <v>17607526</v>
      </c>
      <c r="Z38" s="137">
        <f>+IF(X38&lt;&gt;0,+(Y38/X38)*100,0)</f>
        <v>33.04493680623799</v>
      </c>
      <c r="AA38" s="153">
        <f>SUM(AA39:AA41)</f>
        <v>108948410</v>
      </c>
    </row>
    <row r="39" spans="1:27" ht="12.75">
      <c r="A39" s="138" t="s">
        <v>85</v>
      </c>
      <c r="B39" s="136"/>
      <c r="C39" s="155">
        <v>16877157</v>
      </c>
      <c r="D39" s="155"/>
      <c r="E39" s="156">
        <v>29879876</v>
      </c>
      <c r="F39" s="60">
        <v>28004328</v>
      </c>
      <c r="G39" s="60">
        <v>3825374</v>
      </c>
      <c r="H39" s="60">
        <v>1518424</v>
      </c>
      <c r="I39" s="60">
        <v>1637390</v>
      </c>
      <c r="J39" s="60">
        <v>6981188</v>
      </c>
      <c r="K39" s="60">
        <v>980412</v>
      </c>
      <c r="L39" s="60">
        <v>792207</v>
      </c>
      <c r="M39" s="60">
        <v>1027995</v>
      </c>
      <c r="N39" s="60">
        <v>2800614</v>
      </c>
      <c r="O39" s="60">
        <v>3770752</v>
      </c>
      <c r="P39" s="60">
        <v>213186</v>
      </c>
      <c r="Q39" s="60">
        <v>3032007</v>
      </c>
      <c r="R39" s="60">
        <v>7015945</v>
      </c>
      <c r="S39" s="60"/>
      <c r="T39" s="60"/>
      <c r="U39" s="60"/>
      <c r="V39" s="60"/>
      <c r="W39" s="60">
        <v>16797747</v>
      </c>
      <c r="X39" s="60">
        <v>22111107</v>
      </c>
      <c r="Y39" s="60">
        <v>-5313360</v>
      </c>
      <c r="Z39" s="140">
        <v>-24.03</v>
      </c>
      <c r="AA39" s="155">
        <v>28004328</v>
      </c>
    </row>
    <row r="40" spans="1:27" ht="12.75">
      <c r="A40" s="138" t="s">
        <v>86</v>
      </c>
      <c r="B40" s="136"/>
      <c r="C40" s="155">
        <v>137928651</v>
      </c>
      <c r="D40" s="155"/>
      <c r="E40" s="156">
        <v>42124968</v>
      </c>
      <c r="F40" s="60">
        <v>80944082</v>
      </c>
      <c r="G40" s="60">
        <v>11797216</v>
      </c>
      <c r="H40" s="60">
        <v>5275584</v>
      </c>
      <c r="I40" s="60">
        <v>4595032</v>
      </c>
      <c r="J40" s="60">
        <v>21667832</v>
      </c>
      <c r="K40" s="60">
        <v>2018670</v>
      </c>
      <c r="L40" s="60">
        <v>2354461</v>
      </c>
      <c r="M40" s="60">
        <v>2984795</v>
      </c>
      <c r="N40" s="60">
        <v>7357926</v>
      </c>
      <c r="O40" s="60">
        <v>2935020</v>
      </c>
      <c r="P40" s="60">
        <v>2606000</v>
      </c>
      <c r="Q40" s="60">
        <v>19526583</v>
      </c>
      <c r="R40" s="60">
        <v>25067603</v>
      </c>
      <c r="S40" s="60"/>
      <c r="T40" s="60"/>
      <c r="U40" s="60"/>
      <c r="V40" s="60"/>
      <c r="W40" s="60">
        <v>54093361</v>
      </c>
      <c r="X40" s="60">
        <v>31172475</v>
      </c>
      <c r="Y40" s="60">
        <v>22920886</v>
      </c>
      <c r="Z40" s="140">
        <v>73.53</v>
      </c>
      <c r="AA40" s="155">
        <v>80944082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922686343</v>
      </c>
      <c r="D42" s="153">
        <f>SUM(D43:D46)</f>
        <v>0</v>
      </c>
      <c r="E42" s="154">
        <f t="shared" si="8"/>
        <v>711715842</v>
      </c>
      <c r="F42" s="100">
        <f t="shared" si="8"/>
        <v>600515691</v>
      </c>
      <c r="G42" s="100">
        <f t="shared" si="8"/>
        <v>17044852</v>
      </c>
      <c r="H42" s="100">
        <f t="shared" si="8"/>
        <v>24156432</v>
      </c>
      <c r="I42" s="100">
        <f t="shared" si="8"/>
        <v>24167639</v>
      </c>
      <c r="J42" s="100">
        <f t="shared" si="8"/>
        <v>65368923</v>
      </c>
      <c r="K42" s="100">
        <f t="shared" si="8"/>
        <v>18826090</v>
      </c>
      <c r="L42" s="100">
        <f t="shared" si="8"/>
        <v>34818977</v>
      </c>
      <c r="M42" s="100">
        <f t="shared" si="8"/>
        <v>49995108</v>
      </c>
      <c r="N42" s="100">
        <f t="shared" si="8"/>
        <v>103640175</v>
      </c>
      <c r="O42" s="100">
        <f t="shared" si="8"/>
        <v>20980407</v>
      </c>
      <c r="P42" s="100">
        <f t="shared" si="8"/>
        <v>34548516</v>
      </c>
      <c r="Q42" s="100">
        <f t="shared" si="8"/>
        <v>41972476</v>
      </c>
      <c r="R42" s="100">
        <f t="shared" si="8"/>
        <v>97501399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266510497</v>
      </c>
      <c r="X42" s="100">
        <f t="shared" si="8"/>
        <v>526669727</v>
      </c>
      <c r="Y42" s="100">
        <f t="shared" si="8"/>
        <v>-260159230</v>
      </c>
      <c r="Z42" s="137">
        <f>+IF(X42&lt;&gt;0,+(Y42/X42)*100,0)</f>
        <v>-49.39703511760797</v>
      </c>
      <c r="AA42" s="153">
        <f>SUM(AA43:AA46)</f>
        <v>600515691</v>
      </c>
    </row>
    <row r="43" spans="1:27" ht="12.75">
      <c r="A43" s="138" t="s">
        <v>89</v>
      </c>
      <c r="B43" s="136"/>
      <c r="C43" s="155">
        <v>761197138</v>
      </c>
      <c r="D43" s="155"/>
      <c r="E43" s="156">
        <v>496844928</v>
      </c>
      <c r="F43" s="60">
        <v>367779558</v>
      </c>
      <c r="G43" s="60">
        <v>3440032</v>
      </c>
      <c r="H43" s="60">
        <v>6459617</v>
      </c>
      <c r="I43" s="60">
        <v>4653661</v>
      </c>
      <c r="J43" s="60">
        <v>14553310</v>
      </c>
      <c r="K43" s="60">
        <v>8369704</v>
      </c>
      <c r="L43" s="60">
        <v>11573826</v>
      </c>
      <c r="M43" s="60">
        <v>35899173</v>
      </c>
      <c r="N43" s="60">
        <v>55842703</v>
      </c>
      <c r="O43" s="60">
        <v>3178124</v>
      </c>
      <c r="P43" s="60">
        <v>18675326</v>
      </c>
      <c r="Q43" s="60">
        <v>25077011</v>
      </c>
      <c r="R43" s="60">
        <v>46930461</v>
      </c>
      <c r="S43" s="60"/>
      <c r="T43" s="60"/>
      <c r="U43" s="60"/>
      <c r="V43" s="60"/>
      <c r="W43" s="60">
        <v>117326474</v>
      </c>
      <c r="X43" s="60">
        <v>367665248</v>
      </c>
      <c r="Y43" s="60">
        <v>-250338774</v>
      </c>
      <c r="Z43" s="140">
        <v>-68.09</v>
      </c>
      <c r="AA43" s="155">
        <v>367779558</v>
      </c>
    </row>
    <row r="44" spans="1:27" ht="12.75">
      <c r="A44" s="138" t="s">
        <v>90</v>
      </c>
      <c r="B44" s="136"/>
      <c r="C44" s="155">
        <v>118158024</v>
      </c>
      <c r="D44" s="155"/>
      <c r="E44" s="156">
        <v>170172905</v>
      </c>
      <c r="F44" s="60">
        <v>186172905</v>
      </c>
      <c r="G44" s="60">
        <v>9763489</v>
      </c>
      <c r="H44" s="60">
        <v>14132237</v>
      </c>
      <c r="I44" s="60">
        <v>15761483</v>
      </c>
      <c r="J44" s="60">
        <v>39657209</v>
      </c>
      <c r="K44" s="60">
        <v>6911891</v>
      </c>
      <c r="L44" s="60">
        <v>19640041</v>
      </c>
      <c r="M44" s="60">
        <v>9320034</v>
      </c>
      <c r="N44" s="60">
        <v>35871966</v>
      </c>
      <c r="O44" s="60">
        <v>13240332</v>
      </c>
      <c r="P44" s="60">
        <v>11596028</v>
      </c>
      <c r="Q44" s="60">
        <v>12999611</v>
      </c>
      <c r="R44" s="60">
        <v>37835971</v>
      </c>
      <c r="S44" s="60"/>
      <c r="T44" s="60"/>
      <c r="U44" s="60"/>
      <c r="V44" s="60"/>
      <c r="W44" s="60">
        <v>113365146</v>
      </c>
      <c r="X44" s="60">
        <v>125927950</v>
      </c>
      <c r="Y44" s="60">
        <v>-12562804</v>
      </c>
      <c r="Z44" s="140">
        <v>-9.98</v>
      </c>
      <c r="AA44" s="155">
        <v>186172905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43331181</v>
      </c>
      <c r="D46" s="155"/>
      <c r="E46" s="156">
        <v>44698009</v>
      </c>
      <c r="F46" s="60">
        <v>46563228</v>
      </c>
      <c r="G46" s="60">
        <v>3841331</v>
      </c>
      <c r="H46" s="60">
        <v>3564578</v>
      </c>
      <c r="I46" s="60">
        <v>3752495</v>
      </c>
      <c r="J46" s="60">
        <v>11158404</v>
      </c>
      <c r="K46" s="60">
        <v>3544495</v>
      </c>
      <c r="L46" s="60">
        <v>3605110</v>
      </c>
      <c r="M46" s="60">
        <v>4775901</v>
      </c>
      <c r="N46" s="60">
        <v>11925506</v>
      </c>
      <c r="O46" s="60">
        <v>4561951</v>
      </c>
      <c r="P46" s="60">
        <v>4277162</v>
      </c>
      <c r="Q46" s="60">
        <v>3895854</v>
      </c>
      <c r="R46" s="60">
        <v>12734967</v>
      </c>
      <c r="S46" s="60"/>
      <c r="T46" s="60"/>
      <c r="U46" s="60"/>
      <c r="V46" s="60"/>
      <c r="W46" s="60">
        <v>35818877</v>
      </c>
      <c r="X46" s="60">
        <v>33076529</v>
      </c>
      <c r="Y46" s="60">
        <v>2742348</v>
      </c>
      <c r="Z46" s="140">
        <v>8.29</v>
      </c>
      <c r="AA46" s="155">
        <v>46563228</v>
      </c>
    </row>
    <row r="47" spans="1:27" ht="12.75">
      <c r="A47" s="135" t="s">
        <v>93</v>
      </c>
      <c r="B47" s="142" t="s">
        <v>94</v>
      </c>
      <c r="C47" s="153">
        <v>7158674</v>
      </c>
      <c r="D47" s="153"/>
      <c r="E47" s="154">
        <v>16460219</v>
      </c>
      <c r="F47" s="100">
        <v>23264740</v>
      </c>
      <c r="G47" s="100">
        <v>233674</v>
      </c>
      <c r="H47" s="100">
        <v>238455</v>
      </c>
      <c r="I47" s="100">
        <v>319628</v>
      </c>
      <c r="J47" s="100">
        <v>791757</v>
      </c>
      <c r="K47" s="100">
        <v>546772</v>
      </c>
      <c r="L47" s="100">
        <v>710484</v>
      </c>
      <c r="M47" s="100">
        <v>896502</v>
      </c>
      <c r="N47" s="100">
        <v>2153758</v>
      </c>
      <c r="O47" s="100">
        <v>233184</v>
      </c>
      <c r="P47" s="100">
        <v>319632</v>
      </c>
      <c r="Q47" s="100">
        <v>-336849</v>
      </c>
      <c r="R47" s="100">
        <v>215967</v>
      </c>
      <c r="S47" s="100"/>
      <c r="T47" s="100"/>
      <c r="U47" s="100"/>
      <c r="V47" s="100"/>
      <c r="W47" s="100">
        <v>3161482</v>
      </c>
      <c r="X47" s="100">
        <v>12180562</v>
      </c>
      <c r="Y47" s="100">
        <v>-9019080</v>
      </c>
      <c r="Z47" s="137">
        <v>-74.04</v>
      </c>
      <c r="AA47" s="153">
        <v>23264740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2187470392</v>
      </c>
      <c r="D48" s="168">
        <f>+D28+D32+D38+D42+D47</f>
        <v>0</v>
      </c>
      <c r="E48" s="169">
        <f t="shared" si="9"/>
        <v>1555464780</v>
      </c>
      <c r="F48" s="73">
        <f t="shared" si="9"/>
        <v>1535505779</v>
      </c>
      <c r="G48" s="73">
        <f t="shared" si="9"/>
        <v>93433179</v>
      </c>
      <c r="H48" s="73">
        <f t="shared" si="9"/>
        <v>86166438</v>
      </c>
      <c r="I48" s="73">
        <f t="shared" si="9"/>
        <v>68091519</v>
      </c>
      <c r="J48" s="73">
        <f t="shared" si="9"/>
        <v>247691136</v>
      </c>
      <c r="K48" s="73">
        <f t="shared" si="9"/>
        <v>52200795</v>
      </c>
      <c r="L48" s="73">
        <f t="shared" si="9"/>
        <v>47871699</v>
      </c>
      <c r="M48" s="73">
        <f t="shared" si="9"/>
        <v>113580911</v>
      </c>
      <c r="N48" s="73">
        <f t="shared" si="9"/>
        <v>213653405</v>
      </c>
      <c r="O48" s="73">
        <f t="shared" si="9"/>
        <v>76213674</v>
      </c>
      <c r="P48" s="73">
        <f t="shared" si="9"/>
        <v>72755167</v>
      </c>
      <c r="Q48" s="73">
        <f t="shared" si="9"/>
        <v>99257530</v>
      </c>
      <c r="R48" s="73">
        <f t="shared" si="9"/>
        <v>248226371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709570912</v>
      </c>
      <c r="X48" s="73">
        <f t="shared" si="9"/>
        <v>1151043939</v>
      </c>
      <c r="Y48" s="73">
        <f t="shared" si="9"/>
        <v>-441473027</v>
      </c>
      <c r="Z48" s="170">
        <f>+IF(X48&lt;&gt;0,+(Y48/X48)*100,0)</f>
        <v>-38.35414201333977</v>
      </c>
      <c r="AA48" s="168">
        <f>+AA28+AA32+AA38+AA42+AA47</f>
        <v>1535505779</v>
      </c>
    </row>
    <row r="49" spans="1:27" ht="12.75">
      <c r="A49" s="148" t="s">
        <v>49</v>
      </c>
      <c r="B49" s="149"/>
      <c r="C49" s="171">
        <f aca="true" t="shared" si="10" ref="C49:Y49">+C25-C48</f>
        <v>-850660631</v>
      </c>
      <c r="D49" s="171">
        <f>+D25-D48</f>
        <v>0</v>
      </c>
      <c r="E49" s="172">
        <f t="shared" si="10"/>
        <v>257919998</v>
      </c>
      <c r="F49" s="173">
        <f t="shared" si="10"/>
        <v>266519999</v>
      </c>
      <c r="G49" s="173">
        <f t="shared" si="10"/>
        <v>274548351</v>
      </c>
      <c r="H49" s="173">
        <f t="shared" si="10"/>
        <v>-2541532</v>
      </c>
      <c r="I49" s="173">
        <f t="shared" si="10"/>
        <v>2534384</v>
      </c>
      <c r="J49" s="173">
        <f t="shared" si="10"/>
        <v>274541203</v>
      </c>
      <c r="K49" s="173">
        <f t="shared" si="10"/>
        <v>-5016365</v>
      </c>
      <c r="L49" s="173">
        <f t="shared" si="10"/>
        <v>10945541</v>
      </c>
      <c r="M49" s="173">
        <f t="shared" si="10"/>
        <v>122375435</v>
      </c>
      <c r="N49" s="173">
        <f t="shared" si="10"/>
        <v>128304611</v>
      </c>
      <c r="O49" s="173">
        <f t="shared" si="10"/>
        <v>-27791293</v>
      </c>
      <c r="P49" s="173">
        <f t="shared" si="10"/>
        <v>-15942739</v>
      </c>
      <c r="Q49" s="173">
        <f t="shared" si="10"/>
        <v>156355976</v>
      </c>
      <c r="R49" s="173">
        <f t="shared" si="10"/>
        <v>112621944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515467758</v>
      </c>
      <c r="X49" s="173">
        <f>IF(F25=F48,0,X25-X48)</f>
        <v>157046820</v>
      </c>
      <c r="Y49" s="173">
        <f t="shared" si="10"/>
        <v>358420938</v>
      </c>
      <c r="Z49" s="174">
        <f>+IF(X49&lt;&gt;0,+(Y49/X49)*100,0)</f>
        <v>228.22553045009127</v>
      </c>
      <c r="AA49" s="171">
        <f>+AA25-AA48</f>
        <v>266519999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208269730</v>
      </c>
      <c r="D5" s="155">
        <v>0</v>
      </c>
      <c r="E5" s="156">
        <v>207596000</v>
      </c>
      <c r="F5" s="60">
        <v>207596000</v>
      </c>
      <c r="G5" s="60">
        <v>51810065</v>
      </c>
      <c r="H5" s="60">
        <v>12669886</v>
      </c>
      <c r="I5" s="60">
        <v>563673</v>
      </c>
      <c r="J5" s="60">
        <v>65043624</v>
      </c>
      <c r="K5" s="60">
        <v>6768433</v>
      </c>
      <c r="L5" s="60">
        <v>12442907</v>
      </c>
      <c r="M5" s="60">
        <v>-4085477</v>
      </c>
      <c r="N5" s="60">
        <v>15125863</v>
      </c>
      <c r="O5" s="60">
        <v>12718062</v>
      </c>
      <c r="P5" s="60">
        <v>8196836</v>
      </c>
      <c r="Q5" s="60">
        <v>12463710</v>
      </c>
      <c r="R5" s="60">
        <v>33378608</v>
      </c>
      <c r="S5" s="60">
        <v>0</v>
      </c>
      <c r="T5" s="60">
        <v>0</v>
      </c>
      <c r="U5" s="60">
        <v>0</v>
      </c>
      <c r="V5" s="60">
        <v>0</v>
      </c>
      <c r="W5" s="60">
        <v>113548095</v>
      </c>
      <c r="X5" s="60">
        <v>153621040</v>
      </c>
      <c r="Y5" s="60">
        <v>-40072945</v>
      </c>
      <c r="Z5" s="140">
        <v>-26.09</v>
      </c>
      <c r="AA5" s="155">
        <v>207596000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273034194</v>
      </c>
      <c r="D7" s="155">
        <v>0</v>
      </c>
      <c r="E7" s="156">
        <v>568817525</v>
      </c>
      <c r="F7" s="60">
        <v>562052273</v>
      </c>
      <c r="G7" s="60">
        <v>27946007</v>
      </c>
      <c r="H7" s="60">
        <v>27618755</v>
      </c>
      <c r="I7" s="60">
        <v>24648250</v>
      </c>
      <c r="J7" s="60">
        <v>80213012</v>
      </c>
      <c r="K7" s="60">
        <v>18947674</v>
      </c>
      <c r="L7" s="60">
        <v>21566563</v>
      </c>
      <c r="M7" s="60">
        <v>17344261</v>
      </c>
      <c r="N7" s="60">
        <v>57858498</v>
      </c>
      <c r="O7" s="60">
        <v>10393181</v>
      </c>
      <c r="P7" s="60">
        <v>15048448</v>
      </c>
      <c r="Q7" s="60">
        <v>45106643</v>
      </c>
      <c r="R7" s="60">
        <v>70548272</v>
      </c>
      <c r="S7" s="60">
        <v>0</v>
      </c>
      <c r="T7" s="60">
        <v>0</v>
      </c>
      <c r="U7" s="60">
        <v>0</v>
      </c>
      <c r="V7" s="60">
        <v>0</v>
      </c>
      <c r="W7" s="60">
        <v>208619782</v>
      </c>
      <c r="X7" s="60">
        <v>420924969</v>
      </c>
      <c r="Y7" s="60">
        <v>-212305187</v>
      </c>
      <c r="Z7" s="140">
        <v>-50.44</v>
      </c>
      <c r="AA7" s="155">
        <v>562052273</v>
      </c>
    </row>
    <row r="8" spans="1:27" ht="12.75">
      <c r="A8" s="183" t="s">
        <v>104</v>
      </c>
      <c r="B8" s="182"/>
      <c r="C8" s="155">
        <v>42926528</v>
      </c>
      <c r="D8" s="155">
        <v>0</v>
      </c>
      <c r="E8" s="156">
        <v>73882000</v>
      </c>
      <c r="F8" s="60">
        <v>73882000</v>
      </c>
      <c r="G8" s="60">
        <v>3195198</v>
      </c>
      <c r="H8" s="60">
        <v>4746791</v>
      </c>
      <c r="I8" s="60">
        <v>6186558</v>
      </c>
      <c r="J8" s="60">
        <v>14128547</v>
      </c>
      <c r="K8" s="60">
        <v>6430888</v>
      </c>
      <c r="L8" s="60">
        <v>6848123</v>
      </c>
      <c r="M8" s="60">
        <v>6200179</v>
      </c>
      <c r="N8" s="60">
        <v>19479190</v>
      </c>
      <c r="O8" s="60">
        <v>5367709</v>
      </c>
      <c r="P8" s="60">
        <v>7106873</v>
      </c>
      <c r="Q8" s="60">
        <v>5590989</v>
      </c>
      <c r="R8" s="60">
        <v>18065571</v>
      </c>
      <c r="S8" s="60">
        <v>0</v>
      </c>
      <c r="T8" s="60">
        <v>0</v>
      </c>
      <c r="U8" s="60">
        <v>0</v>
      </c>
      <c r="V8" s="60">
        <v>0</v>
      </c>
      <c r="W8" s="60">
        <v>51673308</v>
      </c>
      <c r="X8" s="60">
        <v>54672680</v>
      </c>
      <c r="Y8" s="60">
        <v>-2999372</v>
      </c>
      <c r="Z8" s="140">
        <v>-5.49</v>
      </c>
      <c r="AA8" s="155">
        <v>73882000</v>
      </c>
    </row>
    <row r="9" spans="1:27" ht="12.75">
      <c r="A9" s="183" t="s">
        <v>105</v>
      </c>
      <c r="B9" s="182"/>
      <c r="C9" s="155">
        <v>54592760</v>
      </c>
      <c r="D9" s="155">
        <v>0</v>
      </c>
      <c r="E9" s="156">
        <v>39224000</v>
      </c>
      <c r="F9" s="60">
        <v>39224000</v>
      </c>
      <c r="G9" s="60">
        <v>3188795</v>
      </c>
      <c r="H9" s="60">
        <v>2266545</v>
      </c>
      <c r="I9" s="60">
        <v>2715019</v>
      </c>
      <c r="J9" s="60">
        <v>8170359</v>
      </c>
      <c r="K9" s="60">
        <v>2682786</v>
      </c>
      <c r="L9" s="60">
        <v>2756959</v>
      </c>
      <c r="M9" s="60">
        <v>2776169</v>
      </c>
      <c r="N9" s="60">
        <v>8215914</v>
      </c>
      <c r="O9" s="60">
        <v>2773454</v>
      </c>
      <c r="P9" s="60">
        <v>2619702</v>
      </c>
      <c r="Q9" s="60">
        <v>2791068</v>
      </c>
      <c r="R9" s="60">
        <v>8184224</v>
      </c>
      <c r="S9" s="60">
        <v>0</v>
      </c>
      <c r="T9" s="60">
        <v>0</v>
      </c>
      <c r="U9" s="60">
        <v>0</v>
      </c>
      <c r="V9" s="60">
        <v>0</v>
      </c>
      <c r="W9" s="60">
        <v>24570497</v>
      </c>
      <c r="X9" s="60">
        <v>29025760</v>
      </c>
      <c r="Y9" s="60">
        <v>-4455263</v>
      </c>
      <c r="Z9" s="140">
        <v>-15.35</v>
      </c>
      <c r="AA9" s="155">
        <v>39224000</v>
      </c>
    </row>
    <row r="10" spans="1:27" ht="12.75">
      <c r="A10" s="183" t="s">
        <v>106</v>
      </c>
      <c r="B10" s="182"/>
      <c r="C10" s="155">
        <v>32826308</v>
      </c>
      <c r="D10" s="155">
        <v>0</v>
      </c>
      <c r="E10" s="156">
        <v>32860000</v>
      </c>
      <c r="F10" s="54">
        <v>32860000</v>
      </c>
      <c r="G10" s="54">
        <v>2801008</v>
      </c>
      <c r="H10" s="54">
        <v>2156675</v>
      </c>
      <c r="I10" s="54">
        <v>2490652</v>
      </c>
      <c r="J10" s="54">
        <v>7448335</v>
      </c>
      <c r="K10" s="54">
        <v>2495564</v>
      </c>
      <c r="L10" s="54">
        <v>2432615</v>
      </c>
      <c r="M10" s="54">
        <v>2504575</v>
      </c>
      <c r="N10" s="54">
        <v>7432754</v>
      </c>
      <c r="O10" s="54">
        <v>2448049</v>
      </c>
      <c r="P10" s="54">
        <v>2493829</v>
      </c>
      <c r="Q10" s="54">
        <v>2527955</v>
      </c>
      <c r="R10" s="54">
        <v>7469833</v>
      </c>
      <c r="S10" s="54">
        <v>0</v>
      </c>
      <c r="T10" s="54">
        <v>0</v>
      </c>
      <c r="U10" s="54">
        <v>0</v>
      </c>
      <c r="V10" s="54">
        <v>0</v>
      </c>
      <c r="W10" s="54">
        <v>22350922</v>
      </c>
      <c r="X10" s="54">
        <v>24316400</v>
      </c>
      <c r="Y10" s="54">
        <v>-1965478</v>
      </c>
      <c r="Z10" s="184">
        <v>-8.08</v>
      </c>
      <c r="AA10" s="130">
        <v>32860000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1063565</v>
      </c>
      <c r="D12" s="155">
        <v>0</v>
      </c>
      <c r="E12" s="156">
        <v>2057940</v>
      </c>
      <c r="F12" s="60">
        <v>1053500</v>
      </c>
      <c r="G12" s="60">
        <v>55467</v>
      </c>
      <c r="H12" s="60">
        <v>63591</v>
      </c>
      <c r="I12" s="60">
        <v>78839</v>
      </c>
      <c r="J12" s="60">
        <v>197897</v>
      </c>
      <c r="K12" s="60">
        <v>106651</v>
      </c>
      <c r="L12" s="60">
        <v>85349</v>
      </c>
      <c r="M12" s="60">
        <v>324154</v>
      </c>
      <c r="N12" s="60">
        <v>516154</v>
      </c>
      <c r="O12" s="60">
        <v>115822</v>
      </c>
      <c r="P12" s="60">
        <v>55896</v>
      </c>
      <c r="Q12" s="60">
        <v>91495</v>
      </c>
      <c r="R12" s="60">
        <v>263213</v>
      </c>
      <c r="S12" s="60">
        <v>0</v>
      </c>
      <c r="T12" s="60">
        <v>0</v>
      </c>
      <c r="U12" s="60">
        <v>0</v>
      </c>
      <c r="V12" s="60">
        <v>0</v>
      </c>
      <c r="W12" s="60">
        <v>977264</v>
      </c>
      <c r="X12" s="60">
        <v>1522877</v>
      </c>
      <c r="Y12" s="60">
        <v>-545613</v>
      </c>
      <c r="Z12" s="140">
        <v>-35.83</v>
      </c>
      <c r="AA12" s="155">
        <v>1053500</v>
      </c>
    </row>
    <row r="13" spans="1:27" ht="12.75">
      <c r="A13" s="181" t="s">
        <v>109</v>
      </c>
      <c r="B13" s="185"/>
      <c r="C13" s="155">
        <v>2035720</v>
      </c>
      <c r="D13" s="155">
        <v>0</v>
      </c>
      <c r="E13" s="156">
        <v>2400000</v>
      </c>
      <c r="F13" s="60">
        <v>2900000</v>
      </c>
      <c r="G13" s="60">
        <v>78797</v>
      </c>
      <c r="H13" s="60">
        <v>337278</v>
      </c>
      <c r="I13" s="60">
        <v>402104</v>
      </c>
      <c r="J13" s="60">
        <v>818179</v>
      </c>
      <c r="K13" s="60">
        <v>323818</v>
      </c>
      <c r="L13" s="60">
        <v>72764</v>
      </c>
      <c r="M13" s="60">
        <v>178636</v>
      </c>
      <c r="N13" s="60">
        <v>575218</v>
      </c>
      <c r="O13" s="60">
        <v>58212</v>
      </c>
      <c r="P13" s="60">
        <v>65837</v>
      </c>
      <c r="Q13" s="60">
        <v>190982</v>
      </c>
      <c r="R13" s="60">
        <v>315031</v>
      </c>
      <c r="S13" s="60">
        <v>0</v>
      </c>
      <c r="T13" s="60">
        <v>0</v>
      </c>
      <c r="U13" s="60">
        <v>0</v>
      </c>
      <c r="V13" s="60">
        <v>0</v>
      </c>
      <c r="W13" s="60">
        <v>1708428</v>
      </c>
      <c r="X13" s="60">
        <v>1776000</v>
      </c>
      <c r="Y13" s="60">
        <v>-67572</v>
      </c>
      <c r="Z13" s="140">
        <v>-3.8</v>
      </c>
      <c r="AA13" s="155">
        <v>2900000</v>
      </c>
    </row>
    <row r="14" spans="1:27" ht="12.75">
      <c r="A14" s="181" t="s">
        <v>110</v>
      </c>
      <c r="B14" s="185"/>
      <c r="C14" s="155">
        <v>24925867</v>
      </c>
      <c r="D14" s="155">
        <v>0</v>
      </c>
      <c r="E14" s="156">
        <v>26500000</v>
      </c>
      <c r="F14" s="60">
        <v>30000000</v>
      </c>
      <c r="G14" s="60">
        <v>2117328</v>
      </c>
      <c r="H14" s="60">
        <v>2351605</v>
      </c>
      <c r="I14" s="60">
        <v>2475812</v>
      </c>
      <c r="J14" s="60">
        <v>6944745</v>
      </c>
      <c r="K14" s="60">
        <v>2511817</v>
      </c>
      <c r="L14" s="60">
        <v>2492100</v>
      </c>
      <c r="M14" s="60">
        <v>2667027</v>
      </c>
      <c r="N14" s="60">
        <v>7670944</v>
      </c>
      <c r="O14" s="60">
        <v>2738931</v>
      </c>
      <c r="P14" s="60">
        <v>2587342</v>
      </c>
      <c r="Q14" s="60">
        <v>2728990</v>
      </c>
      <c r="R14" s="60">
        <v>8055263</v>
      </c>
      <c r="S14" s="60">
        <v>0</v>
      </c>
      <c r="T14" s="60">
        <v>0</v>
      </c>
      <c r="U14" s="60">
        <v>0</v>
      </c>
      <c r="V14" s="60">
        <v>0</v>
      </c>
      <c r="W14" s="60">
        <v>22670952</v>
      </c>
      <c r="X14" s="60">
        <v>19610000</v>
      </c>
      <c r="Y14" s="60">
        <v>3060952</v>
      </c>
      <c r="Z14" s="140">
        <v>15.61</v>
      </c>
      <c r="AA14" s="155">
        <v>30000000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37661859</v>
      </c>
      <c r="D16" s="155">
        <v>0</v>
      </c>
      <c r="E16" s="156">
        <v>6055000</v>
      </c>
      <c r="F16" s="60">
        <v>6010000</v>
      </c>
      <c r="G16" s="60">
        <v>25859</v>
      </c>
      <c r="H16" s="60">
        <v>309220</v>
      </c>
      <c r="I16" s="60">
        <v>486865</v>
      </c>
      <c r="J16" s="60">
        <v>821944</v>
      </c>
      <c r="K16" s="60">
        <v>395691</v>
      </c>
      <c r="L16" s="60">
        <v>603775</v>
      </c>
      <c r="M16" s="60">
        <v>593711</v>
      </c>
      <c r="N16" s="60">
        <v>1593177</v>
      </c>
      <c r="O16" s="60">
        <v>521071</v>
      </c>
      <c r="P16" s="60">
        <v>594940</v>
      </c>
      <c r="Q16" s="60">
        <v>465575</v>
      </c>
      <c r="R16" s="60">
        <v>1581586</v>
      </c>
      <c r="S16" s="60">
        <v>0</v>
      </c>
      <c r="T16" s="60">
        <v>0</v>
      </c>
      <c r="U16" s="60">
        <v>0</v>
      </c>
      <c r="V16" s="60">
        <v>0</v>
      </c>
      <c r="W16" s="60">
        <v>3996707</v>
      </c>
      <c r="X16" s="60">
        <v>4480700</v>
      </c>
      <c r="Y16" s="60">
        <v>-483993</v>
      </c>
      <c r="Z16" s="140">
        <v>-10.8</v>
      </c>
      <c r="AA16" s="155">
        <v>6010000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454043000</v>
      </c>
      <c r="D19" s="155">
        <v>0</v>
      </c>
      <c r="E19" s="156">
        <v>564907000</v>
      </c>
      <c r="F19" s="60">
        <v>564266000</v>
      </c>
      <c r="G19" s="60">
        <v>196039667</v>
      </c>
      <c r="H19" s="60">
        <v>5746285</v>
      </c>
      <c r="I19" s="60">
        <v>13650772</v>
      </c>
      <c r="J19" s="60">
        <v>215436724</v>
      </c>
      <c r="K19" s="60">
        <v>1600000</v>
      </c>
      <c r="L19" s="60">
        <v>8632943</v>
      </c>
      <c r="M19" s="60">
        <v>159966333</v>
      </c>
      <c r="N19" s="60">
        <v>170199276</v>
      </c>
      <c r="O19" s="60">
        <v>9000000</v>
      </c>
      <c r="P19" s="60">
        <v>8750000</v>
      </c>
      <c r="Q19" s="60">
        <v>136700125</v>
      </c>
      <c r="R19" s="60">
        <v>154450125</v>
      </c>
      <c r="S19" s="60">
        <v>0</v>
      </c>
      <c r="T19" s="60">
        <v>0</v>
      </c>
      <c r="U19" s="60">
        <v>0</v>
      </c>
      <c r="V19" s="60">
        <v>0</v>
      </c>
      <c r="W19" s="60">
        <v>540086125</v>
      </c>
      <c r="X19" s="60">
        <v>538657000</v>
      </c>
      <c r="Y19" s="60">
        <v>1429125</v>
      </c>
      <c r="Z19" s="140">
        <v>0.27</v>
      </c>
      <c r="AA19" s="155">
        <v>564266000</v>
      </c>
    </row>
    <row r="20" spans="1:27" ht="12.75">
      <c r="A20" s="181" t="s">
        <v>35</v>
      </c>
      <c r="B20" s="185"/>
      <c r="C20" s="155">
        <v>19232956</v>
      </c>
      <c r="D20" s="155">
        <v>0</v>
      </c>
      <c r="E20" s="156">
        <v>103565313</v>
      </c>
      <c r="F20" s="54">
        <v>99662005</v>
      </c>
      <c r="G20" s="54">
        <v>7948339</v>
      </c>
      <c r="H20" s="54">
        <v>3445275</v>
      </c>
      <c r="I20" s="54">
        <v>16927359</v>
      </c>
      <c r="J20" s="54">
        <v>28320973</v>
      </c>
      <c r="K20" s="54">
        <v>4921108</v>
      </c>
      <c r="L20" s="54">
        <v>883142</v>
      </c>
      <c r="M20" s="54">
        <v>5286778</v>
      </c>
      <c r="N20" s="54">
        <v>11091028</v>
      </c>
      <c r="O20" s="54">
        <v>2287890</v>
      </c>
      <c r="P20" s="54">
        <v>6997725</v>
      </c>
      <c r="Q20" s="54">
        <v>3618974</v>
      </c>
      <c r="R20" s="54">
        <v>12904589</v>
      </c>
      <c r="S20" s="54">
        <v>0</v>
      </c>
      <c r="T20" s="54">
        <v>0</v>
      </c>
      <c r="U20" s="54">
        <v>0</v>
      </c>
      <c r="V20" s="54">
        <v>0</v>
      </c>
      <c r="W20" s="54">
        <v>52316590</v>
      </c>
      <c r="X20" s="54">
        <v>76638331</v>
      </c>
      <c r="Y20" s="54">
        <v>-24321741</v>
      </c>
      <c r="Z20" s="184">
        <v>-31.74</v>
      </c>
      <c r="AA20" s="130">
        <v>99662005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1150612487</v>
      </c>
      <c r="D22" s="188">
        <f>SUM(D5:D21)</f>
        <v>0</v>
      </c>
      <c r="E22" s="189">
        <f t="shared" si="0"/>
        <v>1627864778</v>
      </c>
      <c r="F22" s="190">
        <f t="shared" si="0"/>
        <v>1619505778</v>
      </c>
      <c r="G22" s="190">
        <f t="shared" si="0"/>
        <v>295206530</v>
      </c>
      <c r="H22" s="190">
        <f t="shared" si="0"/>
        <v>61711906</v>
      </c>
      <c r="I22" s="190">
        <f t="shared" si="0"/>
        <v>70625903</v>
      </c>
      <c r="J22" s="190">
        <f t="shared" si="0"/>
        <v>427544339</v>
      </c>
      <c r="K22" s="190">
        <f t="shared" si="0"/>
        <v>47184430</v>
      </c>
      <c r="L22" s="190">
        <f t="shared" si="0"/>
        <v>58817240</v>
      </c>
      <c r="M22" s="190">
        <f t="shared" si="0"/>
        <v>193756346</v>
      </c>
      <c r="N22" s="190">
        <f t="shared" si="0"/>
        <v>299758016</v>
      </c>
      <c r="O22" s="190">
        <f t="shared" si="0"/>
        <v>48422381</v>
      </c>
      <c r="P22" s="190">
        <f t="shared" si="0"/>
        <v>54517428</v>
      </c>
      <c r="Q22" s="190">
        <f t="shared" si="0"/>
        <v>212276506</v>
      </c>
      <c r="R22" s="190">
        <f t="shared" si="0"/>
        <v>315216315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1042518670</v>
      </c>
      <c r="X22" s="190">
        <f t="shared" si="0"/>
        <v>1325245757</v>
      </c>
      <c r="Y22" s="190">
        <f t="shared" si="0"/>
        <v>-282727087</v>
      </c>
      <c r="Z22" s="191">
        <f>+IF(X22&lt;&gt;0,+(Y22/X22)*100,0)</f>
        <v>-21.333936404370622</v>
      </c>
      <c r="AA22" s="188">
        <f>SUM(AA5:AA21)</f>
        <v>1619505778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415082929</v>
      </c>
      <c r="D25" s="155">
        <v>0</v>
      </c>
      <c r="E25" s="156">
        <v>447899233</v>
      </c>
      <c r="F25" s="60">
        <v>435380420</v>
      </c>
      <c r="G25" s="60">
        <v>35707919</v>
      </c>
      <c r="H25" s="60">
        <v>36485695</v>
      </c>
      <c r="I25" s="60">
        <v>36461984</v>
      </c>
      <c r="J25" s="60">
        <v>108655598</v>
      </c>
      <c r="K25" s="60">
        <v>35851052</v>
      </c>
      <c r="L25" s="60">
        <v>33462742</v>
      </c>
      <c r="M25" s="60">
        <v>39803876</v>
      </c>
      <c r="N25" s="60">
        <v>109117670</v>
      </c>
      <c r="O25" s="60">
        <v>37762598</v>
      </c>
      <c r="P25" s="60">
        <v>36724295</v>
      </c>
      <c r="Q25" s="60">
        <v>36273322</v>
      </c>
      <c r="R25" s="60">
        <v>110760215</v>
      </c>
      <c r="S25" s="60">
        <v>0</v>
      </c>
      <c r="T25" s="60">
        <v>0</v>
      </c>
      <c r="U25" s="60">
        <v>0</v>
      </c>
      <c r="V25" s="60">
        <v>0</v>
      </c>
      <c r="W25" s="60">
        <v>328533483</v>
      </c>
      <c r="X25" s="60">
        <v>331445431</v>
      </c>
      <c r="Y25" s="60">
        <v>-2911948</v>
      </c>
      <c r="Z25" s="140">
        <v>-0.88</v>
      </c>
      <c r="AA25" s="155">
        <v>435380420</v>
      </c>
    </row>
    <row r="26" spans="1:27" ht="12.75">
      <c r="A26" s="183" t="s">
        <v>38</v>
      </c>
      <c r="B26" s="182"/>
      <c r="C26" s="155">
        <v>23134449</v>
      </c>
      <c r="D26" s="155">
        <v>0</v>
      </c>
      <c r="E26" s="156">
        <v>24097817</v>
      </c>
      <c r="F26" s="60">
        <v>21828955</v>
      </c>
      <c r="G26" s="60">
        <v>1819721</v>
      </c>
      <c r="H26" s="60">
        <v>1621262</v>
      </c>
      <c r="I26" s="60">
        <v>1641569</v>
      </c>
      <c r="J26" s="60">
        <v>5082552</v>
      </c>
      <c r="K26" s="60">
        <v>1943399</v>
      </c>
      <c r="L26" s="60">
        <v>1936378</v>
      </c>
      <c r="M26" s="60">
        <v>1886588</v>
      </c>
      <c r="N26" s="60">
        <v>5766365</v>
      </c>
      <c r="O26" s="60">
        <v>1885241</v>
      </c>
      <c r="P26" s="60">
        <v>1891027</v>
      </c>
      <c r="Q26" s="60">
        <v>1863996</v>
      </c>
      <c r="R26" s="60">
        <v>5640264</v>
      </c>
      <c r="S26" s="60">
        <v>0</v>
      </c>
      <c r="T26" s="60">
        <v>0</v>
      </c>
      <c r="U26" s="60">
        <v>0</v>
      </c>
      <c r="V26" s="60">
        <v>0</v>
      </c>
      <c r="W26" s="60">
        <v>16489181</v>
      </c>
      <c r="X26" s="60">
        <v>17832383</v>
      </c>
      <c r="Y26" s="60">
        <v>-1343202</v>
      </c>
      <c r="Z26" s="140">
        <v>-7.53</v>
      </c>
      <c r="AA26" s="155">
        <v>21828955</v>
      </c>
    </row>
    <row r="27" spans="1:27" ht="12.75">
      <c r="A27" s="183" t="s">
        <v>118</v>
      </c>
      <c r="B27" s="182"/>
      <c r="C27" s="155">
        <v>255270002</v>
      </c>
      <c r="D27" s="155">
        <v>0</v>
      </c>
      <c r="E27" s="156">
        <v>70050000</v>
      </c>
      <c r="F27" s="60">
        <v>70000000</v>
      </c>
      <c r="G27" s="60">
        <v>2617850</v>
      </c>
      <c r="H27" s="60">
        <v>131563</v>
      </c>
      <c r="I27" s="60">
        <v>184529</v>
      </c>
      <c r="J27" s="60">
        <v>2933942</v>
      </c>
      <c r="K27" s="60">
        <v>360651</v>
      </c>
      <c r="L27" s="60">
        <v>36928</v>
      </c>
      <c r="M27" s="60">
        <v>0</v>
      </c>
      <c r="N27" s="60">
        <v>397579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3331521</v>
      </c>
      <c r="X27" s="60">
        <v>51837000</v>
      </c>
      <c r="Y27" s="60">
        <v>-48505479</v>
      </c>
      <c r="Z27" s="140">
        <v>-93.57</v>
      </c>
      <c r="AA27" s="155">
        <v>70000000</v>
      </c>
    </row>
    <row r="28" spans="1:27" ht="12.75">
      <c r="A28" s="183" t="s">
        <v>39</v>
      </c>
      <c r="B28" s="182"/>
      <c r="C28" s="155">
        <v>279488973</v>
      </c>
      <c r="D28" s="155">
        <v>0</v>
      </c>
      <c r="E28" s="156">
        <v>50000000</v>
      </c>
      <c r="F28" s="60">
        <v>52866000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37000000</v>
      </c>
      <c r="Y28" s="60">
        <v>-37000000</v>
      </c>
      <c r="Z28" s="140">
        <v>-100</v>
      </c>
      <c r="AA28" s="155">
        <v>52866000</v>
      </c>
    </row>
    <row r="29" spans="1:27" ht="12.75">
      <c r="A29" s="183" t="s">
        <v>40</v>
      </c>
      <c r="B29" s="182"/>
      <c r="C29" s="155">
        <v>20685301</v>
      </c>
      <c r="D29" s="155">
        <v>0</v>
      </c>
      <c r="E29" s="156">
        <v>6000000</v>
      </c>
      <c r="F29" s="60">
        <v>4500000</v>
      </c>
      <c r="G29" s="60">
        <v>1999026</v>
      </c>
      <c r="H29" s="60">
        <v>91862</v>
      </c>
      <c r="I29" s="60">
        <v>166822</v>
      </c>
      <c r="J29" s="60">
        <v>2257710</v>
      </c>
      <c r="K29" s="60">
        <v>0</v>
      </c>
      <c r="L29" s="60">
        <v>-1914443</v>
      </c>
      <c r="M29" s="60">
        <v>82013</v>
      </c>
      <c r="N29" s="60">
        <v>-1832430</v>
      </c>
      <c r="O29" s="60">
        <v>2058457</v>
      </c>
      <c r="P29" s="60">
        <v>71829</v>
      </c>
      <c r="Q29" s="60">
        <v>-513560</v>
      </c>
      <c r="R29" s="60">
        <v>1616726</v>
      </c>
      <c r="S29" s="60">
        <v>0</v>
      </c>
      <c r="T29" s="60">
        <v>0</v>
      </c>
      <c r="U29" s="60">
        <v>0</v>
      </c>
      <c r="V29" s="60">
        <v>0</v>
      </c>
      <c r="W29" s="60">
        <v>2042006</v>
      </c>
      <c r="X29" s="60">
        <v>4440000</v>
      </c>
      <c r="Y29" s="60">
        <v>-2397994</v>
      </c>
      <c r="Z29" s="140">
        <v>-54.01</v>
      </c>
      <c r="AA29" s="155">
        <v>4500000</v>
      </c>
    </row>
    <row r="30" spans="1:27" ht="12.75">
      <c r="A30" s="183" t="s">
        <v>119</v>
      </c>
      <c r="B30" s="182"/>
      <c r="C30" s="155">
        <v>675051204</v>
      </c>
      <c r="D30" s="155">
        <v>0</v>
      </c>
      <c r="E30" s="156">
        <v>400838300</v>
      </c>
      <c r="F30" s="60">
        <v>244981698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26315789</v>
      </c>
      <c r="N30" s="60">
        <v>26315789</v>
      </c>
      <c r="O30" s="60">
        <v>0</v>
      </c>
      <c r="P30" s="60">
        <v>13157895</v>
      </c>
      <c r="Q30" s="60">
        <v>19298246</v>
      </c>
      <c r="R30" s="60">
        <v>32456141</v>
      </c>
      <c r="S30" s="60">
        <v>0</v>
      </c>
      <c r="T30" s="60">
        <v>0</v>
      </c>
      <c r="U30" s="60">
        <v>0</v>
      </c>
      <c r="V30" s="60">
        <v>0</v>
      </c>
      <c r="W30" s="60">
        <v>58771930</v>
      </c>
      <c r="X30" s="60">
        <v>296620343</v>
      </c>
      <c r="Y30" s="60">
        <v>-237848413</v>
      </c>
      <c r="Z30" s="140">
        <v>-80.19</v>
      </c>
      <c r="AA30" s="155">
        <v>244981698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68144804</v>
      </c>
      <c r="D32" s="155">
        <v>0</v>
      </c>
      <c r="E32" s="156">
        <v>87140475</v>
      </c>
      <c r="F32" s="60">
        <v>126621094</v>
      </c>
      <c r="G32" s="60">
        <v>1775635</v>
      </c>
      <c r="H32" s="60">
        <v>4740163</v>
      </c>
      <c r="I32" s="60">
        <v>3048643</v>
      </c>
      <c r="J32" s="60">
        <v>9564441</v>
      </c>
      <c r="K32" s="60">
        <v>-1107450</v>
      </c>
      <c r="L32" s="60">
        <v>909620</v>
      </c>
      <c r="M32" s="60">
        <v>15462846</v>
      </c>
      <c r="N32" s="60">
        <v>15265016</v>
      </c>
      <c r="O32" s="60">
        <v>3281012</v>
      </c>
      <c r="P32" s="60">
        <v>4047987</v>
      </c>
      <c r="Q32" s="60">
        <v>16571376</v>
      </c>
      <c r="R32" s="60">
        <v>23900375</v>
      </c>
      <c r="S32" s="60">
        <v>0</v>
      </c>
      <c r="T32" s="60">
        <v>0</v>
      </c>
      <c r="U32" s="60">
        <v>0</v>
      </c>
      <c r="V32" s="60">
        <v>0</v>
      </c>
      <c r="W32" s="60">
        <v>48729832</v>
      </c>
      <c r="X32" s="60">
        <v>64483951</v>
      </c>
      <c r="Y32" s="60">
        <v>-15754119</v>
      </c>
      <c r="Z32" s="140">
        <v>-24.43</v>
      </c>
      <c r="AA32" s="155">
        <v>126621094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105000000</v>
      </c>
      <c r="F33" s="60">
        <v>109000000</v>
      </c>
      <c r="G33" s="60">
        <v>1509134</v>
      </c>
      <c r="H33" s="60">
        <v>19404094</v>
      </c>
      <c r="I33" s="60">
        <v>-12158473</v>
      </c>
      <c r="J33" s="60">
        <v>8754755</v>
      </c>
      <c r="K33" s="60">
        <v>152437</v>
      </c>
      <c r="L33" s="60">
        <v>-1773859</v>
      </c>
      <c r="M33" s="60">
        <v>10366667</v>
      </c>
      <c r="N33" s="60">
        <v>8745245</v>
      </c>
      <c r="O33" s="60">
        <v>8692970</v>
      </c>
      <c r="P33" s="60">
        <v>5298968</v>
      </c>
      <c r="Q33" s="60">
        <v>-17743</v>
      </c>
      <c r="R33" s="60">
        <v>13974195</v>
      </c>
      <c r="S33" s="60">
        <v>0</v>
      </c>
      <c r="T33" s="60">
        <v>0</v>
      </c>
      <c r="U33" s="60">
        <v>0</v>
      </c>
      <c r="V33" s="60">
        <v>0</v>
      </c>
      <c r="W33" s="60">
        <v>31474195</v>
      </c>
      <c r="X33" s="60">
        <v>77700000</v>
      </c>
      <c r="Y33" s="60">
        <v>-46225805</v>
      </c>
      <c r="Z33" s="140">
        <v>-59.49</v>
      </c>
      <c r="AA33" s="155">
        <v>109000000</v>
      </c>
    </row>
    <row r="34" spans="1:27" ht="12.75">
      <c r="A34" s="183" t="s">
        <v>43</v>
      </c>
      <c r="B34" s="182"/>
      <c r="C34" s="155">
        <v>449949479</v>
      </c>
      <c r="D34" s="155">
        <v>0</v>
      </c>
      <c r="E34" s="156">
        <v>364438955</v>
      </c>
      <c r="F34" s="60">
        <v>470327612</v>
      </c>
      <c r="G34" s="60">
        <v>48003894</v>
      </c>
      <c r="H34" s="60">
        <v>23691799</v>
      </c>
      <c r="I34" s="60">
        <v>38746445</v>
      </c>
      <c r="J34" s="60">
        <v>110442138</v>
      </c>
      <c r="K34" s="60">
        <v>15000706</v>
      </c>
      <c r="L34" s="60">
        <v>15214333</v>
      </c>
      <c r="M34" s="60">
        <v>19663132</v>
      </c>
      <c r="N34" s="60">
        <v>49878171</v>
      </c>
      <c r="O34" s="60">
        <v>22533396</v>
      </c>
      <c r="P34" s="60">
        <v>11563166</v>
      </c>
      <c r="Q34" s="60">
        <v>25781893</v>
      </c>
      <c r="R34" s="60">
        <v>59878455</v>
      </c>
      <c r="S34" s="60">
        <v>0</v>
      </c>
      <c r="T34" s="60">
        <v>0</v>
      </c>
      <c r="U34" s="60">
        <v>0</v>
      </c>
      <c r="V34" s="60">
        <v>0</v>
      </c>
      <c r="W34" s="60">
        <v>220198764</v>
      </c>
      <c r="X34" s="60">
        <v>269684826</v>
      </c>
      <c r="Y34" s="60">
        <v>-49486062</v>
      </c>
      <c r="Z34" s="140">
        <v>-18.35</v>
      </c>
      <c r="AA34" s="155">
        <v>470327612</v>
      </c>
    </row>
    <row r="35" spans="1:27" ht="12.75">
      <c r="A35" s="181" t="s">
        <v>122</v>
      </c>
      <c r="B35" s="185"/>
      <c r="C35" s="155">
        <v>663251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2187470392</v>
      </c>
      <c r="D36" s="188">
        <f>SUM(D25:D35)</f>
        <v>0</v>
      </c>
      <c r="E36" s="189">
        <f t="shared" si="1"/>
        <v>1555464780</v>
      </c>
      <c r="F36" s="190">
        <f t="shared" si="1"/>
        <v>1535505779</v>
      </c>
      <c r="G36" s="190">
        <f t="shared" si="1"/>
        <v>93433179</v>
      </c>
      <c r="H36" s="190">
        <f t="shared" si="1"/>
        <v>86166438</v>
      </c>
      <c r="I36" s="190">
        <f t="shared" si="1"/>
        <v>68091519</v>
      </c>
      <c r="J36" s="190">
        <f t="shared" si="1"/>
        <v>247691136</v>
      </c>
      <c r="K36" s="190">
        <f t="shared" si="1"/>
        <v>52200795</v>
      </c>
      <c r="L36" s="190">
        <f t="shared" si="1"/>
        <v>47871699</v>
      </c>
      <c r="M36" s="190">
        <f t="shared" si="1"/>
        <v>113580911</v>
      </c>
      <c r="N36" s="190">
        <f t="shared" si="1"/>
        <v>213653405</v>
      </c>
      <c r="O36" s="190">
        <f t="shared" si="1"/>
        <v>76213674</v>
      </c>
      <c r="P36" s="190">
        <f t="shared" si="1"/>
        <v>72755167</v>
      </c>
      <c r="Q36" s="190">
        <f t="shared" si="1"/>
        <v>99257530</v>
      </c>
      <c r="R36" s="190">
        <f t="shared" si="1"/>
        <v>248226371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709570912</v>
      </c>
      <c r="X36" s="190">
        <f t="shared" si="1"/>
        <v>1151043934</v>
      </c>
      <c r="Y36" s="190">
        <f t="shared" si="1"/>
        <v>-441473022</v>
      </c>
      <c r="Z36" s="191">
        <f>+IF(X36&lt;&gt;0,+(Y36/X36)*100,0)</f>
        <v>-38.354141745557385</v>
      </c>
      <c r="AA36" s="188">
        <f>SUM(AA25:AA35)</f>
        <v>1535505779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-1036857905</v>
      </c>
      <c r="D38" s="199">
        <f>+D22-D36</f>
        <v>0</v>
      </c>
      <c r="E38" s="200">
        <f t="shared" si="2"/>
        <v>72399998</v>
      </c>
      <c r="F38" s="106">
        <f t="shared" si="2"/>
        <v>83999999</v>
      </c>
      <c r="G38" s="106">
        <f t="shared" si="2"/>
        <v>201773351</v>
      </c>
      <c r="H38" s="106">
        <f t="shared" si="2"/>
        <v>-24454532</v>
      </c>
      <c r="I38" s="106">
        <f t="shared" si="2"/>
        <v>2534384</v>
      </c>
      <c r="J38" s="106">
        <f t="shared" si="2"/>
        <v>179853203</v>
      </c>
      <c r="K38" s="106">
        <f t="shared" si="2"/>
        <v>-5016365</v>
      </c>
      <c r="L38" s="106">
        <f t="shared" si="2"/>
        <v>10945541</v>
      </c>
      <c r="M38" s="106">
        <f t="shared" si="2"/>
        <v>80175435</v>
      </c>
      <c r="N38" s="106">
        <f t="shared" si="2"/>
        <v>86104611</v>
      </c>
      <c r="O38" s="106">
        <f t="shared" si="2"/>
        <v>-27791293</v>
      </c>
      <c r="P38" s="106">
        <f t="shared" si="2"/>
        <v>-18237739</v>
      </c>
      <c r="Q38" s="106">
        <f t="shared" si="2"/>
        <v>113018976</v>
      </c>
      <c r="R38" s="106">
        <f t="shared" si="2"/>
        <v>66989944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332947758</v>
      </c>
      <c r="X38" s="106">
        <f>IF(F22=F36,0,X22-X36)</f>
        <v>174201823</v>
      </c>
      <c r="Y38" s="106">
        <f t="shared" si="2"/>
        <v>158745935</v>
      </c>
      <c r="Z38" s="201">
        <f>+IF(X38&lt;&gt;0,+(Y38/X38)*100,0)</f>
        <v>91.12759686791567</v>
      </c>
      <c r="AA38" s="199">
        <f>+AA22-AA36</f>
        <v>83999999</v>
      </c>
    </row>
    <row r="39" spans="1:27" ht="12.75">
      <c r="A39" s="181" t="s">
        <v>46</v>
      </c>
      <c r="B39" s="185"/>
      <c r="C39" s="155">
        <v>186197274</v>
      </c>
      <c r="D39" s="155">
        <v>0</v>
      </c>
      <c r="E39" s="156">
        <v>185520000</v>
      </c>
      <c r="F39" s="60">
        <v>182520000</v>
      </c>
      <c r="G39" s="60">
        <v>72775000</v>
      </c>
      <c r="H39" s="60">
        <v>21913000</v>
      </c>
      <c r="I39" s="60">
        <v>0</v>
      </c>
      <c r="J39" s="60">
        <v>94688000</v>
      </c>
      <c r="K39" s="60">
        <v>0</v>
      </c>
      <c r="L39" s="60">
        <v>0</v>
      </c>
      <c r="M39" s="60">
        <v>42200000</v>
      </c>
      <c r="N39" s="60">
        <v>42200000</v>
      </c>
      <c r="O39" s="60">
        <v>0</v>
      </c>
      <c r="P39" s="60">
        <v>2295000</v>
      </c>
      <c r="Q39" s="60">
        <v>43337000</v>
      </c>
      <c r="R39" s="60">
        <v>45632000</v>
      </c>
      <c r="S39" s="60">
        <v>0</v>
      </c>
      <c r="T39" s="60">
        <v>0</v>
      </c>
      <c r="U39" s="60">
        <v>0</v>
      </c>
      <c r="V39" s="60">
        <v>0</v>
      </c>
      <c r="W39" s="60">
        <v>182520000</v>
      </c>
      <c r="X39" s="60">
        <v>185520000</v>
      </c>
      <c r="Y39" s="60">
        <v>-3000000</v>
      </c>
      <c r="Z39" s="140">
        <v>-1.62</v>
      </c>
      <c r="AA39" s="155">
        <v>182520000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-850660631</v>
      </c>
      <c r="D42" s="206">
        <f>SUM(D38:D41)</f>
        <v>0</v>
      </c>
      <c r="E42" s="207">
        <f t="shared" si="3"/>
        <v>257919998</v>
      </c>
      <c r="F42" s="88">
        <f t="shared" si="3"/>
        <v>266519999</v>
      </c>
      <c r="G42" s="88">
        <f t="shared" si="3"/>
        <v>274548351</v>
      </c>
      <c r="H42" s="88">
        <f t="shared" si="3"/>
        <v>-2541532</v>
      </c>
      <c r="I42" s="88">
        <f t="shared" si="3"/>
        <v>2534384</v>
      </c>
      <c r="J42" s="88">
        <f t="shared" si="3"/>
        <v>274541203</v>
      </c>
      <c r="K42" s="88">
        <f t="shared" si="3"/>
        <v>-5016365</v>
      </c>
      <c r="L42" s="88">
        <f t="shared" si="3"/>
        <v>10945541</v>
      </c>
      <c r="M42" s="88">
        <f t="shared" si="3"/>
        <v>122375435</v>
      </c>
      <c r="N42" s="88">
        <f t="shared" si="3"/>
        <v>128304611</v>
      </c>
      <c r="O42" s="88">
        <f t="shared" si="3"/>
        <v>-27791293</v>
      </c>
      <c r="P42" s="88">
        <f t="shared" si="3"/>
        <v>-15942739</v>
      </c>
      <c r="Q42" s="88">
        <f t="shared" si="3"/>
        <v>156355976</v>
      </c>
      <c r="R42" s="88">
        <f t="shared" si="3"/>
        <v>112621944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515467758</v>
      </c>
      <c r="X42" s="88">
        <f t="shared" si="3"/>
        <v>359721823</v>
      </c>
      <c r="Y42" s="88">
        <f t="shared" si="3"/>
        <v>155745935</v>
      </c>
      <c r="Z42" s="208">
        <f>+IF(X42&lt;&gt;0,+(Y42/X42)*100,0)</f>
        <v>43.29621530912791</v>
      </c>
      <c r="AA42" s="206">
        <f>SUM(AA38:AA41)</f>
        <v>266519999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-850660631</v>
      </c>
      <c r="D44" s="210">
        <f>+D42-D43</f>
        <v>0</v>
      </c>
      <c r="E44" s="211">
        <f t="shared" si="4"/>
        <v>257919998</v>
      </c>
      <c r="F44" s="77">
        <f t="shared" si="4"/>
        <v>266519999</v>
      </c>
      <c r="G44" s="77">
        <f t="shared" si="4"/>
        <v>274548351</v>
      </c>
      <c r="H44" s="77">
        <f t="shared" si="4"/>
        <v>-2541532</v>
      </c>
      <c r="I44" s="77">
        <f t="shared" si="4"/>
        <v>2534384</v>
      </c>
      <c r="J44" s="77">
        <f t="shared" si="4"/>
        <v>274541203</v>
      </c>
      <c r="K44" s="77">
        <f t="shared" si="4"/>
        <v>-5016365</v>
      </c>
      <c r="L44" s="77">
        <f t="shared" si="4"/>
        <v>10945541</v>
      </c>
      <c r="M44" s="77">
        <f t="shared" si="4"/>
        <v>122375435</v>
      </c>
      <c r="N44" s="77">
        <f t="shared" si="4"/>
        <v>128304611</v>
      </c>
      <c r="O44" s="77">
        <f t="shared" si="4"/>
        <v>-27791293</v>
      </c>
      <c r="P44" s="77">
        <f t="shared" si="4"/>
        <v>-15942739</v>
      </c>
      <c r="Q44" s="77">
        <f t="shared" si="4"/>
        <v>156355976</v>
      </c>
      <c r="R44" s="77">
        <f t="shared" si="4"/>
        <v>112621944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515467758</v>
      </c>
      <c r="X44" s="77">
        <f t="shared" si="4"/>
        <v>359721823</v>
      </c>
      <c r="Y44" s="77">
        <f t="shared" si="4"/>
        <v>155745935</v>
      </c>
      <c r="Z44" s="212">
        <f>+IF(X44&lt;&gt;0,+(Y44/X44)*100,0)</f>
        <v>43.29621530912791</v>
      </c>
      <c r="AA44" s="210">
        <f>+AA42-AA43</f>
        <v>266519999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-850660631</v>
      </c>
      <c r="D46" s="206">
        <f>SUM(D44:D45)</f>
        <v>0</v>
      </c>
      <c r="E46" s="207">
        <f t="shared" si="5"/>
        <v>257919998</v>
      </c>
      <c r="F46" s="88">
        <f t="shared" si="5"/>
        <v>266519999</v>
      </c>
      <c r="G46" s="88">
        <f t="shared" si="5"/>
        <v>274548351</v>
      </c>
      <c r="H46" s="88">
        <f t="shared" si="5"/>
        <v>-2541532</v>
      </c>
      <c r="I46" s="88">
        <f t="shared" si="5"/>
        <v>2534384</v>
      </c>
      <c r="J46" s="88">
        <f t="shared" si="5"/>
        <v>274541203</v>
      </c>
      <c r="K46" s="88">
        <f t="shared" si="5"/>
        <v>-5016365</v>
      </c>
      <c r="L46" s="88">
        <f t="shared" si="5"/>
        <v>10945541</v>
      </c>
      <c r="M46" s="88">
        <f t="shared" si="5"/>
        <v>122375435</v>
      </c>
      <c r="N46" s="88">
        <f t="shared" si="5"/>
        <v>128304611</v>
      </c>
      <c r="O46" s="88">
        <f t="shared" si="5"/>
        <v>-27791293</v>
      </c>
      <c r="P46" s="88">
        <f t="shared" si="5"/>
        <v>-15942739</v>
      </c>
      <c r="Q46" s="88">
        <f t="shared" si="5"/>
        <v>156355976</v>
      </c>
      <c r="R46" s="88">
        <f t="shared" si="5"/>
        <v>112621944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515467758</v>
      </c>
      <c r="X46" s="88">
        <f t="shared" si="5"/>
        <v>359721823</v>
      </c>
      <c r="Y46" s="88">
        <f t="shared" si="5"/>
        <v>155745935</v>
      </c>
      <c r="Z46" s="208">
        <f>+IF(X46&lt;&gt;0,+(Y46/X46)*100,0)</f>
        <v>43.29621530912791</v>
      </c>
      <c r="AA46" s="206">
        <f>SUM(AA44:AA45)</f>
        <v>266519999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-850660631</v>
      </c>
      <c r="D48" s="217">
        <f>SUM(D46:D47)</f>
        <v>0</v>
      </c>
      <c r="E48" s="218">
        <f t="shared" si="6"/>
        <v>257919998</v>
      </c>
      <c r="F48" s="219">
        <f t="shared" si="6"/>
        <v>266519999</v>
      </c>
      <c r="G48" s="219">
        <f t="shared" si="6"/>
        <v>274548351</v>
      </c>
      <c r="H48" s="220">
        <f t="shared" si="6"/>
        <v>-2541532</v>
      </c>
      <c r="I48" s="220">
        <f t="shared" si="6"/>
        <v>2534384</v>
      </c>
      <c r="J48" s="220">
        <f t="shared" si="6"/>
        <v>274541203</v>
      </c>
      <c r="K48" s="220">
        <f t="shared" si="6"/>
        <v>-5016365</v>
      </c>
      <c r="L48" s="220">
        <f t="shared" si="6"/>
        <v>10945541</v>
      </c>
      <c r="M48" s="219">
        <f t="shared" si="6"/>
        <v>122375435</v>
      </c>
      <c r="N48" s="219">
        <f t="shared" si="6"/>
        <v>128304611</v>
      </c>
      <c r="O48" s="220">
        <f t="shared" si="6"/>
        <v>-27791293</v>
      </c>
      <c r="P48" s="220">
        <f t="shared" si="6"/>
        <v>-15942739</v>
      </c>
      <c r="Q48" s="220">
        <f t="shared" si="6"/>
        <v>156355976</v>
      </c>
      <c r="R48" s="220">
        <f t="shared" si="6"/>
        <v>112621944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515467758</v>
      </c>
      <c r="X48" s="220">
        <f t="shared" si="6"/>
        <v>359721823</v>
      </c>
      <c r="Y48" s="220">
        <f t="shared" si="6"/>
        <v>155745935</v>
      </c>
      <c r="Z48" s="221">
        <f>+IF(X48&lt;&gt;0,+(Y48/X48)*100,0)</f>
        <v>43.29621530912791</v>
      </c>
      <c r="AA48" s="222">
        <f>SUM(AA46:AA47)</f>
        <v>266519999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415355</v>
      </c>
      <c r="D5" s="153">
        <f>SUM(D6:D8)</f>
        <v>0</v>
      </c>
      <c r="E5" s="154">
        <f t="shared" si="0"/>
        <v>6000000</v>
      </c>
      <c r="F5" s="100">
        <f t="shared" si="0"/>
        <v>5450000</v>
      </c>
      <c r="G5" s="100">
        <f t="shared" si="0"/>
        <v>1595770</v>
      </c>
      <c r="H5" s="100">
        <f t="shared" si="0"/>
        <v>225165</v>
      </c>
      <c r="I5" s="100">
        <f t="shared" si="0"/>
        <v>200960</v>
      </c>
      <c r="J5" s="100">
        <f t="shared" si="0"/>
        <v>2021895</v>
      </c>
      <c r="K5" s="100">
        <f t="shared" si="0"/>
        <v>173472</v>
      </c>
      <c r="L5" s="100">
        <f t="shared" si="0"/>
        <v>156000</v>
      </c>
      <c r="M5" s="100">
        <f t="shared" si="0"/>
        <v>1648</v>
      </c>
      <c r="N5" s="100">
        <f t="shared" si="0"/>
        <v>331120</v>
      </c>
      <c r="O5" s="100">
        <f t="shared" si="0"/>
        <v>47265</v>
      </c>
      <c r="P5" s="100">
        <f t="shared" si="0"/>
        <v>82970</v>
      </c>
      <c r="Q5" s="100">
        <f t="shared" si="0"/>
        <v>-1594570</v>
      </c>
      <c r="R5" s="100">
        <f t="shared" si="0"/>
        <v>-1464335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888680</v>
      </c>
      <c r="X5" s="100">
        <f t="shared" si="0"/>
        <v>4440000</v>
      </c>
      <c r="Y5" s="100">
        <f t="shared" si="0"/>
        <v>-3551320</v>
      </c>
      <c r="Z5" s="137">
        <f>+IF(X5&lt;&gt;0,+(Y5/X5)*100,0)</f>
        <v>-79.98468468468468</v>
      </c>
      <c r="AA5" s="153">
        <f>SUM(AA6:AA8)</f>
        <v>5450000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193866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221489</v>
      </c>
      <c r="D8" s="155"/>
      <c r="E8" s="156">
        <v>6000000</v>
      </c>
      <c r="F8" s="60">
        <v>5450000</v>
      </c>
      <c r="G8" s="60">
        <v>1595770</v>
      </c>
      <c r="H8" s="60">
        <v>225165</v>
      </c>
      <c r="I8" s="60">
        <v>200960</v>
      </c>
      <c r="J8" s="60">
        <v>2021895</v>
      </c>
      <c r="K8" s="60">
        <v>173472</v>
      </c>
      <c r="L8" s="60">
        <v>156000</v>
      </c>
      <c r="M8" s="60">
        <v>1648</v>
      </c>
      <c r="N8" s="60">
        <v>331120</v>
      </c>
      <c r="O8" s="60">
        <v>47265</v>
      </c>
      <c r="P8" s="60">
        <v>82970</v>
      </c>
      <c r="Q8" s="60">
        <v>-1594570</v>
      </c>
      <c r="R8" s="60">
        <v>-1464335</v>
      </c>
      <c r="S8" s="60"/>
      <c r="T8" s="60"/>
      <c r="U8" s="60"/>
      <c r="V8" s="60"/>
      <c r="W8" s="60">
        <v>888680</v>
      </c>
      <c r="X8" s="60">
        <v>4440000</v>
      </c>
      <c r="Y8" s="60">
        <v>-3551320</v>
      </c>
      <c r="Z8" s="140">
        <v>-79.98</v>
      </c>
      <c r="AA8" s="62">
        <v>5450000</v>
      </c>
    </row>
    <row r="9" spans="1:27" ht="12.75">
      <c r="A9" s="135" t="s">
        <v>78</v>
      </c>
      <c r="B9" s="136"/>
      <c r="C9" s="153">
        <f aca="true" t="shared" si="1" ref="C9:Y9">SUM(C10:C14)</f>
        <v>51002274</v>
      </c>
      <c r="D9" s="153">
        <f>SUM(D10:D14)</f>
        <v>0</v>
      </c>
      <c r="E9" s="154">
        <f t="shared" si="1"/>
        <v>73787219</v>
      </c>
      <c r="F9" s="100">
        <f t="shared" si="1"/>
        <v>66671052</v>
      </c>
      <c r="G9" s="100">
        <f t="shared" si="1"/>
        <v>2254693</v>
      </c>
      <c r="H9" s="100">
        <f t="shared" si="1"/>
        <v>5021766</v>
      </c>
      <c r="I9" s="100">
        <f t="shared" si="1"/>
        <v>6372441</v>
      </c>
      <c r="J9" s="100">
        <f t="shared" si="1"/>
        <v>13648900</v>
      </c>
      <c r="K9" s="100">
        <f t="shared" si="1"/>
        <v>1589508</v>
      </c>
      <c r="L9" s="100">
        <f t="shared" si="1"/>
        <v>18963823</v>
      </c>
      <c r="M9" s="100">
        <f t="shared" si="1"/>
        <v>6115662</v>
      </c>
      <c r="N9" s="100">
        <f t="shared" si="1"/>
        <v>26668993</v>
      </c>
      <c r="O9" s="100">
        <f t="shared" si="1"/>
        <v>5204187</v>
      </c>
      <c r="P9" s="100">
        <f t="shared" si="1"/>
        <v>-722416</v>
      </c>
      <c r="Q9" s="100">
        <f t="shared" si="1"/>
        <v>8112712</v>
      </c>
      <c r="R9" s="100">
        <f t="shared" si="1"/>
        <v>12594483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52912376</v>
      </c>
      <c r="X9" s="100">
        <f t="shared" si="1"/>
        <v>54602540</v>
      </c>
      <c r="Y9" s="100">
        <f t="shared" si="1"/>
        <v>-1690164</v>
      </c>
      <c r="Z9" s="137">
        <f>+IF(X9&lt;&gt;0,+(Y9/X9)*100,0)</f>
        <v>-3.0953944633344896</v>
      </c>
      <c r="AA9" s="102">
        <f>SUM(AA10:AA14)</f>
        <v>66671052</v>
      </c>
    </row>
    <row r="10" spans="1:27" ht="12.75">
      <c r="A10" s="138" t="s">
        <v>79</v>
      </c>
      <c r="B10" s="136"/>
      <c r="C10" s="155">
        <v>13040463</v>
      </c>
      <c r="D10" s="155"/>
      <c r="E10" s="156">
        <v>30594002</v>
      </c>
      <c r="F10" s="60">
        <v>30384352</v>
      </c>
      <c r="G10" s="60">
        <v>2254693</v>
      </c>
      <c r="H10" s="60">
        <v>2723990</v>
      </c>
      <c r="I10" s="60">
        <v>5252145</v>
      </c>
      <c r="J10" s="60">
        <v>10230828</v>
      </c>
      <c r="K10" s="60">
        <v>1589508</v>
      </c>
      <c r="L10" s="60">
        <v>8475298</v>
      </c>
      <c r="M10" s="60">
        <v>1598352</v>
      </c>
      <c r="N10" s="60">
        <v>11663158</v>
      </c>
      <c r="O10" s="60">
        <v>5204187</v>
      </c>
      <c r="P10" s="60">
        <v>-722416</v>
      </c>
      <c r="Q10" s="60">
        <v>3002818</v>
      </c>
      <c r="R10" s="60">
        <v>7484589</v>
      </c>
      <c r="S10" s="60"/>
      <c r="T10" s="60"/>
      <c r="U10" s="60"/>
      <c r="V10" s="60"/>
      <c r="W10" s="60">
        <v>29378575</v>
      </c>
      <c r="X10" s="60">
        <v>22639560</v>
      </c>
      <c r="Y10" s="60">
        <v>6739015</v>
      </c>
      <c r="Z10" s="140">
        <v>29.77</v>
      </c>
      <c r="AA10" s="62">
        <v>30384352</v>
      </c>
    </row>
    <row r="11" spans="1:27" ht="12.75">
      <c r="A11" s="138" t="s">
        <v>80</v>
      </c>
      <c r="B11" s="136"/>
      <c r="C11" s="155">
        <v>37961811</v>
      </c>
      <c r="D11" s="155"/>
      <c r="E11" s="156">
        <v>34793217</v>
      </c>
      <c r="F11" s="60">
        <v>35236700</v>
      </c>
      <c r="G11" s="60"/>
      <c r="H11" s="60">
        <v>2297776</v>
      </c>
      <c r="I11" s="60">
        <v>1120296</v>
      </c>
      <c r="J11" s="60">
        <v>3418072</v>
      </c>
      <c r="K11" s="60"/>
      <c r="L11" s="60">
        <v>10488525</v>
      </c>
      <c r="M11" s="60">
        <v>3467310</v>
      </c>
      <c r="N11" s="60">
        <v>13955835</v>
      </c>
      <c r="O11" s="60"/>
      <c r="P11" s="60"/>
      <c r="Q11" s="60">
        <v>5109894</v>
      </c>
      <c r="R11" s="60">
        <v>5109894</v>
      </c>
      <c r="S11" s="60"/>
      <c r="T11" s="60"/>
      <c r="U11" s="60"/>
      <c r="V11" s="60"/>
      <c r="W11" s="60">
        <v>22483801</v>
      </c>
      <c r="X11" s="60">
        <v>25746980</v>
      </c>
      <c r="Y11" s="60">
        <v>-3263179</v>
      </c>
      <c r="Z11" s="140">
        <v>-12.67</v>
      </c>
      <c r="AA11" s="62">
        <v>35236700</v>
      </c>
    </row>
    <row r="12" spans="1:27" ht="12.75">
      <c r="A12" s="138" t="s">
        <v>81</v>
      </c>
      <c r="B12" s="136"/>
      <c r="C12" s="155"/>
      <c r="D12" s="155"/>
      <c r="E12" s="156">
        <v>7800000</v>
      </c>
      <c r="F12" s="60">
        <v>1050000</v>
      </c>
      <c r="G12" s="60"/>
      <c r="H12" s="60"/>
      <c r="I12" s="60"/>
      <c r="J12" s="60"/>
      <c r="K12" s="60"/>
      <c r="L12" s="60"/>
      <c r="M12" s="60">
        <v>1050000</v>
      </c>
      <c r="N12" s="60">
        <v>1050000</v>
      </c>
      <c r="O12" s="60"/>
      <c r="P12" s="60"/>
      <c r="Q12" s="60"/>
      <c r="R12" s="60"/>
      <c r="S12" s="60"/>
      <c r="T12" s="60"/>
      <c r="U12" s="60"/>
      <c r="V12" s="60"/>
      <c r="W12" s="60">
        <v>1050000</v>
      </c>
      <c r="X12" s="60">
        <v>5772000</v>
      </c>
      <c r="Y12" s="60">
        <v>-4722000</v>
      </c>
      <c r="Z12" s="140">
        <v>-81.81</v>
      </c>
      <c r="AA12" s="62">
        <v>1050000</v>
      </c>
    </row>
    <row r="13" spans="1:27" ht="12.75">
      <c r="A13" s="138" t="s">
        <v>82</v>
      </c>
      <c r="B13" s="136"/>
      <c r="C13" s="155"/>
      <c r="D13" s="155"/>
      <c r="E13" s="156">
        <v>600000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444000</v>
      </c>
      <c r="Y13" s="60">
        <v>-444000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62226129</v>
      </c>
      <c r="D15" s="153">
        <f>SUM(D16:D18)</f>
        <v>0</v>
      </c>
      <c r="E15" s="154">
        <f t="shared" si="2"/>
        <v>86781555</v>
      </c>
      <c r="F15" s="100">
        <f t="shared" si="2"/>
        <v>101938712</v>
      </c>
      <c r="G15" s="100">
        <f t="shared" si="2"/>
        <v>0</v>
      </c>
      <c r="H15" s="100">
        <f t="shared" si="2"/>
        <v>7787505</v>
      </c>
      <c r="I15" s="100">
        <f t="shared" si="2"/>
        <v>6841259</v>
      </c>
      <c r="J15" s="100">
        <f t="shared" si="2"/>
        <v>14628764</v>
      </c>
      <c r="K15" s="100">
        <f t="shared" si="2"/>
        <v>0</v>
      </c>
      <c r="L15" s="100">
        <f t="shared" si="2"/>
        <v>4483978</v>
      </c>
      <c r="M15" s="100">
        <f t="shared" si="2"/>
        <v>12244000</v>
      </c>
      <c r="N15" s="100">
        <f t="shared" si="2"/>
        <v>16727978</v>
      </c>
      <c r="O15" s="100">
        <f t="shared" si="2"/>
        <v>127256</v>
      </c>
      <c r="P15" s="100">
        <f t="shared" si="2"/>
        <v>5316501</v>
      </c>
      <c r="Q15" s="100">
        <f t="shared" si="2"/>
        <v>3647789</v>
      </c>
      <c r="R15" s="100">
        <f t="shared" si="2"/>
        <v>9091546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40448288</v>
      </c>
      <c r="X15" s="100">
        <f t="shared" si="2"/>
        <v>64218351</v>
      </c>
      <c r="Y15" s="100">
        <f t="shared" si="2"/>
        <v>-23770063</v>
      </c>
      <c r="Z15" s="137">
        <f>+IF(X15&lt;&gt;0,+(Y15/X15)*100,0)</f>
        <v>-37.01444000018001</v>
      </c>
      <c r="AA15" s="102">
        <f>SUM(AA16:AA18)</f>
        <v>101938712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62226129</v>
      </c>
      <c r="D17" s="155"/>
      <c r="E17" s="156">
        <v>86781555</v>
      </c>
      <c r="F17" s="60">
        <v>101938712</v>
      </c>
      <c r="G17" s="60"/>
      <c r="H17" s="60">
        <v>7787505</v>
      </c>
      <c r="I17" s="60">
        <v>6841259</v>
      </c>
      <c r="J17" s="60">
        <v>14628764</v>
      </c>
      <c r="K17" s="60"/>
      <c r="L17" s="60">
        <v>4483978</v>
      </c>
      <c r="M17" s="60">
        <v>12244000</v>
      </c>
      <c r="N17" s="60">
        <v>16727978</v>
      </c>
      <c r="O17" s="60">
        <v>127256</v>
      </c>
      <c r="P17" s="60">
        <v>5316501</v>
      </c>
      <c r="Q17" s="60">
        <v>3647789</v>
      </c>
      <c r="R17" s="60">
        <v>9091546</v>
      </c>
      <c r="S17" s="60"/>
      <c r="T17" s="60"/>
      <c r="U17" s="60"/>
      <c r="V17" s="60"/>
      <c r="W17" s="60">
        <v>40448288</v>
      </c>
      <c r="X17" s="60">
        <v>64218351</v>
      </c>
      <c r="Y17" s="60">
        <v>-23770063</v>
      </c>
      <c r="Z17" s="140">
        <v>-37.01</v>
      </c>
      <c r="AA17" s="62">
        <v>101938712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91235370</v>
      </c>
      <c r="D19" s="153">
        <f>SUM(D20:D23)</f>
        <v>0</v>
      </c>
      <c r="E19" s="154">
        <f t="shared" si="3"/>
        <v>77607726</v>
      </c>
      <c r="F19" s="100">
        <f t="shared" si="3"/>
        <v>81716736</v>
      </c>
      <c r="G19" s="100">
        <f t="shared" si="3"/>
        <v>450104</v>
      </c>
      <c r="H19" s="100">
        <f t="shared" si="3"/>
        <v>2825334</v>
      </c>
      <c r="I19" s="100">
        <f t="shared" si="3"/>
        <v>1895666</v>
      </c>
      <c r="J19" s="100">
        <f t="shared" si="3"/>
        <v>5171104</v>
      </c>
      <c r="K19" s="100">
        <f t="shared" si="3"/>
        <v>0</v>
      </c>
      <c r="L19" s="100">
        <f t="shared" si="3"/>
        <v>-2350263</v>
      </c>
      <c r="M19" s="100">
        <f t="shared" si="3"/>
        <v>15765778</v>
      </c>
      <c r="N19" s="100">
        <f t="shared" si="3"/>
        <v>13415515</v>
      </c>
      <c r="O19" s="100">
        <f t="shared" si="3"/>
        <v>0</v>
      </c>
      <c r="P19" s="100">
        <f t="shared" si="3"/>
        <v>4961758</v>
      </c>
      <c r="Q19" s="100">
        <f t="shared" si="3"/>
        <v>1636345</v>
      </c>
      <c r="R19" s="100">
        <f t="shared" si="3"/>
        <v>6598103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25184722</v>
      </c>
      <c r="X19" s="100">
        <f t="shared" si="3"/>
        <v>57429714</v>
      </c>
      <c r="Y19" s="100">
        <f t="shared" si="3"/>
        <v>-32244992</v>
      </c>
      <c r="Z19" s="137">
        <f>+IF(X19&lt;&gt;0,+(Y19/X19)*100,0)</f>
        <v>-56.14687894841336</v>
      </c>
      <c r="AA19" s="102">
        <f>SUM(AA20:AA23)</f>
        <v>81716736</v>
      </c>
    </row>
    <row r="20" spans="1:27" ht="12.75">
      <c r="A20" s="138" t="s">
        <v>89</v>
      </c>
      <c r="B20" s="136"/>
      <c r="C20" s="155">
        <v>37339645</v>
      </c>
      <c r="D20" s="155"/>
      <c r="E20" s="156">
        <v>10048401</v>
      </c>
      <c r="F20" s="60">
        <v>14575616</v>
      </c>
      <c r="G20" s="60"/>
      <c r="H20" s="60">
        <v>1030873</v>
      </c>
      <c r="I20" s="60">
        <v>911693</v>
      </c>
      <c r="J20" s="60">
        <v>1942566</v>
      </c>
      <c r="K20" s="60"/>
      <c r="L20" s="60">
        <v>-911693</v>
      </c>
      <c r="M20" s="60">
        <v>2777495</v>
      </c>
      <c r="N20" s="60">
        <v>1865802</v>
      </c>
      <c r="O20" s="60"/>
      <c r="P20" s="60">
        <v>930650</v>
      </c>
      <c r="Q20" s="60">
        <v>-883989</v>
      </c>
      <c r="R20" s="60">
        <v>46661</v>
      </c>
      <c r="S20" s="60"/>
      <c r="T20" s="60"/>
      <c r="U20" s="60"/>
      <c r="V20" s="60"/>
      <c r="W20" s="60">
        <v>3855029</v>
      </c>
      <c r="X20" s="60">
        <v>7435816</v>
      </c>
      <c r="Y20" s="60">
        <v>-3580787</v>
      </c>
      <c r="Z20" s="140">
        <v>-48.16</v>
      </c>
      <c r="AA20" s="62">
        <v>14575616</v>
      </c>
    </row>
    <row r="21" spans="1:27" ht="12.75">
      <c r="A21" s="138" t="s">
        <v>90</v>
      </c>
      <c r="B21" s="136"/>
      <c r="C21" s="155">
        <v>32619615</v>
      </c>
      <c r="D21" s="155"/>
      <c r="E21" s="156">
        <v>50168190</v>
      </c>
      <c r="F21" s="60">
        <v>44999375</v>
      </c>
      <c r="G21" s="60"/>
      <c r="H21" s="60">
        <v>735295</v>
      </c>
      <c r="I21" s="60">
        <v>983973</v>
      </c>
      <c r="J21" s="60">
        <v>1719268</v>
      </c>
      <c r="K21" s="60"/>
      <c r="L21" s="60">
        <v>-1438570</v>
      </c>
      <c r="M21" s="60">
        <v>11978467</v>
      </c>
      <c r="N21" s="60">
        <v>10539897</v>
      </c>
      <c r="O21" s="60"/>
      <c r="P21" s="60">
        <v>4031108</v>
      </c>
      <c r="Q21" s="60">
        <v>2520334</v>
      </c>
      <c r="R21" s="60">
        <v>6551442</v>
      </c>
      <c r="S21" s="60"/>
      <c r="T21" s="60"/>
      <c r="U21" s="60"/>
      <c r="V21" s="60"/>
      <c r="W21" s="60">
        <v>18810607</v>
      </c>
      <c r="X21" s="60">
        <v>37124458</v>
      </c>
      <c r="Y21" s="60">
        <v>-18313851</v>
      </c>
      <c r="Z21" s="140">
        <v>-49.33</v>
      </c>
      <c r="AA21" s="62">
        <v>44999375</v>
      </c>
    </row>
    <row r="22" spans="1:27" ht="12.75">
      <c r="A22" s="138" t="s">
        <v>91</v>
      </c>
      <c r="B22" s="136"/>
      <c r="C22" s="157">
        <v>21276110</v>
      </c>
      <c r="D22" s="157"/>
      <c r="E22" s="158">
        <v>17391135</v>
      </c>
      <c r="F22" s="159">
        <v>22141745</v>
      </c>
      <c r="G22" s="159">
        <v>450104</v>
      </c>
      <c r="H22" s="159">
        <v>1059166</v>
      </c>
      <c r="I22" s="159"/>
      <c r="J22" s="159">
        <v>1509270</v>
      </c>
      <c r="K22" s="159"/>
      <c r="L22" s="159"/>
      <c r="M22" s="159">
        <v>1009816</v>
      </c>
      <c r="N22" s="159">
        <v>1009816</v>
      </c>
      <c r="O22" s="159"/>
      <c r="P22" s="159"/>
      <c r="Q22" s="159"/>
      <c r="R22" s="159"/>
      <c r="S22" s="159"/>
      <c r="T22" s="159"/>
      <c r="U22" s="159"/>
      <c r="V22" s="159"/>
      <c r="W22" s="159">
        <v>2519086</v>
      </c>
      <c r="X22" s="159">
        <v>12869440</v>
      </c>
      <c r="Y22" s="159">
        <v>-10350354</v>
      </c>
      <c r="Z22" s="141">
        <v>-80.43</v>
      </c>
      <c r="AA22" s="225">
        <v>22141745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13743500</v>
      </c>
      <c r="F24" s="100">
        <v>10743500</v>
      </c>
      <c r="G24" s="100">
        <v>2264181</v>
      </c>
      <c r="H24" s="100">
        <v>463128</v>
      </c>
      <c r="I24" s="100">
        <v>463128</v>
      </c>
      <c r="J24" s="100">
        <v>3190437</v>
      </c>
      <c r="K24" s="100"/>
      <c r="L24" s="100">
        <v>926256</v>
      </c>
      <c r="M24" s="100">
        <v>382264</v>
      </c>
      <c r="N24" s="100">
        <v>1308520</v>
      </c>
      <c r="O24" s="100"/>
      <c r="P24" s="100">
        <v>382264</v>
      </c>
      <c r="Q24" s="100"/>
      <c r="R24" s="100">
        <v>382264</v>
      </c>
      <c r="S24" s="100"/>
      <c r="T24" s="100"/>
      <c r="U24" s="100"/>
      <c r="V24" s="100"/>
      <c r="W24" s="100">
        <v>4881221</v>
      </c>
      <c r="X24" s="100">
        <v>10170192</v>
      </c>
      <c r="Y24" s="100">
        <v>-5288971</v>
      </c>
      <c r="Z24" s="137">
        <v>-52</v>
      </c>
      <c r="AA24" s="102">
        <v>10743500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204879128</v>
      </c>
      <c r="D25" s="217">
        <f>+D5+D9+D15+D19+D24</f>
        <v>0</v>
      </c>
      <c r="E25" s="230">
        <f t="shared" si="4"/>
        <v>257920000</v>
      </c>
      <c r="F25" s="219">
        <f t="shared" si="4"/>
        <v>266520000</v>
      </c>
      <c r="G25" s="219">
        <f t="shared" si="4"/>
        <v>6564748</v>
      </c>
      <c r="H25" s="219">
        <f t="shared" si="4"/>
        <v>16322898</v>
      </c>
      <c r="I25" s="219">
        <f t="shared" si="4"/>
        <v>15773454</v>
      </c>
      <c r="J25" s="219">
        <f t="shared" si="4"/>
        <v>38661100</v>
      </c>
      <c r="K25" s="219">
        <f t="shared" si="4"/>
        <v>1762980</v>
      </c>
      <c r="L25" s="219">
        <f t="shared" si="4"/>
        <v>22179794</v>
      </c>
      <c r="M25" s="219">
        <f t="shared" si="4"/>
        <v>34509352</v>
      </c>
      <c r="N25" s="219">
        <f t="shared" si="4"/>
        <v>58452126</v>
      </c>
      <c r="O25" s="219">
        <f t="shared" si="4"/>
        <v>5378708</v>
      </c>
      <c r="P25" s="219">
        <f t="shared" si="4"/>
        <v>10021077</v>
      </c>
      <c r="Q25" s="219">
        <f t="shared" si="4"/>
        <v>11802276</v>
      </c>
      <c r="R25" s="219">
        <f t="shared" si="4"/>
        <v>27202061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124315287</v>
      </c>
      <c r="X25" s="219">
        <f t="shared" si="4"/>
        <v>190860797</v>
      </c>
      <c r="Y25" s="219">
        <f t="shared" si="4"/>
        <v>-66545510</v>
      </c>
      <c r="Z25" s="231">
        <f>+IF(X25&lt;&gt;0,+(Y25/X25)*100,0)</f>
        <v>-34.86599188831848</v>
      </c>
      <c r="AA25" s="232">
        <f>+AA5+AA9+AA15+AA19+AA24</f>
        <v>266520000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186197273</v>
      </c>
      <c r="D28" s="155"/>
      <c r="E28" s="156">
        <v>185520000</v>
      </c>
      <c r="F28" s="60">
        <v>182520000</v>
      </c>
      <c r="G28" s="60">
        <v>2264181</v>
      </c>
      <c r="H28" s="60">
        <v>15709815</v>
      </c>
      <c r="I28" s="60">
        <v>11227969</v>
      </c>
      <c r="J28" s="60">
        <v>29201965</v>
      </c>
      <c r="K28" s="60">
        <v>1589508</v>
      </c>
      <c r="L28" s="60">
        <v>17415376</v>
      </c>
      <c r="M28" s="60">
        <v>23422464</v>
      </c>
      <c r="N28" s="60">
        <v>42427348</v>
      </c>
      <c r="O28" s="60">
        <v>1664499</v>
      </c>
      <c r="P28" s="60">
        <v>3423159</v>
      </c>
      <c r="Q28" s="60">
        <v>12820781</v>
      </c>
      <c r="R28" s="60">
        <v>17908439</v>
      </c>
      <c r="S28" s="60"/>
      <c r="T28" s="60"/>
      <c r="U28" s="60"/>
      <c r="V28" s="60"/>
      <c r="W28" s="60">
        <v>89537752</v>
      </c>
      <c r="X28" s="60">
        <v>137284800</v>
      </c>
      <c r="Y28" s="60">
        <v>-47747048</v>
      </c>
      <c r="Z28" s="140">
        <v>-34.78</v>
      </c>
      <c r="AA28" s="155">
        <v>182520000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186197273</v>
      </c>
      <c r="D32" s="210">
        <f>SUM(D28:D31)</f>
        <v>0</v>
      </c>
      <c r="E32" s="211">
        <f t="shared" si="5"/>
        <v>185520000</v>
      </c>
      <c r="F32" s="77">
        <f t="shared" si="5"/>
        <v>182520000</v>
      </c>
      <c r="G32" s="77">
        <f t="shared" si="5"/>
        <v>2264181</v>
      </c>
      <c r="H32" s="77">
        <f t="shared" si="5"/>
        <v>15709815</v>
      </c>
      <c r="I32" s="77">
        <f t="shared" si="5"/>
        <v>11227969</v>
      </c>
      <c r="J32" s="77">
        <f t="shared" si="5"/>
        <v>29201965</v>
      </c>
      <c r="K32" s="77">
        <f t="shared" si="5"/>
        <v>1589508</v>
      </c>
      <c r="L32" s="77">
        <f t="shared" si="5"/>
        <v>17415376</v>
      </c>
      <c r="M32" s="77">
        <f t="shared" si="5"/>
        <v>23422464</v>
      </c>
      <c r="N32" s="77">
        <f t="shared" si="5"/>
        <v>42427348</v>
      </c>
      <c r="O32" s="77">
        <f t="shared" si="5"/>
        <v>1664499</v>
      </c>
      <c r="P32" s="77">
        <f t="shared" si="5"/>
        <v>3423159</v>
      </c>
      <c r="Q32" s="77">
        <f t="shared" si="5"/>
        <v>12820781</v>
      </c>
      <c r="R32" s="77">
        <f t="shared" si="5"/>
        <v>17908439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89537752</v>
      </c>
      <c r="X32" s="77">
        <f t="shared" si="5"/>
        <v>137284800</v>
      </c>
      <c r="Y32" s="77">
        <f t="shared" si="5"/>
        <v>-47747048</v>
      </c>
      <c r="Z32" s="212">
        <f>+IF(X32&lt;&gt;0,+(Y32/X32)*100,0)</f>
        <v>-34.77955898977891</v>
      </c>
      <c r="AA32" s="79">
        <f>SUM(AA28:AA31)</f>
        <v>182520000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18681855</v>
      </c>
      <c r="D35" s="155"/>
      <c r="E35" s="156">
        <v>72400000</v>
      </c>
      <c r="F35" s="60">
        <v>84000000</v>
      </c>
      <c r="G35" s="60">
        <v>4300567</v>
      </c>
      <c r="H35" s="60">
        <v>613083</v>
      </c>
      <c r="I35" s="60">
        <v>4545485</v>
      </c>
      <c r="J35" s="60">
        <v>9459135</v>
      </c>
      <c r="K35" s="60">
        <v>173472</v>
      </c>
      <c r="L35" s="60">
        <v>4764418</v>
      </c>
      <c r="M35" s="60">
        <v>11086888</v>
      </c>
      <c r="N35" s="60">
        <v>16024778</v>
      </c>
      <c r="O35" s="60">
        <v>3714208</v>
      </c>
      <c r="P35" s="60">
        <v>6597918</v>
      </c>
      <c r="Q35" s="60">
        <v>-1018505</v>
      </c>
      <c r="R35" s="60">
        <v>9293621</v>
      </c>
      <c r="S35" s="60"/>
      <c r="T35" s="60"/>
      <c r="U35" s="60"/>
      <c r="V35" s="60"/>
      <c r="W35" s="60">
        <v>34777534</v>
      </c>
      <c r="X35" s="60">
        <v>53576000</v>
      </c>
      <c r="Y35" s="60">
        <v>-18798466</v>
      </c>
      <c r="Z35" s="140">
        <v>-35.09</v>
      </c>
      <c r="AA35" s="62">
        <v>84000000</v>
      </c>
    </row>
    <row r="36" spans="1:27" ht="12.75">
      <c r="A36" s="238" t="s">
        <v>139</v>
      </c>
      <c r="B36" s="149"/>
      <c r="C36" s="222">
        <f aca="true" t="shared" si="6" ref="C36:Y36">SUM(C32:C35)</f>
        <v>204879128</v>
      </c>
      <c r="D36" s="222">
        <f>SUM(D32:D35)</f>
        <v>0</v>
      </c>
      <c r="E36" s="218">
        <f t="shared" si="6"/>
        <v>257920000</v>
      </c>
      <c r="F36" s="220">
        <f t="shared" si="6"/>
        <v>266520000</v>
      </c>
      <c r="G36" s="220">
        <f t="shared" si="6"/>
        <v>6564748</v>
      </c>
      <c r="H36" s="220">
        <f t="shared" si="6"/>
        <v>16322898</v>
      </c>
      <c r="I36" s="220">
        <f t="shared" si="6"/>
        <v>15773454</v>
      </c>
      <c r="J36" s="220">
        <f t="shared" si="6"/>
        <v>38661100</v>
      </c>
      <c r="K36" s="220">
        <f t="shared" si="6"/>
        <v>1762980</v>
      </c>
      <c r="L36" s="220">
        <f t="shared" si="6"/>
        <v>22179794</v>
      </c>
      <c r="M36" s="220">
        <f t="shared" si="6"/>
        <v>34509352</v>
      </c>
      <c r="N36" s="220">
        <f t="shared" si="6"/>
        <v>58452126</v>
      </c>
      <c r="O36" s="220">
        <f t="shared" si="6"/>
        <v>5378707</v>
      </c>
      <c r="P36" s="220">
        <f t="shared" si="6"/>
        <v>10021077</v>
      </c>
      <c r="Q36" s="220">
        <f t="shared" si="6"/>
        <v>11802276</v>
      </c>
      <c r="R36" s="220">
        <f t="shared" si="6"/>
        <v>27202060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124315286</v>
      </c>
      <c r="X36" s="220">
        <f t="shared" si="6"/>
        <v>190860800</v>
      </c>
      <c r="Y36" s="220">
        <f t="shared" si="6"/>
        <v>-66545514</v>
      </c>
      <c r="Z36" s="221">
        <f>+IF(X36&lt;&gt;0,+(Y36/X36)*100,0)</f>
        <v>-34.86599343605392</v>
      </c>
      <c r="AA36" s="239">
        <f>SUM(AA32:AA35)</f>
        <v>266520000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8051665</v>
      </c>
      <c r="D6" s="155"/>
      <c r="E6" s="59">
        <v>7070418</v>
      </c>
      <c r="F6" s="60">
        <v>7070418</v>
      </c>
      <c r="G6" s="60">
        <v>-46088682</v>
      </c>
      <c r="H6" s="60">
        <v>-79209924</v>
      </c>
      <c r="I6" s="60">
        <v>63507544</v>
      </c>
      <c r="J6" s="60">
        <v>63507544</v>
      </c>
      <c r="K6" s="60">
        <v>3661764</v>
      </c>
      <c r="L6" s="60">
        <v>95640566</v>
      </c>
      <c r="M6" s="60">
        <v>-76422286</v>
      </c>
      <c r="N6" s="60">
        <v>-76422286</v>
      </c>
      <c r="O6" s="60">
        <v>-15090767</v>
      </c>
      <c r="P6" s="60">
        <v>-12750116</v>
      </c>
      <c r="Q6" s="60">
        <v>74799551</v>
      </c>
      <c r="R6" s="60">
        <v>74799551</v>
      </c>
      <c r="S6" s="60"/>
      <c r="T6" s="60"/>
      <c r="U6" s="60"/>
      <c r="V6" s="60"/>
      <c r="W6" s="60">
        <v>74799551</v>
      </c>
      <c r="X6" s="60">
        <v>5302814</v>
      </c>
      <c r="Y6" s="60">
        <v>69496737</v>
      </c>
      <c r="Z6" s="140">
        <v>1310.56</v>
      </c>
      <c r="AA6" s="62">
        <v>7070418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385311224</v>
      </c>
      <c r="D8" s="155"/>
      <c r="E8" s="59">
        <v>779950000</v>
      </c>
      <c r="F8" s="60">
        <v>779950000</v>
      </c>
      <c r="G8" s="60">
        <v>38950148</v>
      </c>
      <c r="H8" s="60">
        <v>21381245</v>
      </c>
      <c r="I8" s="60">
        <v>19776644</v>
      </c>
      <c r="J8" s="60">
        <v>19776644</v>
      </c>
      <c r="K8" s="60">
        <v>12921884</v>
      </c>
      <c r="L8" s="60">
        <v>14567690</v>
      </c>
      <c r="M8" s="60">
        <v>3670544</v>
      </c>
      <c r="N8" s="60">
        <v>3670544</v>
      </c>
      <c r="O8" s="60">
        <v>13684896</v>
      </c>
      <c r="P8" s="60">
        <v>3689752</v>
      </c>
      <c r="Q8" s="60">
        <v>26023636</v>
      </c>
      <c r="R8" s="60">
        <v>26023636</v>
      </c>
      <c r="S8" s="60"/>
      <c r="T8" s="60"/>
      <c r="U8" s="60"/>
      <c r="V8" s="60"/>
      <c r="W8" s="60">
        <v>26023636</v>
      </c>
      <c r="X8" s="60">
        <v>584962500</v>
      </c>
      <c r="Y8" s="60">
        <v>-558938864</v>
      </c>
      <c r="Z8" s="140">
        <v>-95.55</v>
      </c>
      <c r="AA8" s="62">
        <v>779950000</v>
      </c>
    </row>
    <row r="9" spans="1:27" ht="12.75">
      <c r="A9" s="249" t="s">
        <v>146</v>
      </c>
      <c r="B9" s="182"/>
      <c r="C9" s="155">
        <v>129888400</v>
      </c>
      <c r="D9" s="155"/>
      <c r="E9" s="59">
        <v>153004428</v>
      </c>
      <c r="F9" s="60">
        <v>153004428</v>
      </c>
      <c r="G9" s="60"/>
      <c r="H9" s="60"/>
      <c r="I9" s="60">
        <v>5082</v>
      </c>
      <c r="J9" s="60">
        <v>5082</v>
      </c>
      <c r="K9" s="60"/>
      <c r="L9" s="60">
        <v>-364</v>
      </c>
      <c r="M9" s="60"/>
      <c r="N9" s="60"/>
      <c r="O9" s="60">
        <v>-89</v>
      </c>
      <c r="P9" s="60">
        <v>-5364</v>
      </c>
      <c r="Q9" s="60"/>
      <c r="R9" s="60"/>
      <c r="S9" s="60"/>
      <c r="T9" s="60"/>
      <c r="U9" s="60"/>
      <c r="V9" s="60"/>
      <c r="W9" s="60"/>
      <c r="X9" s="60">
        <v>114753321</v>
      </c>
      <c r="Y9" s="60">
        <v>-114753321</v>
      </c>
      <c r="Z9" s="140">
        <v>-100</v>
      </c>
      <c r="AA9" s="62">
        <v>153004428</v>
      </c>
    </row>
    <row r="10" spans="1:27" ht="12.75">
      <c r="A10" s="249" t="s">
        <v>147</v>
      </c>
      <c r="B10" s="182"/>
      <c r="C10" s="155">
        <v>645390</v>
      </c>
      <c r="D10" s="155"/>
      <c r="E10" s="59">
        <v>1274335</v>
      </c>
      <c r="F10" s="60">
        <v>1274335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955751</v>
      </c>
      <c r="Y10" s="159">
        <v>-955751</v>
      </c>
      <c r="Z10" s="141">
        <v>-100</v>
      </c>
      <c r="AA10" s="225">
        <v>1274335</v>
      </c>
    </row>
    <row r="11" spans="1:27" ht="12.75">
      <c r="A11" s="249" t="s">
        <v>148</v>
      </c>
      <c r="B11" s="182"/>
      <c r="C11" s="155">
        <v>5148687</v>
      </c>
      <c r="D11" s="155"/>
      <c r="E11" s="59">
        <v>5630076</v>
      </c>
      <c r="F11" s="60">
        <v>5630076</v>
      </c>
      <c r="G11" s="60">
        <v>-124692</v>
      </c>
      <c r="H11" s="60">
        <v>-27999</v>
      </c>
      <c r="I11" s="60">
        <v>48822</v>
      </c>
      <c r="J11" s="60">
        <v>48822</v>
      </c>
      <c r="K11" s="60">
        <v>-17967</v>
      </c>
      <c r="L11" s="60">
        <v>-1855</v>
      </c>
      <c r="M11" s="60">
        <v>41818</v>
      </c>
      <c r="N11" s="60">
        <v>41818</v>
      </c>
      <c r="O11" s="60">
        <v>66373</v>
      </c>
      <c r="P11" s="60">
        <v>-856</v>
      </c>
      <c r="Q11" s="60">
        <v>-121266</v>
      </c>
      <c r="R11" s="60">
        <v>-121266</v>
      </c>
      <c r="S11" s="60"/>
      <c r="T11" s="60"/>
      <c r="U11" s="60"/>
      <c r="V11" s="60"/>
      <c r="W11" s="60">
        <v>-121266</v>
      </c>
      <c r="X11" s="60">
        <v>4222557</v>
      </c>
      <c r="Y11" s="60">
        <v>-4343823</v>
      </c>
      <c r="Z11" s="140">
        <v>-102.87</v>
      </c>
      <c r="AA11" s="62">
        <v>5630076</v>
      </c>
    </row>
    <row r="12" spans="1:27" ht="12.75">
      <c r="A12" s="250" t="s">
        <v>56</v>
      </c>
      <c r="B12" s="251"/>
      <c r="C12" s="168">
        <f aca="true" t="shared" si="0" ref="C12:Y12">SUM(C6:C11)</f>
        <v>529045366</v>
      </c>
      <c r="D12" s="168">
        <f>SUM(D6:D11)</f>
        <v>0</v>
      </c>
      <c r="E12" s="72">
        <f t="shared" si="0"/>
        <v>946929257</v>
      </c>
      <c r="F12" s="73">
        <f t="shared" si="0"/>
        <v>946929257</v>
      </c>
      <c r="G12" s="73">
        <f t="shared" si="0"/>
        <v>-7263226</v>
      </c>
      <c r="H12" s="73">
        <f t="shared" si="0"/>
        <v>-57856678</v>
      </c>
      <c r="I12" s="73">
        <f t="shared" si="0"/>
        <v>83338092</v>
      </c>
      <c r="J12" s="73">
        <f t="shared" si="0"/>
        <v>83338092</v>
      </c>
      <c r="K12" s="73">
        <f t="shared" si="0"/>
        <v>16565681</v>
      </c>
      <c r="L12" s="73">
        <f t="shared" si="0"/>
        <v>110206037</v>
      </c>
      <c r="M12" s="73">
        <f t="shared" si="0"/>
        <v>-72709924</v>
      </c>
      <c r="N12" s="73">
        <f t="shared" si="0"/>
        <v>-72709924</v>
      </c>
      <c r="O12" s="73">
        <f t="shared" si="0"/>
        <v>-1339587</v>
      </c>
      <c r="P12" s="73">
        <f t="shared" si="0"/>
        <v>-9066584</v>
      </c>
      <c r="Q12" s="73">
        <f t="shared" si="0"/>
        <v>100701921</v>
      </c>
      <c r="R12" s="73">
        <f t="shared" si="0"/>
        <v>100701921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100701921</v>
      </c>
      <c r="X12" s="73">
        <f t="shared" si="0"/>
        <v>710196943</v>
      </c>
      <c r="Y12" s="73">
        <f t="shared" si="0"/>
        <v>-609495022</v>
      </c>
      <c r="Z12" s="170">
        <f>+IF(X12&lt;&gt;0,+(Y12/X12)*100,0)</f>
        <v>-85.82056400093516</v>
      </c>
      <c r="AA12" s="74">
        <f>SUM(AA6:AA11)</f>
        <v>946929257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2560327</v>
      </c>
      <c r="D15" s="155"/>
      <c r="E15" s="59">
        <v>379479</v>
      </c>
      <c r="F15" s="60">
        <v>379479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284609</v>
      </c>
      <c r="Y15" s="60">
        <v>-284609</v>
      </c>
      <c r="Z15" s="140">
        <v>-100</v>
      </c>
      <c r="AA15" s="62">
        <v>379479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70321239</v>
      </c>
      <c r="H16" s="159">
        <v>1864306</v>
      </c>
      <c r="I16" s="159">
        <v>-62587503</v>
      </c>
      <c r="J16" s="60">
        <v>-62587503</v>
      </c>
      <c r="K16" s="159">
        <v>-7242082</v>
      </c>
      <c r="L16" s="159">
        <v>580845</v>
      </c>
      <c r="M16" s="60">
        <v>420377</v>
      </c>
      <c r="N16" s="159">
        <v>420377</v>
      </c>
      <c r="O16" s="159">
        <v>520732</v>
      </c>
      <c r="P16" s="159">
        <v>-627277</v>
      </c>
      <c r="Q16" s="60">
        <v>434065</v>
      </c>
      <c r="R16" s="159">
        <v>434065</v>
      </c>
      <c r="S16" s="159"/>
      <c r="T16" s="60"/>
      <c r="U16" s="159"/>
      <c r="V16" s="159"/>
      <c r="W16" s="159">
        <v>434065</v>
      </c>
      <c r="X16" s="60"/>
      <c r="Y16" s="159">
        <v>434065</v>
      </c>
      <c r="Z16" s="141"/>
      <c r="AA16" s="225"/>
    </row>
    <row r="17" spans="1:27" ht="12.75">
      <c r="A17" s="249" t="s">
        <v>152</v>
      </c>
      <c r="B17" s="182"/>
      <c r="C17" s="155">
        <v>68347234</v>
      </c>
      <c r="D17" s="155"/>
      <c r="E17" s="59">
        <v>44271441</v>
      </c>
      <c r="F17" s="60">
        <v>44271441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33203581</v>
      </c>
      <c r="Y17" s="60">
        <v>-33203581</v>
      </c>
      <c r="Z17" s="140">
        <v>-100</v>
      </c>
      <c r="AA17" s="62">
        <v>44271441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2923876145</v>
      </c>
      <c r="D19" s="155"/>
      <c r="E19" s="59">
        <v>3149013149</v>
      </c>
      <c r="F19" s="60">
        <v>3149013149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2361759862</v>
      </c>
      <c r="Y19" s="60">
        <v>-2361759862</v>
      </c>
      <c r="Z19" s="140">
        <v>-100</v>
      </c>
      <c r="AA19" s="62">
        <v>3149013149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1278957</v>
      </c>
      <c r="D22" s="155"/>
      <c r="E22" s="59">
        <v>1552</v>
      </c>
      <c r="F22" s="60">
        <v>1552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1164</v>
      </c>
      <c r="Y22" s="60">
        <v>-1164</v>
      </c>
      <c r="Z22" s="140">
        <v>-100</v>
      </c>
      <c r="AA22" s="62">
        <v>1552</v>
      </c>
    </row>
    <row r="23" spans="1:27" ht="12.75">
      <c r="A23" s="249" t="s">
        <v>158</v>
      </c>
      <c r="B23" s="182"/>
      <c r="C23" s="155">
        <v>454620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2996517283</v>
      </c>
      <c r="D24" s="168">
        <f>SUM(D15:D23)</f>
        <v>0</v>
      </c>
      <c r="E24" s="76">
        <f t="shared" si="1"/>
        <v>3193665621</v>
      </c>
      <c r="F24" s="77">
        <f t="shared" si="1"/>
        <v>3193665621</v>
      </c>
      <c r="G24" s="77">
        <f t="shared" si="1"/>
        <v>70321239</v>
      </c>
      <c r="H24" s="77">
        <f t="shared" si="1"/>
        <v>1864306</v>
      </c>
      <c r="I24" s="77">
        <f t="shared" si="1"/>
        <v>-62587503</v>
      </c>
      <c r="J24" s="77">
        <f t="shared" si="1"/>
        <v>-62587503</v>
      </c>
      <c r="K24" s="77">
        <f t="shared" si="1"/>
        <v>-7242082</v>
      </c>
      <c r="L24" s="77">
        <f t="shared" si="1"/>
        <v>580845</v>
      </c>
      <c r="M24" s="77">
        <f t="shared" si="1"/>
        <v>420377</v>
      </c>
      <c r="N24" s="77">
        <f t="shared" si="1"/>
        <v>420377</v>
      </c>
      <c r="O24" s="77">
        <f t="shared" si="1"/>
        <v>520732</v>
      </c>
      <c r="P24" s="77">
        <f t="shared" si="1"/>
        <v>-627277</v>
      </c>
      <c r="Q24" s="77">
        <f t="shared" si="1"/>
        <v>434065</v>
      </c>
      <c r="R24" s="77">
        <f t="shared" si="1"/>
        <v>434065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434065</v>
      </c>
      <c r="X24" s="77">
        <f t="shared" si="1"/>
        <v>2395249216</v>
      </c>
      <c r="Y24" s="77">
        <f t="shared" si="1"/>
        <v>-2394815151</v>
      </c>
      <c r="Z24" s="212">
        <f>+IF(X24&lt;&gt;0,+(Y24/X24)*100,0)</f>
        <v>-99.98187808612563</v>
      </c>
      <c r="AA24" s="79">
        <f>SUM(AA15:AA23)</f>
        <v>3193665621</v>
      </c>
    </row>
    <row r="25" spans="1:27" ht="12.75">
      <c r="A25" s="250" t="s">
        <v>159</v>
      </c>
      <c r="B25" s="251"/>
      <c r="C25" s="168">
        <f aca="true" t="shared" si="2" ref="C25:Y25">+C12+C24</f>
        <v>3525562649</v>
      </c>
      <c r="D25" s="168">
        <f>+D12+D24</f>
        <v>0</v>
      </c>
      <c r="E25" s="72">
        <f t="shared" si="2"/>
        <v>4140594878</v>
      </c>
      <c r="F25" s="73">
        <f t="shared" si="2"/>
        <v>4140594878</v>
      </c>
      <c r="G25" s="73">
        <f t="shared" si="2"/>
        <v>63058013</v>
      </c>
      <c r="H25" s="73">
        <f t="shared" si="2"/>
        <v>-55992372</v>
      </c>
      <c r="I25" s="73">
        <f t="shared" si="2"/>
        <v>20750589</v>
      </c>
      <c r="J25" s="73">
        <f t="shared" si="2"/>
        <v>20750589</v>
      </c>
      <c r="K25" s="73">
        <f t="shared" si="2"/>
        <v>9323599</v>
      </c>
      <c r="L25" s="73">
        <f t="shared" si="2"/>
        <v>110786882</v>
      </c>
      <c r="M25" s="73">
        <f t="shared" si="2"/>
        <v>-72289547</v>
      </c>
      <c r="N25" s="73">
        <f t="shared" si="2"/>
        <v>-72289547</v>
      </c>
      <c r="O25" s="73">
        <f t="shared" si="2"/>
        <v>-818855</v>
      </c>
      <c r="P25" s="73">
        <f t="shared" si="2"/>
        <v>-9693861</v>
      </c>
      <c r="Q25" s="73">
        <f t="shared" si="2"/>
        <v>101135986</v>
      </c>
      <c r="R25" s="73">
        <f t="shared" si="2"/>
        <v>101135986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101135986</v>
      </c>
      <c r="X25" s="73">
        <f t="shared" si="2"/>
        <v>3105446159</v>
      </c>
      <c r="Y25" s="73">
        <f t="shared" si="2"/>
        <v>-3004310173</v>
      </c>
      <c r="Z25" s="170">
        <f>+IF(X25&lt;&gt;0,+(Y25/X25)*100,0)</f>
        <v>-96.74327034436277</v>
      </c>
      <c r="AA25" s="74">
        <f>+AA12+AA24</f>
        <v>4140594878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11732472</v>
      </c>
      <c r="D31" s="155"/>
      <c r="E31" s="59">
        <v>12307083</v>
      </c>
      <c r="F31" s="60">
        <v>12307083</v>
      </c>
      <c r="G31" s="60">
        <v>-2864</v>
      </c>
      <c r="H31" s="60">
        <v>-16127</v>
      </c>
      <c r="I31" s="60">
        <v>-40375</v>
      </c>
      <c r="J31" s="60">
        <v>-40375</v>
      </c>
      <c r="K31" s="60">
        <v>49767</v>
      </c>
      <c r="L31" s="60">
        <v>-975</v>
      </c>
      <c r="M31" s="60">
        <v>5737</v>
      </c>
      <c r="N31" s="60">
        <v>5737</v>
      </c>
      <c r="O31" s="60">
        <v>2007</v>
      </c>
      <c r="P31" s="60">
        <v>-5673</v>
      </c>
      <c r="Q31" s="60">
        <v>1438</v>
      </c>
      <c r="R31" s="60">
        <v>1438</v>
      </c>
      <c r="S31" s="60"/>
      <c r="T31" s="60"/>
      <c r="U31" s="60"/>
      <c r="V31" s="60"/>
      <c r="W31" s="60">
        <v>1438</v>
      </c>
      <c r="X31" s="60">
        <v>9230312</v>
      </c>
      <c r="Y31" s="60">
        <v>-9228874</v>
      </c>
      <c r="Z31" s="140">
        <v>-99.98</v>
      </c>
      <c r="AA31" s="62">
        <v>12307083</v>
      </c>
    </row>
    <row r="32" spans="1:27" ht="12.75">
      <c r="A32" s="249" t="s">
        <v>164</v>
      </c>
      <c r="B32" s="182"/>
      <c r="C32" s="155">
        <v>1772271650</v>
      </c>
      <c r="D32" s="155"/>
      <c r="E32" s="59">
        <v>880000000</v>
      </c>
      <c r="F32" s="60">
        <v>900100000</v>
      </c>
      <c r="G32" s="60">
        <v>111627413</v>
      </c>
      <c r="H32" s="60">
        <v>29886013</v>
      </c>
      <c r="I32" s="60">
        <v>5480025</v>
      </c>
      <c r="J32" s="60">
        <v>5480025</v>
      </c>
      <c r="K32" s="60">
        <v>-9227349</v>
      </c>
      <c r="L32" s="60">
        <v>38955755</v>
      </c>
      <c r="M32" s="60">
        <v>-51052817</v>
      </c>
      <c r="N32" s="60">
        <v>-51052817</v>
      </c>
      <c r="O32" s="60">
        <v>-14570464</v>
      </c>
      <c r="P32" s="60">
        <v>-12225135</v>
      </c>
      <c r="Q32" s="60">
        <v>5957743</v>
      </c>
      <c r="R32" s="60">
        <v>5957743</v>
      </c>
      <c r="S32" s="60"/>
      <c r="T32" s="60"/>
      <c r="U32" s="60"/>
      <c r="V32" s="60"/>
      <c r="W32" s="60">
        <v>5957743</v>
      </c>
      <c r="X32" s="60">
        <v>675075000</v>
      </c>
      <c r="Y32" s="60">
        <v>-669117257</v>
      </c>
      <c r="Z32" s="140">
        <v>-99.12</v>
      </c>
      <c r="AA32" s="62">
        <v>900100000</v>
      </c>
    </row>
    <row r="33" spans="1:27" ht="12.75">
      <c r="A33" s="249" t="s">
        <v>165</v>
      </c>
      <c r="B33" s="182"/>
      <c r="C33" s="155">
        <v>2386000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1786390122</v>
      </c>
      <c r="D34" s="168">
        <f>SUM(D29:D33)</f>
        <v>0</v>
      </c>
      <c r="E34" s="72">
        <f t="shared" si="3"/>
        <v>892307083</v>
      </c>
      <c r="F34" s="73">
        <f t="shared" si="3"/>
        <v>912407083</v>
      </c>
      <c r="G34" s="73">
        <f t="shared" si="3"/>
        <v>111624549</v>
      </c>
      <c r="H34" s="73">
        <f t="shared" si="3"/>
        <v>29869886</v>
      </c>
      <c r="I34" s="73">
        <f t="shared" si="3"/>
        <v>5439650</v>
      </c>
      <c r="J34" s="73">
        <f t="shared" si="3"/>
        <v>5439650</v>
      </c>
      <c r="K34" s="73">
        <f t="shared" si="3"/>
        <v>-9177582</v>
      </c>
      <c r="L34" s="73">
        <f t="shared" si="3"/>
        <v>38954780</v>
      </c>
      <c r="M34" s="73">
        <f t="shared" si="3"/>
        <v>-51047080</v>
      </c>
      <c r="N34" s="73">
        <f t="shared" si="3"/>
        <v>-51047080</v>
      </c>
      <c r="O34" s="73">
        <f t="shared" si="3"/>
        <v>-14568457</v>
      </c>
      <c r="P34" s="73">
        <f t="shared" si="3"/>
        <v>-12230808</v>
      </c>
      <c r="Q34" s="73">
        <f t="shared" si="3"/>
        <v>5959181</v>
      </c>
      <c r="R34" s="73">
        <f t="shared" si="3"/>
        <v>5959181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5959181</v>
      </c>
      <c r="X34" s="73">
        <f t="shared" si="3"/>
        <v>684305312</v>
      </c>
      <c r="Y34" s="73">
        <f t="shared" si="3"/>
        <v>-678346131</v>
      </c>
      <c r="Z34" s="170">
        <f>+IF(X34&lt;&gt;0,+(Y34/X34)*100,0)</f>
        <v>-99.12916341646051</v>
      </c>
      <c r="AA34" s="74">
        <f>SUM(AA29:AA33)</f>
        <v>912407083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7123250</v>
      </c>
      <c r="D37" s="155"/>
      <c r="E37" s="59">
        <v>8000000</v>
      </c>
      <c r="F37" s="60">
        <v>4500000</v>
      </c>
      <c r="G37" s="60"/>
      <c r="H37" s="60"/>
      <c r="I37" s="60"/>
      <c r="J37" s="60"/>
      <c r="K37" s="60"/>
      <c r="L37" s="60">
        <v>-84747</v>
      </c>
      <c r="M37" s="60">
        <v>-82013</v>
      </c>
      <c r="N37" s="60">
        <v>-82013</v>
      </c>
      <c r="O37" s="60"/>
      <c r="P37" s="60"/>
      <c r="Q37" s="60"/>
      <c r="R37" s="60"/>
      <c r="S37" s="60"/>
      <c r="T37" s="60"/>
      <c r="U37" s="60"/>
      <c r="V37" s="60"/>
      <c r="W37" s="60"/>
      <c r="X37" s="60">
        <v>3375000</v>
      </c>
      <c r="Y37" s="60">
        <v>-3375000</v>
      </c>
      <c r="Z37" s="140">
        <v>-100</v>
      </c>
      <c r="AA37" s="62">
        <v>4500000</v>
      </c>
    </row>
    <row r="38" spans="1:27" ht="12.75">
      <c r="A38" s="249" t="s">
        <v>165</v>
      </c>
      <c r="B38" s="182"/>
      <c r="C38" s="155">
        <v>71075940</v>
      </c>
      <c r="D38" s="155"/>
      <c r="E38" s="59">
        <v>46315868</v>
      </c>
      <c r="F38" s="60">
        <v>46315868</v>
      </c>
      <c r="G38" s="60"/>
      <c r="H38" s="60">
        <v>1310456</v>
      </c>
      <c r="I38" s="60">
        <v>-166822</v>
      </c>
      <c r="J38" s="60">
        <v>-166822</v>
      </c>
      <c r="K38" s="60"/>
      <c r="L38" s="60"/>
      <c r="M38" s="60"/>
      <c r="N38" s="60"/>
      <c r="O38" s="60">
        <v>-84747</v>
      </c>
      <c r="P38" s="60">
        <v>-71829</v>
      </c>
      <c r="Q38" s="60">
        <v>574915</v>
      </c>
      <c r="R38" s="60">
        <v>574915</v>
      </c>
      <c r="S38" s="60"/>
      <c r="T38" s="60"/>
      <c r="U38" s="60"/>
      <c r="V38" s="60"/>
      <c r="W38" s="60">
        <v>574915</v>
      </c>
      <c r="X38" s="60">
        <v>34736901</v>
      </c>
      <c r="Y38" s="60">
        <v>-34161986</v>
      </c>
      <c r="Z38" s="140">
        <v>-98.34</v>
      </c>
      <c r="AA38" s="62">
        <v>46315868</v>
      </c>
    </row>
    <row r="39" spans="1:27" ht="12.75">
      <c r="A39" s="250" t="s">
        <v>59</v>
      </c>
      <c r="B39" s="253"/>
      <c r="C39" s="168">
        <f aca="true" t="shared" si="4" ref="C39:Y39">SUM(C37:C38)</f>
        <v>78199190</v>
      </c>
      <c r="D39" s="168">
        <f>SUM(D37:D38)</f>
        <v>0</v>
      </c>
      <c r="E39" s="76">
        <f t="shared" si="4"/>
        <v>54315868</v>
      </c>
      <c r="F39" s="77">
        <f t="shared" si="4"/>
        <v>50815868</v>
      </c>
      <c r="G39" s="77">
        <f t="shared" si="4"/>
        <v>0</v>
      </c>
      <c r="H39" s="77">
        <f t="shared" si="4"/>
        <v>1310456</v>
      </c>
      <c r="I39" s="77">
        <f t="shared" si="4"/>
        <v>-166822</v>
      </c>
      <c r="J39" s="77">
        <f t="shared" si="4"/>
        <v>-166822</v>
      </c>
      <c r="K39" s="77">
        <f t="shared" si="4"/>
        <v>0</v>
      </c>
      <c r="L39" s="77">
        <f t="shared" si="4"/>
        <v>-84747</v>
      </c>
      <c r="M39" s="77">
        <f t="shared" si="4"/>
        <v>-82013</v>
      </c>
      <c r="N39" s="77">
        <f t="shared" si="4"/>
        <v>-82013</v>
      </c>
      <c r="O39" s="77">
        <f t="shared" si="4"/>
        <v>-84747</v>
      </c>
      <c r="P39" s="77">
        <f t="shared" si="4"/>
        <v>-71829</v>
      </c>
      <c r="Q39" s="77">
        <f t="shared" si="4"/>
        <v>574915</v>
      </c>
      <c r="R39" s="77">
        <f t="shared" si="4"/>
        <v>574915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574915</v>
      </c>
      <c r="X39" s="77">
        <f t="shared" si="4"/>
        <v>38111901</v>
      </c>
      <c r="Y39" s="77">
        <f t="shared" si="4"/>
        <v>-37536986</v>
      </c>
      <c r="Z39" s="212">
        <f>+IF(X39&lt;&gt;0,+(Y39/X39)*100,0)</f>
        <v>-98.49150794131208</v>
      </c>
      <c r="AA39" s="79">
        <f>SUM(AA37:AA38)</f>
        <v>50815868</v>
      </c>
    </row>
    <row r="40" spans="1:27" ht="12.75">
      <c r="A40" s="250" t="s">
        <v>167</v>
      </c>
      <c r="B40" s="251"/>
      <c r="C40" s="168">
        <f aca="true" t="shared" si="5" ref="C40:Y40">+C34+C39</f>
        <v>1864589312</v>
      </c>
      <c r="D40" s="168">
        <f>+D34+D39</f>
        <v>0</v>
      </c>
      <c r="E40" s="72">
        <f t="shared" si="5"/>
        <v>946622951</v>
      </c>
      <c r="F40" s="73">
        <f t="shared" si="5"/>
        <v>963222951</v>
      </c>
      <c r="G40" s="73">
        <f t="shared" si="5"/>
        <v>111624549</v>
      </c>
      <c r="H40" s="73">
        <f t="shared" si="5"/>
        <v>31180342</v>
      </c>
      <c r="I40" s="73">
        <f t="shared" si="5"/>
        <v>5272828</v>
      </c>
      <c r="J40" s="73">
        <f t="shared" si="5"/>
        <v>5272828</v>
      </c>
      <c r="K40" s="73">
        <f t="shared" si="5"/>
        <v>-9177582</v>
      </c>
      <c r="L40" s="73">
        <f t="shared" si="5"/>
        <v>38870033</v>
      </c>
      <c r="M40" s="73">
        <f t="shared" si="5"/>
        <v>-51129093</v>
      </c>
      <c r="N40" s="73">
        <f t="shared" si="5"/>
        <v>-51129093</v>
      </c>
      <c r="O40" s="73">
        <f t="shared" si="5"/>
        <v>-14653204</v>
      </c>
      <c r="P40" s="73">
        <f t="shared" si="5"/>
        <v>-12302637</v>
      </c>
      <c r="Q40" s="73">
        <f t="shared" si="5"/>
        <v>6534096</v>
      </c>
      <c r="R40" s="73">
        <f t="shared" si="5"/>
        <v>6534096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6534096</v>
      </c>
      <c r="X40" s="73">
        <f t="shared" si="5"/>
        <v>722417213</v>
      </c>
      <c r="Y40" s="73">
        <f t="shared" si="5"/>
        <v>-715883117</v>
      </c>
      <c r="Z40" s="170">
        <f>+IF(X40&lt;&gt;0,+(Y40/X40)*100,0)</f>
        <v>-99.09552321256776</v>
      </c>
      <c r="AA40" s="74">
        <f>+AA34+AA39</f>
        <v>963222951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1660973337</v>
      </c>
      <c r="D42" s="257">
        <f>+D25-D40</f>
        <v>0</v>
      </c>
      <c r="E42" s="258">
        <f t="shared" si="6"/>
        <v>3193971927</v>
      </c>
      <c r="F42" s="259">
        <f t="shared" si="6"/>
        <v>3177371927</v>
      </c>
      <c r="G42" s="259">
        <f t="shared" si="6"/>
        <v>-48566536</v>
      </c>
      <c r="H42" s="259">
        <f t="shared" si="6"/>
        <v>-87172714</v>
      </c>
      <c r="I42" s="259">
        <f t="shared" si="6"/>
        <v>15477761</v>
      </c>
      <c r="J42" s="259">
        <f t="shared" si="6"/>
        <v>15477761</v>
      </c>
      <c r="K42" s="259">
        <f t="shared" si="6"/>
        <v>18501181</v>
      </c>
      <c r="L42" s="259">
        <f t="shared" si="6"/>
        <v>71916849</v>
      </c>
      <c r="M42" s="259">
        <f t="shared" si="6"/>
        <v>-21160454</v>
      </c>
      <c r="N42" s="259">
        <f t="shared" si="6"/>
        <v>-21160454</v>
      </c>
      <c r="O42" s="259">
        <f t="shared" si="6"/>
        <v>13834349</v>
      </c>
      <c r="P42" s="259">
        <f t="shared" si="6"/>
        <v>2608776</v>
      </c>
      <c r="Q42" s="259">
        <f t="shared" si="6"/>
        <v>94601890</v>
      </c>
      <c r="R42" s="259">
        <f t="shared" si="6"/>
        <v>94601890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94601890</v>
      </c>
      <c r="X42" s="259">
        <f t="shared" si="6"/>
        <v>2383028946</v>
      </c>
      <c r="Y42" s="259">
        <f t="shared" si="6"/>
        <v>-2288427056</v>
      </c>
      <c r="Z42" s="260">
        <f>+IF(X42&lt;&gt;0,+(Y42/X42)*100,0)</f>
        <v>-96.030182925021</v>
      </c>
      <c r="AA42" s="261">
        <f>+AA25-AA40</f>
        <v>3177371927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1660973337</v>
      </c>
      <c r="D45" s="155"/>
      <c r="E45" s="59">
        <v>3193971927</v>
      </c>
      <c r="F45" s="60">
        <v>3177371927</v>
      </c>
      <c r="G45" s="60">
        <v>-48566537</v>
      </c>
      <c r="H45" s="60">
        <v>-87172714</v>
      </c>
      <c r="I45" s="60"/>
      <c r="J45" s="60"/>
      <c r="K45" s="60"/>
      <c r="L45" s="60">
        <v>71916849</v>
      </c>
      <c r="M45" s="60">
        <v>-21160454</v>
      </c>
      <c r="N45" s="60">
        <v>-21160454</v>
      </c>
      <c r="O45" s="60">
        <v>13834349</v>
      </c>
      <c r="P45" s="60">
        <v>2608776</v>
      </c>
      <c r="Q45" s="60">
        <v>94601890</v>
      </c>
      <c r="R45" s="60">
        <v>94601890</v>
      </c>
      <c r="S45" s="60"/>
      <c r="T45" s="60"/>
      <c r="U45" s="60"/>
      <c r="V45" s="60"/>
      <c r="W45" s="60">
        <v>94601890</v>
      </c>
      <c r="X45" s="60">
        <v>2383028945</v>
      </c>
      <c r="Y45" s="60">
        <v>-2288427055</v>
      </c>
      <c r="Z45" s="139">
        <v>-96.03</v>
      </c>
      <c r="AA45" s="62">
        <v>3177371927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15477761</v>
      </c>
      <c r="J46" s="60">
        <v>15477761</v>
      </c>
      <c r="K46" s="60">
        <v>18501181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1660973337</v>
      </c>
      <c r="D48" s="217">
        <f>SUM(D45:D47)</f>
        <v>0</v>
      </c>
      <c r="E48" s="264">
        <f t="shared" si="7"/>
        <v>3193971927</v>
      </c>
      <c r="F48" s="219">
        <f t="shared" si="7"/>
        <v>3177371927</v>
      </c>
      <c r="G48" s="219">
        <f t="shared" si="7"/>
        <v>-48566537</v>
      </c>
      <c r="H48" s="219">
        <f t="shared" si="7"/>
        <v>-87172714</v>
      </c>
      <c r="I48" s="219">
        <f t="shared" si="7"/>
        <v>15477761</v>
      </c>
      <c r="J48" s="219">
        <f t="shared" si="7"/>
        <v>15477761</v>
      </c>
      <c r="K48" s="219">
        <f t="shared" si="7"/>
        <v>18501181</v>
      </c>
      <c r="L48" s="219">
        <f t="shared" si="7"/>
        <v>71916849</v>
      </c>
      <c r="M48" s="219">
        <f t="shared" si="7"/>
        <v>-21160454</v>
      </c>
      <c r="N48" s="219">
        <f t="shared" si="7"/>
        <v>-21160454</v>
      </c>
      <c r="O48" s="219">
        <f t="shared" si="7"/>
        <v>13834349</v>
      </c>
      <c r="P48" s="219">
        <f t="shared" si="7"/>
        <v>2608776</v>
      </c>
      <c r="Q48" s="219">
        <f t="shared" si="7"/>
        <v>94601890</v>
      </c>
      <c r="R48" s="219">
        <f t="shared" si="7"/>
        <v>94601890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94601890</v>
      </c>
      <c r="X48" s="219">
        <f t="shared" si="7"/>
        <v>2383028945</v>
      </c>
      <c r="Y48" s="219">
        <f t="shared" si="7"/>
        <v>-2288427055</v>
      </c>
      <c r="Z48" s="265">
        <f>+IF(X48&lt;&gt;0,+(Y48/X48)*100,0)</f>
        <v>-96.03018292335513</v>
      </c>
      <c r="AA48" s="232">
        <f>SUM(AA45:AA47)</f>
        <v>3177371927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358490375</v>
      </c>
      <c r="D6" s="155"/>
      <c r="E6" s="59">
        <v>207596000</v>
      </c>
      <c r="F6" s="60">
        <v>207596000</v>
      </c>
      <c r="G6" s="60">
        <v>6168986</v>
      </c>
      <c r="H6" s="60">
        <v>2171900</v>
      </c>
      <c r="I6" s="60">
        <v>2518420</v>
      </c>
      <c r="J6" s="60">
        <v>10859306</v>
      </c>
      <c r="K6" s="60">
        <v>7386975</v>
      </c>
      <c r="L6" s="60">
        <v>8767787</v>
      </c>
      <c r="M6" s="60">
        <v>8145693</v>
      </c>
      <c r="N6" s="60">
        <v>24300455</v>
      </c>
      <c r="O6" s="60">
        <v>2250211</v>
      </c>
      <c r="P6" s="60">
        <v>14673428</v>
      </c>
      <c r="Q6" s="60">
        <v>10497472</v>
      </c>
      <c r="R6" s="60">
        <v>27421111</v>
      </c>
      <c r="S6" s="60"/>
      <c r="T6" s="60"/>
      <c r="U6" s="60"/>
      <c r="V6" s="60"/>
      <c r="W6" s="60">
        <v>62580872</v>
      </c>
      <c r="X6" s="60">
        <v>63216678</v>
      </c>
      <c r="Y6" s="60">
        <v>-635806</v>
      </c>
      <c r="Z6" s="140">
        <v>-1.01</v>
      </c>
      <c r="AA6" s="62">
        <v>207596000</v>
      </c>
    </row>
    <row r="7" spans="1:27" ht="12.75">
      <c r="A7" s="249" t="s">
        <v>32</v>
      </c>
      <c r="B7" s="182"/>
      <c r="C7" s="155">
        <v>403379919</v>
      </c>
      <c r="D7" s="155"/>
      <c r="E7" s="59">
        <v>714783526</v>
      </c>
      <c r="F7" s="60">
        <v>708018274</v>
      </c>
      <c r="G7" s="60">
        <v>24891512</v>
      </c>
      <c r="H7" s="60">
        <v>26823255</v>
      </c>
      <c r="I7" s="60">
        <v>28202858</v>
      </c>
      <c r="J7" s="60">
        <v>79917625</v>
      </c>
      <c r="K7" s="60">
        <v>19834104</v>
      </c>
      <c r="L7" s="60">
        <v>20732279</v>
      </c>
      <c r="M7" s="60">
        <v>14983599</v>
      </c>
      <c r="N7" s="60">
        <v>55549982</v>
      </c>
      <c r="O7" s="60">
        <v>9651668</v>
      </c>
      <c r="P7" s="60">
        <v>9038910</v>
      </c>
      <c r="Q7" s="60">
        <v>13730040</v>
      </c>
      <c r="R7" s="60">
        <v>32420618</v>
      </c>
      <c r="S7" s="60"/>
      <c r="T7" s="60"/>
      <c r="U7" s="60"/>
      <c r="V7" s="60"/>
      <c r="W7" s="60">
        <v>167888225</v>
      </c>
      <c r="X7" s="60">
        <v>225834083</v>
      </c>
      <c r="Y7" s="60">
        <v>-57945858</v>
      </c>
      <c r="Z7" s="140">
        <v>-25.66</v>
      </c>
      <c r="AA7" s="62">
        <v>708018274</v>
      </c>
    </row>
    <row r="8" spans="1:27" ht="12.75">
      <c r="A8" s="249" t="s">
        <v>178</v>
      </c>
      <c r="B8" s="182"/>
      <c r="C8" s="155">
        <v>150101576</v>
      </c>
      <c r="D8" s="155"/>
      <c r="E8" s="59">
        <v>111678254</v>
      </c>
      <c r="F8" s="60">
        <v>106725507</v>
      </c>
      <c r="G8" s="60">
        <v>13345049</v>
      </c>
      <c r="H8" s="60">
        <v>9871072</v>
      </c>
      <c r="I8" s="60">
        <v>11942464</v>
      </c>
      <c r="J8" s="60">
        <v>35158585</v>
      </c>
      <c r="K8" s="60">
        <v>8516973</v>
      </c>
      <c r="L8" s="60">
        <v>1288750</v>
      </c>
      <c r="M8" s="60">
        <v>6204642</v>
      </c>
      <c r="N8" s="60">
        <v>16010365</v>
      </c>
      <c r="O8" s="60">
        <v>19534471</v>
      </c>
      <c r="P8" s="60">
        <v>4953323</v>
      </c>
      <c r="Q8" s="60">
        <v>34779738</v>
      </c>
      <c r="R8" s="60">
        <v>59267532</v>
      </c>
      <c r="S8" s="60"/>
      <c r="T8" s="60"/>
      <c r="U8" s="60"/>
      <c r="V8" s="60"/>
      <c r="W8" s="60">
        <v>110436482</v>
      </c>
      <c r="X8" s="60">
        <v>86994682</v>
      </c>
      <c r="Y8" s="60">
        <v>23441800</v>
      </c>
      <c r="Z8" s="140">
        <v>26.95</v>
      </c>
      <c r="AA8" s="62">
        <v>106725507</v>
      </c>
    </row>
    <row r="9" spans="1:27" ht="12.75">
      <c r="A9" s="249" t="s">
        <v>179</v>
      </c>
      <c r="B9" s="182"/>
      <c r="C9" s="155">
        <v>454043000</v>
      </c>
      <c r="D9" s="155"/>
      <c r="E9" s="59">
        <v>564907000</v>
      </c>
      <c r="F9" s="60">
        <v>564266000</v>
      </c>
      <c r="G9" s="60">
        <v>196039667</v>
      </c>
      <c r="H9" s="60">
        <v>5647057</v>
      </c>
      <c r="I9" s="60">
        <v>13750000</v>
      </c>
      <c r="J9" s="60">
        <v>215436724</v>
      </c>
      <c r="K9" s="60">
        <v>1600000</v>
      </c>
      <c r="L9" s="60">
        <v>8632943</v>
      </c>
      <c r="M9" s="60">
        <v>159966333</v>
      </c>
      <c r="N9" s="60">
        <v>170199276</v>
      </c>
      <c r="O9" s="60">
        <v>9000000</v>
      </c>
      <c r="P9" s="60">
        <v>4446968</v>
      </c>
      <c r="Q9" s="60">
        <v>136700125</v>
      </c>
      <c r="R9" s="60">
        <v>150147093</v>
      </c>
      <c r="S9" s="60"/>
      <c r="T9" s="60"/>
      <c r="U9" s="60"/>
      <c r="V9" s="60"/>
      <c r="W9" s="60">
        <v>535783093</v>
      </c>
      <c r="X9" s="60">
        <v>535161000</v>
      </c>
      <c r="Y9" s="60">
        <v>622093</v>
      </c>
      <c r="Z9" s="140">
        <v>0.12</v>
      </c>
      <c r="AA9" s="62">
        <v>564266000</v>
      </c>
    </row>
    <row r="10" spans="1:27" ht="12.75">
      <c r="A10" s="249" t="s">
        <v>180</v>
      </c>
      <c r="B10" s="182"/>
      <c r="C10" s="155">
        <v>187265000</v>
      </c>
      <c r="D10" s="155"/>
      <c r="E10" s="59">
        <v>185520000</v>
      </c>
      <c r="F10" s="60">
        <v>182520000</v>
      </c>
      <c r="G10" s="60">
        <v>72775000</v>
      </c>
      <c r="H10" s="60">
        <v>21913000</v>
      </c>
      <c r="I10" s="60"/>
      <c r="J10" s="60">
        <v>94688000</v>
      </c>
      <c r="K10" s="60"/>
      <c r="L10" s="60"/>
      <c r="M10" s="60">
        <v>42200000</v>
      </c>
      <c r="N10" s="60">
        <v>42200000</v>
      </c>
      <c r="O10" s="60"/>
      <c r="P10" s="60">
        <v>2295000</v>
      </c>
      <c r="Q10" s="60">
        <v>43337000</v>
      </c>
      <c r="R10" s="60">
        <v>45632000</v>
      </c>
      <c r="S10" s="60"/>
      <c r="T10" s="60"/>
      <c r="U10" s="60"/>
      <c r="V10" s="60"/>
      <c r="W10" s="60">
        <v>182520000</v>
      </c>
      <c r="X10" s="60">
        <v>182520000</v>
      </c>
      <c r="Y10" s="60"/>
      <c r="Z10" s="140"/>
      <c r="AA10" s="62">
        <v>182520000</v>
      </c>
    </row>
    <row r="11" spans="1:27" ht="12.75">
      <c r="A11" s="249" t="s">
        <v>181</v>
      </c>
      <c r="B11" s="182"/>
      <c r="C11" s="155">
        <v>26961587</v>
      </c>
      <c r="D11" s="155"/>
      <c r="E11" s="59">
        <v>28900000</v>
      </c>
      <c r="F11" s="60">
        <v>32900001</v>
      </c>
      <c r="G11" s="60">
        <v>2196125</v>
      </c>
      <c r="H11" s="60">
        <v>2688883</v>
      </c>
      <c r="I11" s="60">
        <v>2877916</v>
      </c>
      <c r="J11" s="60">
        <v>7762924</v>
      </c>
      <c r="K11" s="60">
        <v>2835635</v>
      </c>
      <c r="L11" s="60">
        <v>2564864</v>
      </c>
      <c r="M11" s="60">
        <v>2845663</v>
      </c>
      <c r="N11" s="60">
        <v>8246162</v>
      </c>
      <c r="O11" s="60">
        <v>2797143</v>
      </c>
      <c r="P11" s="60">
        <v>2653179</v>
      </c>
      <c r="Q11" s="60">
        <v>2919972</v>
      </c>
      <c r="R11" s="60">
        <v>8370294</v>
      </c>
      <c r="S11" s="60"/>
      <c r="T11" s="60"/>
      <c r="U11" s="60"/>
      <c r="V11" s="60"/>
      <c r="W11" s="60">
        <v>24379380</v>
      </c>
      <c r="X11" s="60">
        <v>24215682</v>
      </c>
      <c r="Y11" s="60">
        <v>163698</v>
      </c>
      <c r="Z11" s="140">
        <v>0.68</v>
      </c>
      <c r="AA11" s="62">
        <v>32900001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-1349141073</v>
      </c>
      <c r="D14" s="155"/>
      <c r="E14" s="59">
        <v>-1324414777</v>
      </c>
      <c r="F14" s="60">
        <v>-828812165</v>
      </c>
      <c r="G14" s="60">
        <v>-223120525</v>
      </c>
      <c r="H14" s="60">
        <v>-59562010</v>
      </c>
      <c r="I14" s="60">
        <v>-100187056</v>
      </c>
      <c r="J14" s="60">
        <v>-382869591</v>
      </c>
      <c r="K14" s="60">
        <v>-51875769</v>
      </c>
      <c r="L14" s="60">
        <v>-32400997</v>
      </c>
      <c r="M14" s="60">
        <v>-187761767</v>
      </c>
      <c r="N14" s="60">
        <v>-272038533</v>
      </c>
      <c r="O14" s="60">
        <v>-44620870</v>
      </c>
      <c r="P14" s="60">
        <v>-61797896</v>
      </c>
      <c r="Q14" s="60">
        <v>-164998949</v>
      </c>
      <c r="R14" s="60">
        <v>-271417715</v>
      </c>
      <c r="S14" s="60"/>
      <c r="T14" s="60"/>
      <c r="U14" s="60"/>
      <c r="V14" s="60"/>
      <c r="W14" s="60">
        <v>-926325839</v>
      </c>
      <c r="X14" s="60">
        <v>-437841287</v>
      </c>
      <c r="Y14" s="60">
        <v>-488484552</v>
      </c>
      <c r="Z14" s="140">
        <v>111.57</v>
      </c>
      <c r="AA14" s="62">
        <v>-828812165</v>
      </c>
    </row>
    <row r="15" spans="1:27" ht="12.75">
      <c r="A15" s="249" t="s">
        <v>40</v>
      </c>
      <c r="B15" s="182"/>
      <c r="C15" s="155">
        <v>-20685301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-105000000</v>
      </c>
      <c r="F16" s="60">
        <v>-579327613</v>
      </c>
      <c r="G16" s="60">
        <v>-5166667</v>
      </c>
      <c r="H16" s="60">
        <v>-3837057</v>
      </c>
      <c r="I16" s="60"/>
      <c r="J16" s="60">
        <v>-9003724</v>
      </c>
      <c r="K16" s="60">
        <v>-1600000</v>
      </c>
      <c r="L16" s="60">
        <v>-8632943</v>
      </c>
      <c r="M16" s="60">
        <v>-10366667</v>
      </c>
      <c r="N16" s="60">
        <v>-20599610</v>
      </c>
      <c r="O16" s="60">
        <v>-9000000</v>
      </c>
      <c r="P16" s="60">
        <v>-4446968</v>
      </c>
      <c r="Q16" s="60">
        <v>-22175125</v>
      </c>
      <c r="R16" s="60">
        <v>-35622093</v>
      </c>
      <c r="S16" s="60"/>
      <c r="T16" s="60"/>
      <c r="U16" s="60"/>
      <c r="V16" s="60"/>
      <c r="W16" s="60">
        <v>-65225427</v>
      </c>
      <c r="X16" s="60">
        <v>-529055683</v>
      </c>
      <c r="Y16" s="60">
        <v>463830256</v>
      </c>
      <c r="Z16" s="140">
        <v>-87.67</v>
      </c>
      <c r="AA16" s="62">
        <v>-579327613</v>
      </c>
    </row>
    <row r="17" spans="1:27" ht="12.75">
      <c r="A17" s="250" t="s">
        <v>185</v>
      </c>
      <c r="B17" s="251"/>
      <c r="C17" s="168">
        <f aca="true" t="shared" si="0" ref="C17:Y17">SUM(C6:C16)</f>
        <v>210415083</v>
      </c>
      <c r="D17" s="168">
        <f t="shared" si="0"/>
        <v>0</v>
      </c>
      <c r="E17" s="72">
        <f t="shared" si="0"/>
        <v>383970003</v>
      </c>
      <c r="F17" s="73">
        <f t="shared" si="0"/>
        <v>393886004</v>
      </c>
      <c r="G17" s="73">
        <f t="shared" si="0"/>
        <v>87129147</v>
      </c>
      <c r="H17" s="73">
        <f t="shared" si="0"/>
        <v>5716100</v>
      </c>
      <c r="I17" s="73">
        <f t="shared" si="0"/>
        <v>-40895398</v>
      </c>
      <c r="J17" s="73">
        <f t="shared" si="0"/>
        <v>51949849</v>
      </c>
      <c r="K17" s="73">
        <f t="shared" si="0"/>
        <v>-13302082</v>
      </c>
      <c r="L17" s="73">
        <f t="shared" si="0"/>
        <v>952683</v>
      </c>
      <c r="M17" s="73">
        <f t="shared" si="0"/>
        <v>36217496</v>
      </c>
      <c r="N17" s="73">
        <f t="shared" si="0"/>
        <v>23868097</v>
      </c>
      <c r="O17" s="73">
        <f t="shared" si="0"/>
        <v>-10387377</v>
      </c>
      <c r="P17" s="73">
        <f t="shared" si="0"/>
        <v>-28184056</v>
      </c>
      <c r="Q17" s="73">
        <f t="shared" si="0"/>
        <v>54790273</v>
      </c>
      <c r="R17" s="73">
        <f t="shared" si="0"/>
        <v>16218840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92036786</v>
      </c>
      <c r="X17" s="73">
        <f t="shared" si="0"/>
        <v>151045155</v>
      </c>
      <c r="Y17" s="73">
        <f t="shared" si="0"/>
        <v>-59008369</v>
      </c>
      <c r="Z17" s="170">
        <f>+IF(X17&lt;&gt;0,+(Y17/X17)*100,0)</f>
        <v>-39.06670756834272</v>
      </c>
      <c r="AA17" s="74">
        <f>SUM(AA6:AA16)</f>
        <v>393886004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663251</v>
      </c>
      <c r="D21" s="155"/>
      <c r="E21" s="59">
        <v>6000000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-1630656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-11943</v>
      </c>
      <c r="D24" s="155"/>
      <c r="E24" s="59"/>
      <c r="F24" s="60"/>
      <c r="G24" s="60">
        <v>-70321239</v>
      </c>
      <c r="H24" s="60">
        <v>-1301924</v>
      </c>
      <c r="I24" s="60">
        <v>67677996</v>
      </c>
      <c r="J24" s="60">
        <v>-3945167</v>
      </c>
      <c r="K24" s="60">
        <v>16178231</v>
      </c>
      <c r="L24" s="60">
        <v>10200000</v>
      </c>
      <c r="M24" s="60"/>
      <c r="N24" s="60">
        <v>26378231</v>
      </c>
      <c r="O24" s="60">
        <v>6000000</v>
      </c>
      <c r="P24" s="60">
        <v>6166438</v>
      </c>
      <c r="Q24" s="60">
        <v>1411000</v>
      </c>
      <c r="R24" s="60">
        <v>13577438</v>
      </c>
      <c r="S24" s="60"/>
      <c r="T24" s="60"/>
      <c r="U24" s="60"/>
      <c r="V24" s="60"/>
      <c r="W24" s="60">
        <v>36010502</v>
      </c>
      <c r="X24" s="60">
        <v>22433064</v>
      </c>
      <c r="Y24" s="60">
        <v>13577438</v>
      </c>
      <c r="Z24" s="140">
        <v>60.52</v>
      </c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-204879129</v>
      </c>
      <c r="D26" s="155"/>
      <c r="E26" s="59">
        <v>-257920000</v>
      </c>
      <c r="F26" s="60">
        <v>-266520000</v>
      </c>
      <c r="G26" s="60">
        <v>-6564749</v>
      </c>
      <c r="H26" s="60">
        <v>-16322895</v>
      </c>
      <c r="I26" s="60">
        <v>-15773364</v>
      </c>
      <c r="J26" s="60">
        <v>-38661008</v>
      </c>
      <c r="K26" s="60">
        <v>-1762980</v>
      </c>
      <c r="L26" s="60">
        <v>-13421685</v>
      </c>
      <c r="M26" s="60">
        <v>-34509353</v>
      </c>
      <c r="N26" s="60">
        <v>-49694018</v>
      </c>
      <c r="O26" s="60">
        <v>-3714208</v>
      </c>
      <c r="P26" s="60">
        <v>-5410215</v>
      </c>
      <c r="Q26" s="60">
        <v>-11802277</v>
      </c>
      <c r="R26" s="60">
        <v>-20926700</v>
      </c>
      <c r="S26" s="60"/>
      <c r="T26" s="60"/>
      <c r="U26" s="60"/>
      <c r="V26" s="60"/>
      <c r="W26" s="60">
        <v>-109281726</v>
      </c>
      <c r="X26" s="60">
        <v>-161209717</v>
      </c>
      <c r="Y26" s="60">
        <v>51927991</v>
      </c>
      <c r="Z26" s="140">
        <v>-32.21</v>
      </c>
      <c r="AA26" s="62">
        <v>-266520000</v>
      </c>
    </row>
    <row r="27" spans="1:27" ht="12.75">
      <c r="A27" s="250" t="s">
        <v>192</v>
      </c>
      <c r="B27" s="251"/>
      <c r="C27" s="168">
        <f aca="true" t="shared" si="1" ref="C27:Y27">SUM(C21:C26)</f>
        <v>-205858477</v>
      </c>
      <c r="D27" s="168">
        <f>SUM(D21:D26)</f>
        <v>0</v>
      </c>
      <c r="E27" s="72">
        <f t="shared" si="1"/>
        <v>-251920000</v>
      </c>
      <c r="F27" s="73">
        <f t="shared" si="1"/>
        <v>-266520000</v>
      </c>
      <c r="G27" s="73">
        <f t="shared" si="1"/>
        <v>-76885988</v>
      </c>
      <c r="H27" s="73">
        <f t="shared" si="1"/>
        <v>-17624819</v>
      </c>
      <c r="I27" s="73">
        <f t="shared" si="1"/>
        <v>51904632</v>
      </c>
      <c r="J27" s="73">
        <f t="shared" si="1"/>
        <v>-42606175</v>
      </c>
      <c r="K27" s="73">
        <f t="shared" si="1"/>
        <v>14415251</v>
      </c>
      <c r="L27" s="73">
        <f t="shared" si="1"/>
        <v>-3221685</v>
      </c>
      <c r="M27" s="73">
        <f t="shared" si="1"/>
        <v>-34509353</v>
      </c>
      <c r="N27" s="73">
        <f t="shared" si="1"/>
        <v>-23315787</v>
      </c>
      <c r="O27" s="73">
        <f t="shared" si="1"/>
        <v>2285792</v>
      </c>
      <c r="P27" s="73">
        <f t="shared" si="1"/>
        <v>756223</v>
      </c>
      <c r="Q27" s="73">
        <f t="shared" si="1"/>
        <v>-10391277</v>
      </c>
      <c r="R27" s="73">
        <f t="shared" si="1"/>
        <v>-7349262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-73271224</v>
      </c>
      <c r="X27" s="73">
        <f t="shared" si="1"/>
        <v>-138776653</v>
      </c>
      <c r="Y27" s="73">
        <f t="shared" si="1"/>
        <v>65505429</v>
      </c>
      <c r="Z27" s="170">
        <f>+IF(X27&lt;&gt;0,+(Y27/X27)*100,0)</f>
        <v>-47.20205278333093</v>
      </c>
      <c r="AA27" s="74">
        <f>SUM(AA21:AA26)</f>
        <v>-266520000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-3221577</v>
      </c>
      <c r="D35" s="155"/>
      <c r="E35" s="59">
        <v>-6000000</v>
      </c>
      <c r="F35" s="60">
        <v>-4500026</v>
      </c>
      <c r="G35" s="60">
        <v>-1999026</v>
      </c>
      <c r="H35" s="60"/>
      <c r="I35" s="60"/>
      <c r="J35" s="60">
        <v>-1999026</v>
      </c>
      <c r="K35" s="60"/>
      <c r="L35" s="60"/>
      <c r="M35" s="60"/>
      <c r="N35" s="60"/>
      <c r="O35" s="60"/>
      <c r="P35" s="60"/>
      <c r="Q35" s="60">
        <v>-2035066</v>
      </c>
      <c r="R35" s="60">
        <v>-2035066</v>
      </c>
      <c r="S35" s="60"/>
      <c r="T35" s="60"/>
      <c r="U35" s="60"/>
      <c r="V35" s="60"/>
      <c r="W35" s="60">
        <v>-4034092</v>
      </c>
      <c r="X35" s="60">
        <v>-4500026</v>
      </c>
      <c r="Y35" s="60">
        <v>465934</v>
      </c>
      <c r="Z35" s="140">
        <v>-10.35</v>
      </c>
      <c r="AA35" s="62">
        <v>-4500026</v>
      </c>
    </row>
    <row r="36" spans="1:27" ht="12.75">
      <c r="A36" s="250" t="s">
        <v>198</v>
      </c>
      <c r="B36" s="251"/>
      <c r="C36" s="168">
        <f aca="true" t="shared" si="2" ref="C36:Y36">SUM(C31:C35)</f>
        <v>-3221577</v>
      </c>
      <c r="D36" s="168">
        <f>SUM(D31:D35)</f>
        <v>0</v>
      </c>
      <c r="E36" s="72">
        <f t="shared" si="2"/>
        <v>-6000000</v>
      </c>
      <c r="F36" s="73">
        <f t="shared" si="2"/>
        <v>-4500026</v>
      </c>
      <c r="G36" s="73">
        <f t="shared" si="2"/>
        <v>-1999026</v>
      </c>
      <c r="H36" s="73">
        <f t="shared" si="2"/>
        <v>0</v>
      </c>
      <c r="I36" s="73">
        <f t="shared" si="2"/>
        <v>0</v>
      </c>
      <c r="J36" s="73">
        <f t="shared" si="2"/>
        <v>-1999026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-2035066</v>
      </c>
      <c r="R36" s="73">
        <f t="shared" si="2"/>
        <v>-2035066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-4034092</v>
      </c>
      <c r="X36" s="73">
        <f t="shared" si="2"/>
        <v>-4500026</v>
      </c>
      <c r="Y36" s="73">
        <f t="shared" si="2"/>
        <v>465934</v>
      </c>
      <c r="Z36" s="170">
        <f>+IF(X36&lt;&gt;0,+(Y36/X36)*100,0)</f>
        <v>-10.354029065609843</v>
      </c>
      <c r="AA36" s="74">
        <f>SUM(AA31:AA35)</f>
        <v>-4500026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1335029</v>
      </c>
      <c r="D38" s="153">
        <f>+D17+D27+D36</f>
        <v>0</v>
      </c>
      <c r="E38" s="99">
        <f t="shared" si="3"/>
        <v>126050003</v>
      </c>
      <c r="F38" s="100">
        <f t="shared" si="3"/>
        <v>122865978</v>
      </c>
      <c r="G38" s="100">
        <f t="shared" si="3"/>
        <v>8244133</v>
      </c>
      <c r="H38" s="100">
        <f t="shared" si="3"/>
        <v>-11908719</v>
      </c>
      <c r="I38" s="100">
        <f t="shared" si="3"/>
        <v>11009234</v>
      </c>
      <c r="J38" s="100">
        <f t="shared" si="3"/>
        <v>7344648</v>
      </c>
      <c r="K38" s="100">
        <f t="shared" si="3"/>
        <v>1113169</v>
      </c>
      <c r="L38" s="100">
        <f t="shared" si="3"/>
        <v>-2269002</v>
      </c>
      <c r="M38" s="100">
        <f t="shared" si="3"/>
        <v>1708143</v>
      </c>
      <c r="N38" s="100">
        <f t="shared" si="3"/>
        <v>552310</v>
      </c>
      <c r="O38" s="100">
        <f t="shared" si="3"/>
        <v>-8101585</v>
      </c>
      <c r="P38" s="100">
        <f t="shared" si="3"/>
        <v>-27427833</v>
      </c>
      <c r="Q38" s="100">
        <f t="shared" si="3"/>
        <v>42363930</v>
      </c>
      <c r="R38" s="100">
        <f t="shared" si="3"/>
        <v>6834512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14731470</v>
      </c>
      <c r="X38" s="100">
        <f t="shared" si="3"/>
        <v>7768476</v>
      </c>
      <c r="Y38" s="100">
        <f t="shared" si="3"/>
        <v>6962994</v>
      </c>
      <c r="Z38" s="137">
        <f>+IF(X38&lt;&gt;0,+(Y38/X38)*100,0)</f>
        <v>89.63140260715228</v>
      </c>
      <c r="AA38" s="102">
        <f>+AA17+AA27+AA36</f>
        <v>122865978</v>
      </c>
    </row>
    <row r="39" spans="1:27" ht="12.75">
      <c r="A39" s="249" t="s">
        <v>200</v>
      </c>
      <c r="B39" s="182"/>
      <c r="C39" s="153">
        <v>6716636</v>
      </c>
      <c r="D39" s="153"/>
      <c r="E39" s="99">
        <v>3000000</v>
      </c>
      <c r="F39" s="100">
        <v>2995018</v>
      </c>
      <c r="G39" s="100">
        <v>8592346</v>
      </c>
      <c r="H39" s="100">
        <v>16836479</v>
      </c>
      <c r="I39" s="100">
        <v>4927760</v>
      </c>
      <c r="J39" s="100">
        <v>8592346</v>
      </c>
      <c r="K39" s="100">
        <v>15936994</v>
      </c>
      <c r="L39" s="100">
        <v>17050163</v>
      </c>
      <c r="M39" s="100">
        <v>14781161</v>
      </c>
      <c r="N39" s="100">
        <v>15936994</v>
      </c>
      <c r="O39" s="100">
        <v>16489304</v>
      </c>
      <c r="P39" s="100">
        <v>8387719</v>
      </c>
      <c r="Q39" s="100">
        <v>-19040114</v>
      </c>
      <c r="R39" s="100">
        <v>16489304</v>
      </c>
      <c r="S39" s="100"/>
      <c r="T39" s="100"/>
      <c r="U39" s="100"/>
      <c r="V39" s="100"/>
      <c r="W39" s="100">
        <v>8592346</v>
      </c>
      <c r="X39" s="100">
        <v>2995018</v>
      </c>
      <c r="Y39" s="100">
        <v>5597328</v>
      </c>
      <c r="Z39" s="137">
        <v>186.89</v>
      </c>
      <c r="AA39" s="102">
        <v>2995018</v>
      </c>
    </row>
    <row r="40" spans="1:27" ht="12.75">
      <c r="A40" s="269" t="s">
        <v>201</v>
      </c>
      <c r="B40" s="256"/>
      <c r="C40" s="257">
        <v>8051665</v>
      </c>
      <c r="D40" s="257"/>
      <c r="E40" s="258">
        <v>129050002</v>
      </c>
      <c r="F40" s="259">
        <v>125860996</v>
      </c>
      <c r="G40" s="259">
        <v>16836479</v>
      </c>
      <c r="H40" s="259">
        <v>4927760</v>
      </c>
      <c r="I40" s="259">
        <v>15936994</v>
      </c>
      <c r="J40" s="259">
        <v>15936994</v>
      </c>
      <c r="K40" s="259">
        <v>17050163</v>
      </c>
      <c r="L40" s="259">
        <v>14781161</v>
      </c>
      <c r="M40" s="259">
        <v>16489304</v>
      </c>
      <c r="N40" s="259">
        <v>16489304</v>
      </c>
      <c r="O40" s="259">
        <v>8387719</v>
      </c>
      <c r="P40" s="259">
        <v>-19040114</v>
      </c>
      <c r="Q40" s="259">
        <v>23323816</v>
      </c>
      <c r="R40" s="259">
        <v>23323816</v>
      </c>
      <c r="S40" s="259"/>
      <c r="T40" s="259"/>
      <c r="U40" s="259"/>
      <c r="V40" s="259"/>
      <c r="W40" s="259">
        <v>23323816</v>
      </c>
      <c r="X40" s="259">
        <v>10763494</v>
      </c>
      <c r="Y40" s="259">
        <v>12560322</v>
      </c>
      <c r="Z40" s="260">
        <v>116.69</v>
      </c>
      <c r="AA40" s="261">
        <v>125860996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190094628</v>
      </c>
      <c r="D5" s="200">
        <f t="shared" si="0"/>
        <v>0</v>
      </c>
      <c r="E5" s="106">
        <f t="shared" si="0"/>
        <v>233111854</v>
      </c>
      <c r="F5" s="106">
        <f t="shared" si="0"/>
        <v>249902082</v>
      </c>
      <c r="G5" s="106">
        <f t="shared" si="0"/>
        <v>6564748</v>
      </c>
      <c r="H5" s="106">
        <f t="shared" si="0"/>
        <v>15819643</v>
      </c>
      <c r="I5" s="106">
        <f t="shared" si="0"/>
        <v>15389924</v>
      </c>
      <c r="J5" s="106">
        <f t="shared" si="0"/>
        <v>37774315</v>
      </c>
      <c r="K5" s="106">
        <f t="shared" si="0"/>
        <v>1762980</v>
      </c>
      <c r="L5" s="106">
        <f t="shared" si="0"/>
        <v>19913161</v>
      </c>
      <c r="M5" s="106">
        <f t="shared" si="0"/>
        <v>33363019</v>
      </c>
      <c r="N5" s="106">
        <f t="shared" si="0"/>
        <v>55039160</v>
      </c>
      <c r="O5" s="106">
        <f t="shared" si="0"/>
        <v>5378708</v>
      </c>
      <c r="P5" s="106">
        <f t="shared" si="0"/>
        <v>10021077</v>
      </c>
      <c r="Q5" s="106">
        <f t="shared" si="0"/>
        <v>11802276</v>
      </c>
      <c r="R5" s="106">
        <f t="shared" si="0"/>
        <v>27202061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120015536</v>
      </c>
      <c r="X5" s="106">
        <f t="shared" si="0"/>
        <v>187426563</v>
      </c>
      <c r="Y5" s="106">
        <f t="shared" si="0"/>
        <v>-67411027</v>
      </c>
      <c r="Z5" s="201">
        <f>+IF(X5&lt;&gt;0,+(Y5/X5)*100,0)</f>
        <v>-35.96663456929528</v>
      </c>
      <c r="AA5" s="199">
        <f>SUM(AA11:AA18)</f>
        <v>249902082</v>
      </c>
    </row>
    <row r="6" spans="1:27" ht="12.75">
      <c r="A6" s="291" t="s">
        <v>205</v>
      </c>
      <c r="B6" s="142"/>
      <c r="C6" s="62">
        <v>62226129</v>
      </c>
      <c r="D6" s="156"/>
      <c r="E6" s="60">
        <v>86781555</v>
      </c>
      <c r="F6" s="60">
        <v>96675554</v>
      </c>
      <c r="G6" s="60"/>
      <c r="H6" s="60">
        <v>7787505</v>
      </c>
      <c r="I6" s="60">
        <v>6841259</v>
      </c>
      <c r="J6" s="60">
        <v>14628764</v>
      </c>
      <c r="K6" s="60"/>
      <c r="L6" s="60">
        <v>3695216</v>
      </c>
      <c r="M6" s="60">
        <v>12136000</v>
      </c>
      <c r="N6" s="60">
        <v>15831216</v>
      </c>
      <c r="O6" s="60">
        <v>127256</v>
      </c>
      <c r="P6" s="60">
        <v>53344</v>
      </c>
      <c r="Q6" s="60">
        <v>3647789</v>
      </c>
      <c r="R6" s="60">
        <v>3828389</v>
      </c>
      <c r="S6" s="60"/>
      <c r="T6" s="60"/>
      <c r="U6" s="60"/>
      <c r="V6" s="60"/>
      <c r="W6" s="60">
        <v>34288369</v>
      </c>
      <c r="X6" s="60">
        <v>72506666</v>
      </c>
      <c r="Y6" s="60">
        <v>-38218297</v>
      </c>
      <c r="Z6" s="140">
        <v>-52.71</v>
      </c>
      <c r="AA6" s="155">
        <v>96675554</v>
      </c>
    </row>
    <row r="7" spans="1:27" ht="12.75">
      <c r="A7" s="291" t="s">
        <v>206</v>
      </c>
      <c r="B7" s="142"/>
      <c r="C7" s="62">
        <v>22555145</v>
      </c>
      <c r="D7" s="156"/>
      <c r="E7" s="60">
        <v>6048401</v>
      </c>
      <c r="F7" s="60">
        <v>10669177</v>
      </c>
      <c r="G7" s="60"/>
      <c r="H7" s="60">
        <v>1030873</v>
      </c>
      <c r="I7" s="60">
        <v>911693</v>
      </c>
      <c r="J7" s="60">
        <v>1942566</v>
      </c>
      <c r="K7" s="60"/>
      <c r="L7" s="60">
        <v>-911693</v>
      </c>
      <c r="M7" s="60">
        <v>2777495</v>
      </c>
      <c r="N7" s="60">
        <v>1865802</v>
      </c>
      <c r="O7" s="60"/>
      <c r="P7" s="60">
        <v>930650</v>
      </c>
      <c r="Q7" s="60">
        <v>-883989</v>
      </c>
      <c r="R7" s="60">
        <v>46661</v>
      </c>
      <c r="S7" s="60"/>
      <c r="T7" s="60"/>
      <c r="U7" s="60"/>
      <c r="V7" s="60"/>
      <c r="W7" s="60">
        <v>3855029</v>
      </c>
      <c r="X7" s="60">
        <v>8001883</v>
      </c>
      <c r="Y7" s="60">
        <v>-4146854</v>
      </c>
      <c r="Z7" s="140">
        <v>-51.82</v>
      </c>
      <c r="AA7" s="155">
        <v>10669177</v>
      </c>
    </row>
    <row r="8" spans="1:27" ht="12.75">
      <c r="A8" s="291" t="s">
        <v>207</v>
      </c>
      <c r="B8" s="142"/>
      <c r="C8" s="62">
        <v>32619615</v>
      </c>
      <c r="D8" s="156"/>
      <c r="E8" s="60">
        <v>50168190</v>
      </c>
      <c r="F8" s="60">
        <v>44999375</v>
      </c>
      <c r="G8" s="60"/>
      <c r="H8" s="60">
        <v>735295</v>
      </c>
      <c r="I8" s="60">
        <v>983973</v>
      </c>
      <c r="J8" s="60">
        <v>1719268</v>
      </c>
      <c r="K8" s="60"/>
      <c r="L8" s="60">
        <v>-1438570</v>
      </c>
      <c r="M8" s="60">
        <v>11978467</v>
      </c>
      <c r="N8" s="60">
        <v>10539897</v>
      </c>
      <c r="O8" s="60"/>
      <c r="P8" s="60">
        <v>4031108</v>
      </c>
      <c r="Q8" s="60">
        <v>2520334</v>
      </c>
      <c r="R8" s="60">
        <v>6551442</v>
      </c>
      <c r="S8" s="60"/>
      <c r="T8" s="60"/>
      <c r="U8" s="60"/>
      <c r="V8" s="60"/>
      <c r="W8" s="60">
        <v>18810607</v>
      </c>
      <c r="X8" s="60">
        <v>33749531</v>
      </c>
      <c r="Y8" s="60">
        <v>-14938924</v>
      </c>
      <c r="Z8" s="140">
        <v>-44.26</v>
      </c>
      <c r="AA8" s="155">
        <v>44999375</v>
      </c>
    </row>
    <row r="9" spans="1:27" ht="12.75">
      <c r="A9" s="291" t="s">
        <v>208</v>
      </c>
      <c r="B9" s="142"/>
      <c r="C9" s="62">
        <v>21276110</v>
      </c>
      <c r="D9" s="156"/>
      <c r="E9" s="60">
        <v>17391135</v>
      </c>
      <c r="F9" s="60">
        <v>22141745</v>
      </c>
      <c r="G9" s="60">
        <v>450104</v>
      </c>
      <c r="H9" s="60">
        <v>1059166</v>
      </c>
      <c r="I9" s="60"/>
      <c r="J9" s="60">
        <v>1509270</v>
      </c>
      <c r="K9" s="60"/>
      <c r="L9" s="60"/>
      <c r="M9" s="60">
        <v>1009816</v>
      </c>
      <c r="N9" s="60">
        <v>1009816</v>
      </c>
      <c r="O9" s="60"/>
      <c r="P9" s="60"/>
      <c r="Q9" s="60"/>
      <c r="R9" s="60"/>
      <c r="S9" s="60"/>
      <c r="T9" s="60"/>
      <c r="U9" s="60"/>
      <c r="V9" s="60"/>
      <c r="W9" s="60">
        <v>2519086</v>
      </c>
      <c r="X9" s="60">
        <v>16606309</v>
      </c>
      <c r="Y9" s="60">
        <v>-14087223</v>
      </c>
      <c r="Z9" s="140">
        <v>-84.83</v>
      </c>
      <c r="AA9" s="155">
        <v>22141745</v>
      </c>
    </row>
    <row r="10" spans="1:27" ht="12.75">
      <c r="A10" s="291" t="s">
        <v>209</v>
      </c>
      <c r="B10" s="142"/>
      <c r="C10" s="62"/>
      <c r="D10" s="156"/>
      <c r="E10" s="60">
        <v>13743500</v>
      </c>
      <c r="F10" s="60">
        <v>10743500</v>
      </c>
      <c r="G10" s="60">
        <v>2264181</v>
      </c>
      <c r="H10" s="60">
        <v>463128</v>
      </c>
      <c r="I10" s="60">
        <v>463128</v>
      </c>
      <c r="J10" s="60">
        <v>3190437</v>
      </c>
      <c r="K10" s="60"/>
      <c r="L10" s="60">
        <v>1715018</v>
      </c>
      <c r="M10" s="60">
        <v>490264</v>
      </c>
      <c r="N10" s="60">
        <v>2205282</v>
      </c>
      <c r="O10" s="60"/>
      <c r="P10" s="60">
        <v>382264</v>
      </c>
      <c r="Q10" s="60"/>
      <c r="R10" s="60">
        <v>382264</v>
      </c>
      <c r="S10" s="60"/>
      <c r="T10" s="60"/>
      <c r="U10" s="60"/>
      <c r="V10" s="60"/>
      <c r="W10" s="60">
        <v>5777983</v>
      </c>
      <c r="X10" s="60">
        <v>8057625</v>
      </c>
      <c r="Y10" s="60">
        <v>-2279642</v>
      </c>
      <c r="Z10" s="140">
        <v>-28.29</v>
      </c>
      <c r="AA10" s="155">
        <v>10743500</v>
      </c>
    </row>
    <row r="11" spans="1:27" ht="12.75">
      <c r="A11" s="292" t="s">
        <v>210</v>
      </c>
      <c r="B11" s="142"/>
      <c r="C11" s="293">
        <f aca="true" t="shared" si="1" ref="C11:Y11">SUM(C6:C10)</f>
        <v>138676999</v>
      </c>
      <c r="D11" s="294">
        <f t="shared" si="1"/>
        <v>0</v>
      </c>
      <c r="E11" s="295">
        <f t="shared" si="1"/>
        <v>174132781</v>
      </c>
      <c r="F11" s="295">
        <f t="shared" si="1"/>
        <v>185229351</v>
      </c>
      <c r="G11" s="295">
        <f t="shared" si="1"/>
        <v>2714285</v>
      </c>
      <c r="H11" s="295">
        <f t="shared" si="1"/>
        <v>11075967</v>
      </c>
      <c r="I11" s="295">
        <f t="shared" si="1"/>
        <v>9200053</v>
      </c>
      <c r="J11" s="295">
        <f t="shared" si="1"/>
        <v>22990305</v>
      </c>
      <c r="K11" s="295">
        <f t="shared" si="1"/>
        <v>0</v>
      </c>
      <c r="L11" s="295">
        <f t="shared" si="1"/>
        <v>3059971</v>
      </c>
      <c r="M11" s="295">
        <f t="shared" si="1"/>
        <v>28392042</v>
      </c>
      <c r="N11" s="295">
        <f t="shared" si="1"/>
        <v>31452013</v>
      </c>
      <c r="O11" s="295">
        <f t="shared" si="1"/>
        <v>127256</v>
      </c>
      <c r="P11" s="295">
        <f t="shared" si="1"/>
        <v>5397366</v>
      </c>
      <c r="Q11" s="295">
        <f t="shared" si="1"/>
        <v>5284134</v>
      </c>
      <c r="R11" s="295">
        <f t="shared" si="1"/>
        <v>10808756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65251074</v>
      </c>
      <c r="X11" s="295">
        <f t="shared" si="1"/>
        <v>138922014</v>
      </c>
      <c r="Y11" s="295">
        <f t="shared" si="1"/>
        <v>-73670940</v>
      </c>
      <c r="Z11" s="296">
        <f>+IF(X11&lt;&gt;0,+(Y11/X11)*100,0)</f>
        <v>-53.03042900025909</v>
      </c>
      <c r="AA11" s="297">
        <f>SUM(AA6:AA10)</f>
        <v>185229351</v>
      </c>
    </row>
    <row r="12" spans="1:27" ht="12.75">
      <c r="A12" s="298" t="s">
        <v>211</v>
      </c>
      <c r="B12" s="136"/>
      <c r="C12" s="62">
        <v>51002274</v>
      </c>
      <c r="D12" s="156"/>
      <c r="E12" s="60">
        <v>44579073</v>
      </c>
      <c r="F12" s="60">
        <v>52909573</v>
      </c>
      <c r="G12" s="60">
        <v>2254693</v>
      </c>
      <c r="H12" s="60">
        <v>4518511</v>
      </c>
      <c r="I12" s="60">
        <v>5988911</v>
      </c>
      <c r="J12" s="60">
        <v>12762115</v>
      </c>
      <c r="K12" s="60">
        <v>1589508</v>
      </c>
      <c r="L12" s="60">
        <v>16697190</v>
      </c>
      <c r="M12" s="60">
        <v>4969329</v>
      </c>
      <c r="N12" s="60">
        <v>23256027</v>
      </c>
      <c r="O12" s="60">
        <v>5204187</v>
      </c>
      <c r="P12" s="60">
        <v>-722416</v>
      </c>
      <c r="Q12" s="60">
        <v>8112712</v>
      </c>
      <c r="R12" s="60">
        <v>12594483</v>
      </c>
      <c r="S12" s="60"/>
      <c r="T12" s="60"/>
      <c r="U12" s="60"/>
      <c r="V12" s="60"/>
      <c r="W12" s="60">
        <v>48612625</v>
      </c>
      <c r="X12" s="60">
        <v>39682180</v>
      </c>
      <c r="Y12" s="60">
        <v>8930445</v>
      </c>
      <c r="Z12" s="140">
        <v>22.5</v>
      </c>
      <c r="AA12" s="155">
        <v>52909573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356056</v>
      </c>
      <c r="D15" s="156"/>
      <c r="E15" s="60">
        <v>14400000</v>
      </c>
      <c r="F15" s="60">
        <v>11763158</v>
      </c>
      <c r="G15" s="60">
        <v>1595770</v>
      </c>
      <c r="H15" s="60">
        <v>225165</v>
      </c>
      <c r="I15" s="60">
        <v>200960</v>
      </c>
      <c r="J15" s="60">
        <v>2021895</v>
      </c>
      <c r="K15" s="60">
        <v>173472</v>
      </c>
      <c r="L15" s="60">
        <v>156000</v>
      </c>
      <c r="M15" s="60">
        <v>1648</v>
      </c>
      <c r="N15" s="60">
        <v>331120</v>
      </c>
      <c r="O15" s="60">
        <v>47265</v>
      </c>
      <c r="P15" s="60">
        <v>5346127</v>
      </c>
      <c r="Q15" s="60">
        <v>-1594570</v>
      </c>
      <c r="R15" s="60">
        <v>3798822</v>
      </c>
      <c r="S15" s="60"/>
      <c r="T15" s="60"/>
      <c r="U15" s="60"/>
      <c r="V15" s="60"/>
      <c r="W15" s="60">
        <v>6151837</v>
      </c>
      <c r="X15" s="60">
        <v>8822369</v>
      </c>
      <c r="Y15" s="60">
        <v>-2670532</v>
      </c>
      <c r="Z15" s="140">
        <v>-30.27</v>
      </c>
      <c r="AA15" s="155">
        <v>11763158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59299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14784500</v>
      </c>
      <c r="D20" s="154">
        <f t="shared" si="2"/>
        <v>0</v>
      </c>
      <c r="E20" s="100">
        <f t="shared" si="2"/>
        <v>24808146</v>
      </c>
      <c r="F20" s="100">
        <f t="shared" si="2"/>
        <v>16617918</v>
      </c>
      <c r="G20" s="100">
        <f t="shared" si="2"/>
        <v>0</v>
      </c>
      <c r="H20" s="100">
        <f t="shared" si="2"/>
        <v>503255</v>
      </c>
      <c r="I20" s="100">
        <f t="shared" si="2"/>
        <v>383530</v>
      </c>
      <c r="J20" s="100">
        <f t="shared" si="2"/>
        <v>886785</v>
      </c>
      <c r="K20" s="100">
        <f t="shared" si="2"/>
        <v>0</v>
      </c>
      <c r="L20" s="100">
        <f t="shared" si="2"/>
        <v>2266633</v>
      </c>
      <c r="M20" s="100">
        <f t="shared" si="2"/>
        <v>1146333</v>
      </c>
      <c r="N20" s="100">
        <f t="shared" si="2"/>
        <v>3412966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4299751</v>
      </c>
      <c r="X20" s="100">
        <f t="shared" si="2"/>
        <v>12463438</v>
      </c>
      <c r="Y20" s="100">
        <f t="shared" si="2"/>
        <v>-8163687</v>
      </c>
      <c r="Z20" s="137">
        <f>+IF(X20&lt;&gt;0,+(Y20/X20)*100,0)</f>
        <v>-65.50108405080525</v>
      </c>
      <c r="AA20" s="153">
        <f>SUM(AA26:AA33)</f>
        <v>16617918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14784500</v>
      </c>
      <c r="D22" s="156"/>
      <c r="E22" s="60">
        <v>4000000</v>
      </c>
      <c r="F22" s="60">
        <v>3906439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2929829</v>
      </c>
      <c r="Y22" s="60">
        <v>-2929829</v>
      </c>
      <c r="Z22" s="140">
        <v>-100</v>
      </c>
      <c r="AA22" s="155">
        <v>3906439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14784500</v>
      </c>
      <c r="D26" s="294">
        <f t="shared" si="3"/>
        <v>0</v>
      </c>
      <c r="E26" s="295">
        <f t="shared" si="3"/>
        <v>4000000</v>
      </c>
      <c r="F26" s="295">
        <f t="shared" si="3"/>
        <v>3906439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2929829</v>
      </c>
      <c r="Y26" s="295">
        <f t="shared" si="3"/>
        <v>-2929829</v>
      </c>
      <c r="Z26" s="296">
        <f>+IF(X26&lt;&gt;0,+(Y26/X26)*100,0)</f>
        <v>-100</v>
      </c>
      <c r="AA26" s="297">
        <f>SUM(AA21:AA25)</f>
        <v>3906439</v>
      </c>
    </row>
    <row r="27" spans="1:27" ht="12.75">
      <c r="A27" s="298" t="s">
        <v>211</v>
      </c>
      <c r="B27" s="147"/>
      <c r="C27" s="62"/>
      <c r="D27" s="156"/>
      <c r="E27" s="60">
        <v>20808146</v>
      </c>
      <c r="F27" s="60">
        <v>12711479</v>
      </c>
      <c r="G27" s="60"/>
      <c r="H27" s="60">
        <v>503255</v>
      </c>
      <c r="I27" s="60">
        <v>383530</v>
      </c>
      <c r="J27" s="60">
        <v>886785</v>
      </c>
      <c r="K27" s="60"/>
      <c r="L27" s="60">
        <v>2266633</v>
      </c>
      <c r="M27" s="60">
        <v>1146333</v>
      </c>
      <c r="N27" s="60">
        <v>3412966</v>
      </c>
      <c r="O27" s="60"/>
      <c r="P27" s="60"/>
      <c r="Q27" s="60"/>
      <c r="R27" s="60"/>
      <c r="S27" s="60"/>
      <c r="T27" s="60"/>
      <c r="U27" s="60"/>
      <c r="V27" s="60"/>
      <c r="W27" s="60">
        <v>4299751</v>
      </c>
      <c r="X27" s="60">
        <v>9533609</v>
      </c>
      <c r="Y27" s="60">
        <v>-5233858</v>
      </c>
      <c r="Z27" s="140">
        <v>-54.9</v>
      </c>
      <c r="AA27" s="155">
        <v>12711479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62226129</v>
      </c>
      <c r="D36" s="156">
        <f t="shared" si="4"/>
        <v>0</v>
      </c>
      <c r="E36" s="60">
        <f t="shared" si="4"/>
        <v>86781555</v>
      </c>
      <c r="F36" s="60">
        <f t="shared" si="4"/>
        <v>96675554</v>
      </c>
      <c r="G36" s="60">
        <f t="shared" si="4"/>
        <v>0</v>
      </c>
      <c r="H36" s="60">
        <f t="shared" si="4"/>
        <v>7787505</v>
      </c>
      <c r="I36" s="60">
        <f t="shared" si="4"/>
        <v>6841259</v>
      </c>
      <c r="J36" s="60">
        <f t="shared" si="4"/>
        <v>14628764</v>
      </c>
      <c r="K36" s="60">
        <f t="shared" si="4"/>
        <v>0</v>
      </c>
      <c r="L36" s="60">
        <f t="shared" si="4"/>
        <v>3695216</v>
      </c>
      <c r="M36" s="60">
        <f t="shared" si="4"/>
        <v>12136000</v>
      </c>
      <c r="N36" s="60">
        <f t="shared" si="4"/>
        <v>15831216</v>
      </c>
      <c r="O36" s="60">
        <f t="shared" si="4"/>
        <v>127256</v>
      </c>
      <c r="P36" s="60">
        <f t="shared" si="4"/>
        <v>53344</v>
      </c>
      <c r="Q36" s="60">
        <f t="shared" si="4"/>
        <v>3647789</v>
      </c>
      <c r="R36" s="60">
        <f t="shared" si="4"/>
        <v>3828389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34288369</v>
      </c>
      <c r="X36" s="60">
        <f t="shared" si="4"/>
        <v>72506666</v>
      </c>
      <c r="Y36" s="60">
        <f t="shared" si="4"/>
        <v>-38218297</v>
      </c>
      <c r="Z36" s="140">
        <f aca="true" t="shared" si="5" ref="Z36:Z49">+IF(X36&lt;&gt;0,+(Y36/X36)*100,0)</f>
        <v>-52.71004599770178</v>
      </c>
      <c r="AA36" s="155">
        <f>AA6+AA21</f>
        <v>96675554</v>
      </c>
    </row>
    <row r="37" spans="1:27" ht="12.75">
      <c r="A37" s="291" t="s">
        <v>206</v>
      </c>
      <c r="B37" s="142"/>
      <c r="C37" s="62">
        <f t="shared" si="4"/>
        <v>37339645</v>
      </c>
      <c r="D37" s="156">
        <f t="shared" si="4"/>
        <v>0</v>
      </c>
      <c r="E37" s="60">
        <f t="shared" si="4"/>
        <v>10048401</v>
      </c>
      <c r="F37" s="60">
        <f t="shared" si="4"/>
        <v>14575616</v>
      </c>
      <c r="G37" s="60">
        <f t="shared" si="4"/>
        <v>0</v>
      </c>
      <c r="H37" s="60">
        <f t="shared" si="4"/>
        <v>1030873</v>
      </c>
      <c r="I37" s="60">
        <f t="shared" si="4"/>
        <v>911693</v>
      </c>
      <c r="J37" s="60">
        <f t="shared" si="4"/>
        <v>1942566</v>
      </c>
      <c r="K37" s="60">
        <f t="shared" si="4"/>
        <v>0</v>
      </c>
      <c r="L37" s="60">
        <f t="shared" si="4"/>
        <v>-911693</v>
      </c>
      <c r="M37" s="60">
        <f t="shared" si="4"/>
        <v>2777495</v>
      </c>
      <c r="N37" s="60">
        <f t="shared" si="4"/>
        <v>1865802</v>
      </c>
      <c r="O37" s="60">
        <f t="shared" si="4"/>
        <v>0</v>
      </c>
      <c r="P37" s="60">
        <f t="shared" si="4"/>
        <v>930650</v>
      </c>
      <c r="Q37" s="60">
        <f t="shared" si="4"/>
        <v>-883989</v>
      </c>
      <c r="R37" s="60">
        <f t="shared" si="4"/>
        <v>46661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3855029</v>
      </c>
      <c r="X37" s="60">
        <f t="shared" si="4"/>
        <v>10931712</v>
      </c>
      <c r="Y37" s="60">
        <f t="shared" si="4"/>
        <v>-7076683</v>
      </c>
      <c r="Z37" s="140">
        <f t="shared" si="5"/>
        <v>-64.73535892639688</v>
      </c>
      <c r="AA37" s="155">
        <f>AA7+AA22</f>
        <v>14575616</v>
      </c>
    </row>
    <row r="38" spans="1:27" ht="12.75">
      <c r="A38" s="291" t="s">
        <v>207</v>
      </c>
      <c r="B38" s="142"/>
      <c r="C38" s="62">
        <f t="shared" si="4"/>
        <v>32619615</v>
      </c>
      <c r="D38" s="156">
        <f t="shared" si="4"/>
        <v>0</v>
      </c>
      <c r="E38" s="60">
        <f t="shared" si="4"/>
        <v>50168190</v>
      </c>
      <c r="F38" s="60">
        <f t="shared" si="4"/>
        <v>44999375</v>
      </c>
      <c r="G38" s="60">
        <f t="shared" si="4"/>
        <v>0</v>
      </c>
      <c r="H38" s="60">
        <f t="shared" si="4"/>
        <v>735295</v>
      </c>
      <c r="I38" s="60">
        <f t="shared" si="4"/>
        <v>983973</v>
      </c>
      <c r="J38" s="60">
        <f t="shared" si="4"/>
        <v>1719268</v>
      </c>
      <c r="K38" s="60">
        <f t="shared" si="4"/>
        <v>0</v>
      </c>
      <c r="L38" s="60">
        <f t="shared" si="4"/>
        <v>-1438570</v>
      </c>
      <c r="M38" s="60">
        <f t="shared" si="4"/>
        <v>11978467</v>
      </c>
      <c r="N38" s="60">
        <f t="shared" si="4"/>
        <v>10539897</v>
      </c>
      <c r="O38" s="60">
        <f t="shared" si="4"/>
        <v>0</v>
      </c>
      <c r="P38" s="60">
        <f t="shared" si="4"/>
        <v>4031108</v>
      </c>
      <c r="Q38" s="60">
        <f t="shared" si="4"/>
        <v>2520334</v>
      </c>
      <c r="R38" s="60">
        <f t="shared" si="4"/>
        <v>6551442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18810607</v>
      </c>
      <c r="X38" s="60">
        <f t="shared" si="4"/>
        <v>33749531</v>
      </c>
      <c r="Y38" s="60">
        <f t="shared" si="4"/>
        <v>-14938924</v>
      </c>
      <c r="Z38" s="140">
        <f t="shared" si="5"/>
        <v>-44.26409362547882</v>
      </c>
      <c r="AA38" s="155">
        <f>AA8+AA23</f>
        <v>44999375</v>
      </c>
    </row>
    <row r="39" spans="1:27" ht="12.75">
      <c r="A39" s="291" t="s">
        <v>208</v>
      </c>
      <c r="B39" s="142"/>
      <c r="C39" s="62">
        <f t="shared" si="4"/>
        <v>21276110</v>
      </c>
      <c r="D39" s="156">
        <f t="shared" si="4"/>
        <v>0</v>
      </c>
      <c r="E39" s="60">
        <f t="shared" si="4"/>
        <v>17391135</v>
      </c>
      <c r="F39" s="60">
        <f t="shared" si="4"/>
        <v>22141745</v>
      </c>
      <c r="G39" s="60">
        <f t="shared" si="4"/>
        <v>450104</v>
      </c>
      <c r="H39" s="60">
        <f t="shared" si="4"/>
        <v>1059166</v>
      </c>
      <c r="I39" s="60">
        <f t="shared" si="4"/>
        <v>0</v>
      </c>
      <c r="J39" s="60">
        <f t="shared" si="4"/>
        <v>1509270</v>
      </c>
      <c r="K39" s="60">
        <f t="shared" si="4"/>
        <v>0</v>
      </c>
      <c r="L39" s="60">
        <f t="shared" si="4"/>
        <v>0</v>
      </c>
      <c r="M39" s="60">
        <f t="shared" si="4"/>
        <v>1009816</v>
      </c>
      <c r="N39" s="60">
        <f t="shared" si="4"/>
        <v>1009816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2519086</v>
      </c>
      <c r="X39" s="60">
        <f t="shared" si="4"/>
        <v>16606309</v>
      </c>
      <c r="Y39" s="60">
        <f t="shared" si="4"/>
        <v>-14087223</v>
      </c>
      <c r="Z39" s="140">
        <f t="shared" si="5"/>
        <v>-84.83054843794608</v>
      </c>
      <c r="AA39" s="155">
        <f>AA9+AA24</f>
        <v>22141745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13743500</v>
      </c>
      <c r="F40" s="60">
        <f t="shared" si="4"/>
        <v>10743500</v>
      </c>
      <c r="G40" s="60">
        <f t="shared" si="4"/>
        <v>2264181</v>
      </c>
      <c r="H40" s="60">
        <f t="shared" si="4"/>
        <v>463128</v>
      </c>
      <c r="I40" s="60">
        <f t="shared" si="4"/>
        <v>463128</v>
      </c>
      <c r="J40" s="60">
        <f t="shared" si="4"/>
        <v>3190437</v>
      </c>
      <c r="K40" s="60">
        <f t="shared" si="4"/>
        <v>0</v>
      </c>
      <c r="L40" s="60">
        <f t="shared" si="4"/>
        <v>1715018</v>
      </c>
      <c r="M40" s="60">
        <f t="shared" si="4"/>
        <v>490264</v>
      </c>
      <c r="N40" s="60">
        <f t="shared" si="4"/>
        <v>2205282</v>
      </c>
      <c r="O40" s="60">
        <f t="shared" si="4"/>
        <v>0</v>
      </c>
      <c r="P40" s="60">
        <f t="shared" si="4"/>
        <v>382264</v>
      </c>
      <c r="Q40" s="60">
        <f t="shared" si="4"/>
        <v>0</v>
      </c>
      <c r="R40" s="60">
        <f t="shared" si="4"/>
        <v>382264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5777983</v>
      </c>
      <c r="X40" s="60">
        <f t="shared" si="4"/>
        <v>8057625</v>
      </c>
      <c r="Y40" s="60">
        <f t="shared" si="4"/>
        <v>-2279642</v>
      </c>
      <c r="Z40" s="140">
        <f t="shared" si="5"/>
        <v>-28.291736088487614</v>
      </c>
      <c r="AA40" s="155">
        <f>AA10+AA25</f>
        <v>10743500</v>
      </c>
    </row>
    <row r="41" spans="1:27" ht="12.75">
      <c r="A41" s="292" t="s">
        <v>210</v>
      </c>
      <c r="B41" s="142"/>
      <c r="C41" s="293">
        <f aca="true" t="shared" si="6" ref="C41:Y41">SUM(C36:C40)</f>
        <v>153461499</v>
      </c>
      <c r="D41" s="294">
        <f t="shared" si="6"/>
        <v>0</v>
      </c>
      <c r="E41" s="295">
        <f t="shared" si="6"/>
        <v>178132781</v>
      </c>
      <c r="F41" s="295">
        <f t="shared" si="6"/>
        <v>189135790</v>
      </c>
      <c r="G41" s="295">
        <f t="shared" si="6"/>
        <v>2714285</v>
      </c>
      <c r="H41" s="295">
        <f t="shared" si="6"/>
        <v>11075967</v>
      </c>
      <c r="I41" s="295">
        <f t="shared" si="6"/>
        <v>9200053</v>
      </c>
      <c r="J41" s="295">
        <f t="shared" si="6"/>
        <v>22990305</v>
      </c>
      <c r="K41" s="295">
        <f t="shared" si="6"/>
        <v>0</v>
      </c>
      <c r="L41" s="295">
        <f t="shared" si="6"/>
        <v>3059971</v>
      </c>
      <c r="M41" s="295">
        <f t="shared" si="6"/>
        <v>28392042</v>
      </c>
      <c r="N41" s="295">
        <f t="shared" si="6"/>
        <v>31452013</v>
      </c>
      <c r="O41" s="295">
        <f t="shared" si="6"/>
        <v>127256</v>
      </c>
      <c r="P41" s="295">
        <f t="shared" si="6"/>
        <v>5397366</v>
      </c>
      <c r="Q41" s="295">
        <f t="shared" si="6"/>
        <v>5284134</v>
      </c>
      <c r="R41" s="295">
        <f t="shared" si="6"/>
        <v>10808756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65251074</v>
      </c>
      <c r="X41" s="295">
        <f t="shared" si="6"/>
        <v>141851843</v>
      </c>
      <c r="Y41" s="295">
        <f t="shared" si="6"/>
        <v>-76600769</v>
      </c>
      <c r="Z41" s="296">
        <f t="shared" si="5"/>
        <v>-54.000545484629335</v>
      </c>
      <c r="AA41" s="297">
        <f>SUM(AA36:AA40)</f>
        <v>189135790</v>
      </c>
    </row>
    <row r="42" spans="1:27" ht="12.75">
      <c r="A42" s="298" t="s">
        <v>211</v>
      </c>
      <c r="B42" s="136"/>
      <c r="C42" s="95">
        <f aca="true" t="shared" si="7" ref="C42:Y48">C12+C27</f>
        <v>51002274</v>
      </c>
      <c r="D42" s="129">
        <f t="shared" si="7"/>
        <v>0</v>
      </c>
      <c r="E42" s="54">
        <f t="shared" si="7"/>
        <v>65387219</v>
      </c>
      <c r="F42" s="54">
        <f t="shared" si="7"/>
        <v>65621052</v>
      </c>
      <c r="G42" s="54">
        <f t="shared" si="7"/>
        <v>2254693</v>
      </c>
      <c r="H42" s="54">
        <f t="shared" si="7"/>
        <v>5021766</v>
      </c>
      <c r="I42" s="54">
        <f t="shared" si="7"/>
        <v>6372441</v>
      </c>
      <c r="J42" s="54">
        <f t="shared" si="7"/>
        <v>13648900</v>
      </c>
      <c r="K42" s="54">
        <f t="shared" si="7"/>
        <v>1589508</v>
      </c>
      <c r="L42" s="54">
        <f t="shared" si="7"/>
        <v>18963823</v>
      </c>
      <c r="M42" s="54">
        <f t="shared" si="7"/>
        <v>6115662</v>
      </c>
      <c r="N42" s="54">
        <f t="shared" si="7"/>
        <v>26668993</v>
      </c>
      <c r="O42" s="54">
        <f t="shared" si="7"/>
        <v>5204187</v>
      </c>
      <c r="P42" s="54">
        <f t="shared" si="7"/>
        <v>-722416</v>
      </c>
      <c r="Q42" s="54">
        <f t="shared" si="7"/>
        <v>8112712</v>
      </c>
      <c r="R42" s="54">
        <f t="shared" si="7"/>
        <v>12594483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52912376</v>
      </c>
      <c r="X42" s="54">
        <f t="shared" si="7"/>
        <v>49215789</v>
      </c>
      <c r="Y42" s="54">
        <f t="shared" si="7"/>
        <v>3696587</v>
      </c>
      <c r="Z42" s="184">
        <f t="shared" si="5"/>
        <v>7.510977828680142</v>
      </c>
      <c r="AA42" s="130">
        <f aca="true" t="shared" si="8" ref="AA42:AA48">AA12+AA27</f>
        <v>65621052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356056</v>
      </c>
      <c r="D45" s="129">
        <f t="shared" si="7"/>
        <v>0</v>
      </c>
      <c r="E45" s="54">
        <f t="shared" si="7"/>
        <v>14400000</v>
      </c>
      <c r="F45" s="54">
        <f t="shared" si="7"/>
        <v>11763158</v>
      </c>
      <c r="G45" s="54">
        <f t="shared" si="7"/>
        <v>1595770</v>
      </c>
      <c r="H45" s="54">
        <f t="shared" si="7"/>
        <v>225165</v>
      </c>
      <c r="I45" s="54">
        <f t="shared" si="7"/>
        <v>200960</v>
      </c>
      <c r="J45" s="54">
        <f t="shared" si="7"/>
        <v>2021895</v>
      </c>
      <c r="K45" s="54">
        <f t="shared" si="7"/>
        <v>173472</v>
      </c>
      <c r="L45" s="54">
        <f t="shared" si="7"/>
        <v>156000</v>
      </c>
      <c r="M45" s="54">
        <f t="shared" si="7"/>
        <v>1648</v>
      </c>
      <c r="N45" s="54">
        <f t="shared" si="7"/>
        <v>331120</v>
      </c>
      <c r="O45" s="54">
        <f t="shared" si="7"/>
        <v>47265</v>
      </c>
      <c r="P45" s="54">
        <f t="shared" si="7"/>
        <v>5346127</v>
      </c>
      <c r="Q45" s="54">
        <f t="shared" si="7"/>
        <v>-1594570</v>
      </c>
      <c r="R45" s="54">
        <f t="shared" si="7"/>
        <v>3798822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6151837</v>
      </c>
      <c r="X45" s="54">
        <f t="shared" si="7"/>
        <v>8822369</v>
      </c>
      <c r="Y45" s="54">
        <f t="shared" si="7"/>
        <v>-2670532</v>
      </c>
      <c r="Z45" s="184">
        <f t="shared" si="5"/>
        <v>-30.27001024328046</v>
      </c>
      <c r="AA45" s="130">
        <f t="shared" si="8"/>
        <v>11763158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59299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204879128</v>
      </c>
      <c r="D49" s="218">
        <f t="shared" si="9"/>
        <v>0</v>
      </c>
      <c r="E49" s="220">
        <f t="shared" si="9"/>
        <v>257920000</v>
      </c>
      <c r="F49" s="220">
        <f t="shared" si="9"/>
        <v>266520000</v>
      </c>
      <c r="G49" s="220">
        <f t="shared" si="9"/>
        <v>6564748</v>
      </c>
      <c r="H49" s="220">
        <f t="shared" si="9"/>
        <v>16322898</v>
      </c>
      <c r="I49" s="220">
        <f t="shared" si="9"/>
        <v>15773454</v>
      </c>
      <c r="J49" s="220">
        <f t="shared" si="9"/>
        <v>38661100</v>
      </c>
      <c r="K49" s="220">
        <f t="shared" si="9"/>
        <v>1762980</v>
      </c>
      <c r="L49" s="220">
        <f t="shared" si="9"/>
        <v>22179794</v>
      </c>
      <c r="M49" s="220">
        <f t="shared" si="9"/>
        <v>34509352</v>
      </c>
      <c r="N49" s="220">
        <f t="shared" si="9"/>
        <v>58452126</v>
      </c>
      <c r="O49" s="220">
        <f t="shared" si="9"/>
        <v>5378708</v>
      </c>
      <c r="P49" s="220">
        <f t="shared" si="9"/>
        <v>10021077</v>
      </c>
      <c r="Q49" s="220">
        <f t="shared" si="9"/>
        <v>11802276</v>
      </c>
      <c r="R49" s="220">
        <f t="shared" si="9"/>
        <v>27202061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124315287</v>
      </c>
      <c r="X49" s="220">
        <f t="shared" si="9"/>
        <v>199890001</v>
      </c>
      <c r="Y49" s="220">
        <f t="shared" si="9"/>
        <v>-75574714</v>
      </c>
      <c r="Z49" s="221">
        <f t="shared" si="5"/>
        <v>-37.80815129417104</v>
      </c>
      <c r="AA49" s="222">
        <f>SUM(AA41:AA48)</f>
        <v>266520000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103010359</v>
      </c>
      <c r="D51" s="129">
        <f t="shared" si="10"/>
        <v>0</v>
      </c>
      <c r="E51" s="54">
        <f t="shared" si="10"/>
        <v>71220000</v>
      </c>
      <c r="F51" s="54">
        <f t="shared" si="10"/>
        <v>118197016</v>
      </c>
      <c r="G51" s="54">
        <f t="shared" si="10"/>
        <v>9861952</v>
      </c>
      <c r="H51" s="54">
        <f t="shared" si="10"/>
        <v>6051172</v>
      </c>
      <c r="I51" s="54">
        <f t="shared" si="10"/>
        <v>2615053</v>
      </c>
      <c r="J51" s="54">
        <f t="shared" si="10"/>
        <v>18528177</v>
      </c>
      <c r="K51" s="54">
        <f t="shared" si="10"/>
        <v>4310324</v>
      </c>
      <c r="L51" s="54">
        <f t="shared" si="10"/>
        <v>8499569</v>
      </c>
      <c r="M51" s="54">
        <f t="shared" si="10"/>
        <v>2097687</v>
      </c>
      <c r="N51" s="54">
        <f t="shared" si="10"/>
        <v>14907580</v>
      </c>
      <c r="O51" s="54">
        <f t="shared" si="10"/>
        <v>884084</v>
      </c>
      <c r="P51" s="54">
        <f t="shared" si="10"/>
        <v>1977886</v>
      </c>
      <c r="Q51" s="54">
        <f t="shared" si="10"/>
        <v>19092398</v>
      </c>
      <c r="R51" s="54">
        <f t="shared" si="10"/>
        <v>21954368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55390125</v>
      </c>
      <c r="X51" s="54">
        <f t="shared" si="10"/>
        <v>88647762</v>
      </c>
      <c r="Y51" s="54">
        <f t="shared" si="10"/>
        <v>-33257637</v>
      </c>
      <c r="Z51" s="184">
        <f>+IF(X51&lt;&gt;0,+(Y51/X51)*100,0)</f>
        <v>-37.51661209450499</v>
      </c>
      <c r="AA51" s="130">
        <f>SUM(AA57:AA61)</f>
        <v>118197016</v>
      </c>
    </row>
    <row r="52" spans="1:27" ht="12.75">
      <c r="A52" s="310" t="s">
        <v>205</v>
      </c>
      <c r="B52" s="142"/>
      <c r="C52" s="62">
        <v>62215376</v>
      </c>
      <c r="D52" s="156"/>
      <c r="E52" s="60">
        <v>17000000</v>
      </c>
      <c r="F52" s="60">
        <v>47000000</v>
      </c>
      <c r="G52" s="60">
        <v>9640712</v>
      </c>
      <c r="H52" s="60">
        <v>3119098</v>
      </c>
      <c r="I52" s="60">
        <v>2078348</v>
      </c>
      <c r="J52" s="60">
        <v>14838158</v>
      </c>
      <c r="K52" s="60">
        <v>86100</v>
      </c>
      <c r="L52" s="60">
        <v>5942434</v>
      </c>
      <c r="M52" s="60">
        <v>-2512228</v>
      </c>
      <c r="N52" s="60">
        <v>3516306</v>
      </c>
      <c r="O52" s="60">
        <v>669016</v>
      </c>
      <c r="P52" s="60">
        <v>249664</v>
      </c>
      <c r="Q52" s="60">
        <v>11632064</v>
      </c>
      <c r="R52" s="60">
        <v>12550744</v>
      </c>
      <c r="S52" s="60"/>
      <c r="T52" s="60"/>
      <c r="U52" s="60"/>
      <c r="V52" s="60"/>
      <c r="W52" s="60">
        <v>30905208</v>
      </c>
      <c r="X52" s="60">
        <v>35250000</v>
      </c>
      <c r="Y52" s="60">
        <v>-4344792</v>
      </c>
      <c r="Z52" s="140">
        <v>-12.33</v>
      </c>
      <c r="AA52" s="155">
        <v>47000000</v>
      </c>
    </row>
    <row r="53" spans="1:27" ht="12.75">
      <c r="A53" s="310" t="s">
        <v>206</v>
      </c>
      <c r="B53" s="142"/>
      <c r="C53" s="62">
        <v>30661861</v>
      </c>
      <c r="D53" s="156"/>
      <c r="E53" s="60">
        <v>38000000</v>
      </c>
      <c r="F53" s="60">
        <v>41000000</v>
      </c>
      <c r="G53" s="60">
        <v>163279</v>
      </c>
      <c r="H53" s="60">
        <v>2310660</v>
      </c>
      <c r="I53" s="60">
        <v>86500</v>
      </c>
      <c r="J53" s="60">
        <v>2560439</v>
      </c>
      <c r="K53" s="60">
        <v>3971144</v>
      </c>
      <c r="L53" s="60">
        <v>1572721</v>
      </c>
      <c r="M53" s="60">
        <v>2691938</v>
      </c>
      <c r="N53" s="60">
        <v>8235803</v>
      </c>
      <c r="O53" s="60">
        <v>2605</v>
      </c>
      <c r="P53" s="60">
        <v>1401000</v>
      </c>
      <c r="Q53" s="60">
        <v>4810899</v>
      </c>
      <c r="R53" s="60">
        <v>6214504</v>
      </c>
      <c r="S53" s="60"/>
      <c r="T53" s="60"/>
      <c r="U53" s="60"/>
      <c r="V53" s="60"/>
      <c r="W53" s="60">
        <v>17010746</v>
      </c>
      <c r="X53" s="60">
        <v>30750000</v>
      </c>
      <c r="Y53" s="60">
        <v>-13739254</v>
      </c>
      <c r="Z53" s="140">
        <v>-44.68</v>
      </c>
      <c r="AA53" s="155">
        <v>41000000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>
        <v>5000000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>
        <v>2984083</v>
      </c>
      <c r="R55" s="60">
        <v>2984083</v>
      </c>
      <c r="S55" s="60"/>
      <c r="T55" s="60"/>
      <c r="U55" s="60"/>
      <c r="V55" s="60"/>
      <c r="W55" s="60">
        <v>2984083</v>
      </c>
      <c r="X55" s="60">
        <v>3750000</v>
      </c>
      <c r="Y55" s="60">
        <v>-765917</v>
      </c>
      <c r="Z55" s="140">
        <v>-20.42</v>
      </c>
      <c r="AA55" s="155">
        <v>5000000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92877237</v>
      </c>
      <c r="D57" s="294">
        <f t="shared" si="11"/>
        <v>0</v>
      </c>
      <c r="E57" s="295">
        <f t="shared" si="11"/>
        <v>55000000</v>
      </c>
      <c r="F57" s="295">
        <f t="shared" si="11"/>
        <v>93000000</v>
      </c>
      <c r="G57" s="295">
        <f t="shared" si="11"/>
        <v>9803991</v>
      </c>
      <c r="H57" s="295">
        <f t="shared" si="11"/>
        <v>5429758</v>
      </c>
      <c r="I57" s="295">
        <f t="shared" si="11"/>
        <v>2164848</v>
      </c>
      <c r="J57" s="295">
        <f t="shared" si="11"/>
        <v>17398597</v>
      </c>
      <c r="K57" s="295">
        <f t="shared" si="11"/>
        <v>4057244</v>
      </c>
      <c r="L57" s="295">
        <f t="shared" si="11"/>
        <v>7515155</v>
      </c>
      <c r="M57" s="295">
        <f t="shared" si="11"/>
        <v>179710</v>
      </c>
      <c r="N57" s="295">
        <f t="shared" si="11"/>
        <v>11752109</v>
      </c>
      <c r="O57" s="295">
        <f t="shared" si="11"/>
        <v>671621</v>
      </c>
      <c r="P57" s="295">
        <f t="shared" si="11"/>
        <v>1650664</v>
      </c>
      <c r="Q57" s="295">
        <f t="shared" si="11"/>
        <v>19427046</v>
      </c>
      <c r="R57" s="295">
        <f t="shared" si="11"/>
        <v>21749331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50900037</v>
      </c>
      <c r="X57" s="295">
        <f t="shared" si="11"/>
        <v>69750000</v>
      </c>
      <c r="Y57" s="295">
        <f t="shared" si="11"/>
        <v>-18849963</v>
      </c>
      <c r="Z57" s="296">
        <f>+IF(X57&lt;&gt;0,+(Y57/X57)*100,0)</f>
        <v>-27.025036559139785</v>
      </c>
      <c r="AA57" s="297">
        <f>SUM(AA52:AA56)</f>
        <v>93000000</v>
      </c>
    </row>
    <row r="58" spans="1:27" ht="12.75">
      <c r="A58" s="311" t="s">
        <v>211</v>
      </c>
      <c r="B58" s="136"/>
      <c r="C58" s="62">
        <v>501132</v>
      </c>
      <c r="D58" s="156"/>
      <c r="E58" s="60">
        <v>1370000</v>
      </c>
      <c r="F58" s="60">
        <v>1300000</v>
      </c>
      <c r="G58" s="60">
        <v>29500</v>
      </c>
      <c r="H58" s="60">
        <v>24009</v>
      </c>
      <c r="I58" s="60">
        <v>39830</v>
      </c>
      <c r="J58" s="60">
        <v>93339</v>
      </c>
      <c r="K58" s="60">
        <v>8740</v>
      </c>
      <c r="L58" s="60"/>
      <c r="M58" s="60"/>
      <c r="N58" s="60">
        <v>8740</v>
      </c>
      <c r="O58" s="60"/>
      <c r="P58" s="60">
        <v>3000</v>
      </c>
      <c r="Q58" s="60">
        <v>-8240</v>
      </c>
      <c r="R58" s="60">
        <v>-5240</v>
      </c>
      <c r="S58" s="60"/>
      <c r="T58" s="60"/>
      <c r="U58" s="60"/>
      <c r="V58" s="60"/>
      <c r="W58" s="60">
        <v>96839</v>
      </c>
      <c r="X58" s="60">
        <v>975000</v>
      </c>
      <c r="Y58" s="60">
        <v>-878161</v>
      </c>
      <c r="Z58" s="140">
        <v>-90.07</v>
      </c>
      <c r="AA58" s="155">
        <v>1300000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9631990</v>
      </c>
      <c r="D61" s="156"/>
      <c r="E61" s="60">
        <v>14850000</v>
      </c>
      <c r="F61" s="60">
        <v>23897016</v>
      </c>
      <c r="G61" s="60">
        <v>28461</v>
      </c>
      <c r="H61" s="60">
        <v>597405</v>
      </c>
      <c r="I61" s="60">
        <v>410375</v>
      </c>
      <c r="J61" s="60">
        <v>1036241</v>
      </c>
      <c r="K61" s="60">
        <v>244340</v>
      </c>
      <c r="L61" s="60">
        <v>984414</v>
      </c>
      <c r="M61" s="60">
        <v>1917977</v>
      </c>
      <c r="N61" s="60">
        <v>3146731</v>
      </c>
      <c r="O61" s="60">
        <v>212463</v>
      </c>
      <c r="P61" s="60">
        <v>324222</v>
      </c>
      <c r="Q61" s="60">
        <v>-326408</v>
      </c>
      <c r="R61" s="60">
        <v>210277</v>
      </c>
      <c r="S61" s="60"/>
      <c r="T61" s="60"/>
      <c r="U61" s="60"/>
      <c r="V61" s="60"/>
      <c r="W61" s="60">
        <v>4393249</v>
      </c>
      <c r="X61" s="60">
        <v>17922762</v>
      </c>
      <c r="Y61" s="60">
        <v>-13529513</v>
      </c>
      <c r="Z61" s="140">
        <v>-75.49</v>
      </c>
      <c r="AA61" s="155">
        <v>23897016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103010358</v>
      </c>
      <c r="D68" s="156"/>
      <c r="E68" s="60">
        <v>71220000</v>
      </c>
      <c r="F68" s="60">
        <v>118197016</v>
      </c>
      <c r="G68" s="60">
        <v>9861953</v>
      </c>
      <c r="H68" s="60">
        <v>6051172</v>
      </c>
      <c r="I68" s="60">
        <v>2615054</v>
      </c>
      <c r="J68" s="60">
        <v>18528179</v>
      </c>
      <c r="K68" s="60">
        <v>4310324</v>
      </c>
      <c r="L68" s="60">
        <v>8499569</v>
      </c>
      <c r="M68" s="60">
        <v>2097687</v>
      </c>
      <c r="N68" s="60">
        <v>14907580</v>
      </c>
      <c r="O68" s="60">
        <v>580984</v>
      </c>
      <c r="P68" s="60">
        <v>1841073</v>
      </c>
      <c r="Q68" s="60">
        <v>19092397</v>
      </c>
      <c r="R68" s="60">
        <v>21514454</v>
      </c>
      <c r="S68" s="60"/>
      <c r="T68" s="60"/>
      <c r="U68" s="60"/>
      <c r="V68" s="60"/>
      <c r="W68" s="60">
        <v>54950213</v>
      </c>
      <c r="X68" s="60">
        <v>88647762</v>
      </c>
      <c r="Y68" s="60">
        <v>-33697549</v>
      </c>
      <c r="Z68" s="140">
        <v>-38.01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103010358</v>
      </c>
      <c r="D69" s="218">
        <f t="shared" si="12"/>
        <v>0</v>
      </c>
      <c r="E69" s="220">
        <f t="shared" si="12"/>
        <v>71220000</v>
      </c>
      <c r="F69" s="220">
        <f t="shared" si="12"/>
        <v>118197016</v>
      </c>
      <c r="G69" s="220">
        <f t="shared" si="12"/>
        <v>9861953</v>
      </c>
      <c r="H69" s="220">
        <f t="shared" si="12"/>
        <v>6051172</v>
      </c>
      <c r="I69" s="220">
        <f t="shared" si="12"/>
        <v>2615054</v>
      </c>
      <c r="J69" s="220">
        <f t="shared" si="12"/>
        <v>18528179</v>
      </c>
      <c r="K69" s="220">
        <f t="shared" si="12"/>
        <v>4310324</v>
      </c>
      <c r="L69" s="220">
        <f t="shared" si="12"/>
        <v>8499569</v>
      </c>
      <c r="M69" s="220">
        <f t="shared" si="12"/>
        <v>2097687</v>
      </c>
      <c r="N69" s="220">
        <f t="shared" si="12"/>
        <v>14907580</v>
      </c>
      <c r="O69" s="220">
        <f t="shared" si="12"/>
        <v>580984</v>
      </c>
      <c r="P69" s="220">
        <f t="shared" si="12"/>
        <v>1841073</v>
      </c>
      <c r="Q69" s="220">
        <f t="shared" si="12"/>
        <v>19092397</v>
      </c>
      <c r="R69" s="220">
        <f t="shared" si="12"/>
        <v>21514454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54950213</v>
      </c>
      <c r="X69" s="220">
        <f t="shared" si="12"/>
        <v>88647762</v>
      </c>
      <c r="Y69" s="220">
        <f t="shared" si="12"/>
        <v>-33697549</v>
      </c>
      <c r="Z69" s="221">
        <f>+IF(X69&lt;&gt;0,+(Y69/X69)*100,0)</f>
        <v>-38.0128592530063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138676999</v>
      </c>
      <c r="D5" s="357">
        <f t="shared" si="0"/>
        <v>0</v>
      </c>
      <c r="E5" s="356">
        <f t="shared" si="0"/>
        <v>174132781</v>
      </c>
      <c r="F5" s="358">
        <f t="shared" si="0"/>
        <v>185229351</v>
      </c>
      <c r="G5" s="358">
        <f t="shared" si="0"/>
        <v>2714285</v>
      </c>
      <c r="H5" s="356">
        <f t="shared" si="0"/>
        <v>11075967</v>
      </c>
      <c r="I5" s="356">
        <f t="shared" si="0"/>
        <v>9200053</v>
      </c>
      <c r="J5" s="358">
        <f t="shared" si="0"/>
        <v>22990305</v>
      </c>
      <c r="K5" s="358">
        <f t="shared" si="0"/>
        <v>0</v>
      </c>
      <c r="L5" s="356">
        <f t="shared" si="0"/>
        <v>3059971</v>
      </c>
      <c r="M5" s="356">
        <f t="shared" si="0"/>
        <v>28392042</v>
      </c>
      <c r="N5" s="358">
        <f t="shared" si="0"/>
        <v>31452013</v>
      </c>
      <c r="O5" s="358">
        <f t="shared" si="0"/>
        <v>127256</v>
      </c>
      <c r="P5" s="356">
        <f t="shared" si="0"/>
        <v>5397366</v>
      </c>
      <c r="Q5" s="356">
        <f t="shared" si="0"/>
        <v>5284134</v>
      </c>
      <c r="R5" s="358">
        <f t="shared" si="0"/>
        <v>10808756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65251074</v>
      </c>
      <c r="X5" s="356">
        <f t="shared" si="0"/>
        <v>138922014</v>
      </c>
      <c r="Y5" s="358">
        <f t="shared" si="0"/>
        <v>-73670940</v>
      </c>
      <c r="Z5" s="359">
        <f>+IF(X5&lt;&gt;0,+(Y5/X5)*100,0)</f>
        <v>-53.03042900025909</v>
      </c>
      <c r="AA5" s="360">
        <f>+AA6+AA8+AA11+AA13+AA15</f>
        <v>185229351</v>
      </c>
    </row>
    <row r="6" spans="1:27" ht="12.75">
      <c r="A6" s="361" t="s">
        <v>205</v>
      </c>
      <c r="B6" s="142"/>
      <c r="C6" s="60">
        <f>+C7</f>
        <v>62226129</v>
      </c>
      <c r="D6" s="340">
        <f aca="true" t="shared" si="1" ref="D6:AA6">+D7</f>
        <v>0</v>
      </c>
      <c r="E6" s="60">
        <f t="shared" si="1"/>
        <v>86781555</v>
      </c>
      <c r="F6" s="59">
        <f t="shared" si="1"/>
        <v>96675554</v>
      </c>
      <c r="G6" s="59">
        <f t="shared" si="1"/>
        <v>0</v>
      </c>
      <c r="H6" s="60">
        <f t="shared" si="1"/>
        <v>7787505</v>
      </c>
      <c r="I6" s="60">
        <f t="shared" si="1"/>
        <v>6841259</v>
      </c>
      <c r="J6" s="59">
        <f t="shared" si="1"/>
        <v>14628764</v>
      </c>
      <c r="K6" s="59">
        <f t="shared" si="1"/>
        <v>0</v>
      </c>
      <c r="L6" s="60">
        <f t="shared" si="1"/>
        <v>3695216</v>
      </c>
      <c r="M6" s="60">
        <f t="shared" si="1"/>
        <v>12136000</v>
      </c>
      <c r="N6" s="59">
        <f t="shared" si="1"/>
        <v>15831216</v>
      </c>
      <c r="O6" s="59">
        <f t="shared" si="1"/>
        <v>127256</v>
      </c>
      <c r="P6" s="60">
        <f t="shared" si="1"/>
        <v>53344</v>
      </c>
      <c r="Q6" s="60">
        <f t="shared" si="1"/>
        <v>3647789</v>
      </c>
      <c r="R6" s="59">
        <f t="shared" si="1"/>
        <v>3828389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34288369</v>
      </c>
      <c r="X6" s="60">
        <f t="shared" si="1"/>
        <v>72506666</v>
      </c>
      <c r="Y6" s="59">
        <f t="shared" si="1"/>
        <v>-38218297</v>
      </c>
      <c r="Z6" s="61">
        <f>+IF(X6&lt;&gt;0,+(Y6/X6)*100,0)</f>
        <v>-52.71004599770178</v>
      </c>
      <c r="AA6" s="62">
        <f t="shared" si="1"/>
        <v>96675554</v>
      </c>
    </row>
    <row r="7" spans="1:27" ht="12.75">
      <c r="A7" s="291" t="s">
        <v>229</v>
      </c>
      <c r="B7" s="142"/>
      <c r="C7" s="60">
        <v>62226129</v>
      </c>
      <c r="D7" s="340"/>
      <c r="E7" s="60">
        <v>86781555</v>
      </c>
      <c r="F7" s="59">
        <v>96675554</v>
      </c>
      <c r="G7" s="59"/>
      <c r="H7" s="60">
        <v>7787505</v>
      </c>
      <c r="I7" s="60">
        <v>6841259</v>
      </c>
      <c r="J7" s="59">
        <v>14628764</v>
      </c>
      <c r="K7" s="59"/>
      <c r="L7" s="60">
        <v>3695216</v>
      </c>
      <c r="M7" s="60">
        <v>12136000</v>
      </c>
      <c r="N7" s="59">
        <v>15831216</v>
      </c>
      <c r="O7" s="59">
        <v>127256</v>
      </c>
      <c r="P7" s="60">
        <v>53344</v>
      </c>
      <c r="Q7" s="60">
        <v>3647789</v>
      </c>
      <c r="R7" s="59">
        <v>3828389</v>
      </c>
      <c r="S7" s="59"/>
      <c r="T7" s="60"/>
      <c r="U7" s="60"/>
      <c r="V7" s="59"/>
      <c r="W7" s="59">
        <v>34288369</v>
      </c>
      <c r="X7" s="60">
        <v>72506666</v>
      </c>
      <c r="Y7" s="59">
        <v>-38218297</v>
      </c>
      <c r="Z7" s="61">
        <v>-52.71</v>
      </c>
      <c r="AA7" s="62">
        <v>96675554</v>
      </c>
    </row>
    <row r="8" spans="1:27" ht="12.75">
      <c r="A8" s="361" t="s">
        <v>206</v>
      </c>
      <c r="B8" s="142"/>
      <c r="C8" s="60">
        <f aca="true" t="shared" si="2" ref="C8:Y8">SUM(C9:C10)</f>
        <v>22555145</v>
      </c>
      <c r="D8" s="340">
        <f t="shared" si="2"/>
        <v>0</v>
      </c>
      <c r="E8" s="60">
        <f t="shared" si="2"/>
        <v>6048401</v>
      </c>
      <c r="F8" s="59">
        <f t="shared" si="2"/>
        <v>10669177</v>
      </c>
      <c r="G8" s="59">
        <f t="shared" si="2"/>
        <v>0</v>
      </c>
      <c r="H8" s="60">
        <f t="shared" si="2"/>
        <v>1030873</v>
      </c>
      <c r="I8" s="60">
        <f t="shared" si="2"/>
        <v>911693</v>
      </c>
      <c r="J8" s="59">
        <f t="shared" si="2"/>
        <v>1942566</v>
      </c>
      <c r="K8" s="59">
        <f t="shared" si="2"/>
        <v>0</v>
      </c>
      <c r="L8" s="60">
        <f t="shared" si="2"/>
        <v>-911693</v>
      </c>
      <c r="M8" s="60">
        <f t="shared" si="2"/>
        <v>2777495</v>
      </c>
      <c r="N8" s="59">
        <f t="shared" si="2"/>
        <v>1865802</v>
      </c>
      <c r="O8" s="59">
        <f t="shared" si="2"/>
        <v>0</v>
      </c>
      <c r="P8" s="60">
        <f t="shared" si="2"/>
        <v>930650</v>
      </c>
      <c r="Q8" s="60">
        <f t="shared" si="2"/>
        <v>-883989</v>
      </c>
      <c r="R8" s="59">
        <f t="shared" si="2"/>
        <v>46661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3855029</v>
      </c>
      <c r="X8" s="60">
        <f t="shared" si="2"/>
        <v>8001883</v>
      </c>
      <c r="Y8" s="59">
        <f t="shared" si="2"/>
        <v>-4146854</v>
      </c>
      <c r="Z8" s="61">
        <f>+IF(X8&lt;&gt;0,+(Y8/X8)*100,0)</f>
        <v>-51.823477049089576</v>
      </c>
      <c r="AA8" s="62">
        <f>SUM(AA9:AA10)</f>
        <v>10669177</v>
      </c>
    </row>
    <row r="9" spans="1:27" ht="12.75">
      <c r="A9" s="291" t="s">
        <v>230</v>
      </c>
      <c r="B9" s="142"/>
      <c r="C9" s="60">
        <v>16878150</v>
      </c>
      <c r="D9" s="340"/>
      <c r="E9" s="60">
        <v>3000000</v>
      </c>
      <c r="F9" s="59">
        <v>5405177</v>
      </c>
      <c r="G9" s="59"/>
      <c r="H9" s="60"/>
      <c r="I9" s="60">
        <v>911693</v>
      </c>
      <c r="J9" s="59">
        <v>911693</v>
      </c>
      <c r="K9" s="59"/>
      <c r="L9" s="60">
        <v>-911693</v>
      </c>
      <c r="M9" s="60">
        <v>2332455</v>
      </c>
      <c r="N9" s="59">
        <v>1420762</v>
      </c>
      <c r="O9" s="59"/>
      <c r="P9" s="60">
        <v>930650</v>
      </c>
      <c r="Q9" s="60">
        <v>-1400999</v>
      </c>
      <c r="R9" s="59">
        <v>-470349</v>
      </c>
      <c r="S9" s="59"/>
      <c r="T9" s="60"/>
      <c r="U9" s="60"/>
      <c r="V9" s="59"/>
      <c r="W9" s="59">
        <v>1862106</v>
      </c>
      <c r="X9" s="60">
        <v>4053883</v>
      </c>
      <c r="Y9" s="59">
        <v>-2191777</v>
      </c>
      <c r="Z9" s="61">
        <v>-54.07</v>
      </c>
      <c r="AA9" s="62">
        <v>5405177</v>
      </c>
    </row>
    <row r="10" spans="1:27" ht="12.75">
      <c r="A10" s="291" t="s">
        <v>231</v>
      </c>
      <c r="B10" s="142"/>
      <c r="C10" s="60">
        <v>5676995</v>
      </c>
      <c r="D10" s="340"/>
      <c r="E10" s="60">
        <v>3048401</v>
      </c>
      <c r="F10" s="59">
        <v>5264000</v>
      </c>
      <c r="G10" s="59"/>
      <c r="H10" s="60">
        <v>1030873</v>
      </c>
      <c r="I10" s="60"/>
      <c r="J10" s="59">
        <v>1030873</v>
      </c>
      <c r="K10" s="59"/>
      <c r="L10" s="60"/>
      <c r="M10" s="60">
        <v>445040</v>
      </c>
      <c r="N10" s="59">
        <v>445040</v>
      </c>
      <c r="O10" s="59"/>
      <c r="P10" s="60"/>
      <c r="Q10" s="60">
        <v>517010</v>
      </c>
      <c r="R10" s="59">
        <v>517010</v>
      </c>
      <c r="S10" s="59"/>
      <c r="T10" s="60"/>
      <c r="U10" s="60"/>
      <c r="V10" s="59"/>
      <c r="W10" s="59">
        <v>1992923</v>
      </c>
      <c r="X10" s="60">
        <v>3948000</v>
      </c>
      <c r="Y10" s="59">
        <v>-1955077</v>
      </c>
      <c r="Z10" s="61">
        <v>-49.52</v>
      </c>
      <c r="AA10" s="62">
        <v>5264000</v>
      </c>
    </row>
    <row r="11" spans="1:27" ht="12.75">
      <c r="A11" s="361" t="s">
        <v>207</v>
      </c>
      <c r="B11" s="142"/>
      <c r="C11" s="362">
        <f>+C12</f>
        <v>32619615</v>
      </c>
      <c r="D11" s="363">
        <f aca="true" t="shared" si="3" ref="D11:AA11">+D12</f>
        <v>0</v>
      </c>
      <c r="E11" s="362">
        <f t="shared" si="3"/>
        <v>50168190</v>
      </c>
      <c r="F11" s="364">
        <f t="shared" si="3"/>
        <v>44999375</v>
      </c>
      <c r="G11" s="364">
        <f t="shared" si="3"/>
        <v>0</v>
      </c>
      <c r="H11" s="362">
        <f t="shared" si="3"/>
        <v>735295</v>
      </c>
      <c r="I11" s="362">
        <f t="shared" si="3"/>
        <v>983973</v>
      </c>
      <c r="J11" s="364">
        <f t="shared" si="3"/>
        <v>1719268</v>
      </c>
      <c r="K11" s="364">
        <f t="shared" si="3"/>
        <v>0</v>
      </c>
      <c r="L11" s="362">
        <f t="shared" si="3"/>
        <v>-1438570</v>
      </c>
      <c r="M11" s="362">
        <f t="shared" si="3"/>
        <v>11978467</v>
      </c>
      <c r="N11" s="364">
        <f t="shared" si="3"/>
        <v>10539897</v>
      </c>
      <c r="O11" s="364">
        <f t="shared" si="3"/>
        <v>0</v>
      </c>
      <c r="P11" s="362">
        <f t="shared" si="3"/>
        <v>4031108</v>
      </c>
      <c r="Q11" s="362">
        <f t="shared" si="3"/>
        <v>2520334</v>
      </c>
      <c r="R11" s="364">
        <f t="shared" si="3"/>
        <v>6551442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18810607</v>
      </c>
      <c r="X11" s="362">
        <f t="shared" si="3"/>
        <v>33749531</v>
      </c>
      <c r="Y11" s="364">
        <f t="shared" si="3"/>
        <v>-14938924</v>
      </c>
      <c r="Z11" s="365">
        <f>+IF(X11&lt;&gt;0,+(Y11/X11)*100,0)</f>
        <v>-44.26409362547882</v>
      </c>
      <c r="AA11" s="366">
        <f t="shared" si="3"/>
        <v>44999375</v>
      </c>
    </row>
    <row r="12" spans="1:27" ht="12.75">
      <c r="A12" s="291" t="s">
        <v>232</v>
      </c>
      <c r="B12" s="136"/>
      <c r="C12" s="60">
        <v>32619615</v>
      </c>
      <c r="D12" s="340"/>
      <c r="E12" s="60">
        <v>50168190</v>
      </c>
      <c r="F12" s="59">
        <v>44999375</v>
      </c>
      <c r="G12" s="59"/>
      <c r="H12" s="60">
        <v>735295</v>
      </c>
      <c r="I12" s="60">
        <v>983973</v>
      </c>
      <c r="J12" s="59">
        <v>1719268</v>
      </c>
      <c r="K12" s="59"/>
      <c r="L12" s="60">
        <v>-1438570</v>
      </c>
      <c r="M12" s="60">
        <v>11978467</v>
      </c>
      <c r="N12" s="59">
        <v>10539897</v>
      </c>
      <c r="O12" s="59"/>
      <c r="P12" s="60">
        <v>4031108</v>
      </c>
      <c r="Q12" s="60">
        <v>2520334</v>
      </c>
      <c r="R12" s="59">
        <v>6551442</v>
      </c>
      <c r="S12" s="59"/>
      <c r="T12" s="60"/>
      <c r="U12" s="60"/>
      <c r="V12" s="59"/>
      <c r="W12" s="59">
        <v>18810607</v>
      </c>
      <c r="X12" s="60">
        <v>33749531</v>
      </c>
      <c r="Y12" s="59">
        <v>-14938924</v>
      </c>
      <c r="Z12" s="61">
        <v>-44.26</v>
      </c>
      <c r="AA12" s="62">
        <v>44999375</v>
      </c>
    </row>
    <row r="13" spans="1:27" ht="12.75">
      <c r="A13" s="361" t="s">
        <v>208</v>
      </c>
      <c r="B13" s="136"/>
      <c r="C13" s="275">
        <f>+C14</f>
        <v>21276110</v>
      </c>
      <c r="D13" s="341">
        <f aca="true" t="shared" si="4" ref="D13:AA13">+D14</f>
        <v>0</v>
      </c>
      <c r="E13" s="275">
        <f t="shared" si="4"/>
        <v>17391135</v>
      </c>
      <c r="F13" s="342">
        <f t="shared" si="4"/>
        <v>22141745</v>
      </c>
      <c r="G13" s="342">
        <f t="shared" si="4"/>
        <v>450104</v>
      </c>
      <c r="H13" s="275">
        <f t="shared" si="4"/>
        <v>1059166</v>
      </c>
      <c r="I13" s="275">
        <f t="shared" si="4"/>
        <v>0</v>
      </c>
      <c r="J13" s="342">
        <f t="shared" si="4"/>
        <v>1509270</v>
      </c>
      <c r="K13" s="342">
        <f t="shared" si="4"/>
        <v>0</v>
      </c>
      <c r="L13" s="275">
        <f t="shared" si="4"/>
        <v>0</v>
      </c>
      <c r="M13" s="275">
        <f t="shared" si="4"/>
        <v>1009816</v>
      </c>
      <c r="N13" s="342">
        <f t="shared" si="4"/>
        <v>1009816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2519086</v>
      </c>
      <c r="X13" s="275">
        <f t="shared" si="4"/>
        <v>16606309</v>
      </c>
      <c r="Y13" s="342">
        <f t="shared" si="4"/>
        <v>-14087223</v>
      </c>
      <c r="Z13" s="335">
        <f>+IF(X13&lt;&gt;0,+(Y13/X13)*100,0)</f>
        <v>-84.83054843794608</v>
      </c>
      <c r="AA13" s="273">
        <f t="shared" si="4"/>
        <v>22141745</v>
      </c>
    </row>
    <row r="14" spans="1:27" ht="12.75">
      <c r="A14" s="291" t="s">
        <v>233</v>
      </c>
      <c r="B14" s="136"/>
      <c r="C14" s="60">
        <v>21276110</v>
      </c>
      <c r="D14" s="340"/>
      <c r="E14" s="60">
        <v>17391135</v>
      </c>
      <c r="F14" s="59">
        <v>22141745</v>
      </c>
      <c r="G14" s="59">
        <v>450104</v>
      </c>
      <c r="H14" s="60">
        <v>1059166</v>
      </c>
      <c r="I14" s="60"/>
      <c r="J14" s="59">
        <v>1509270</v>
      </c>
      <c r="K14" s="59"/>
      <c r="L14" s="60"/>
      <c r="M14" s="60">
        <v>1009816</v>
      </c>
      <c r="N14" s="59">
        <v>1009816</v>
      </c>
      <c r="O14" s="59"/>
      <c r="P14" s="60"/>
      <c r="Q14" s="60"/>
      <c r="R14" s="59"/>
      <c r="S14" s="59"/>
      <c r="T14" s="60"/>
      <c r="U14" s="60"/>
      <c r="V14" s="59"/>
      <c r="W14" s="59">
        <v>2519086</v>
      </c>
      <c r="X14" s="60">
        <v>16606309</v>
      </c>
      <c r="Y14" s="59">
        <v>-14087223</v>
      </c>
      <c r="Z14" s="61">
        <v>-84.83</v>
      </c>
      <c r="AA14" s="62">
        <v>22141745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13743500</v>
      </c>
      <c r="F15" s="59">
        <f t="shared" si="5"/>
        <v>10743500</v>
      </c>
      <c r="G15" s="59">
        <f t="shared" si="5"/>
        <v>2264181</v>
      </c>
      <c r="H15" s="60">
        <f t="shared" si="5"/>
        <v>463128</v>
      </c>
      <c r="I15" s="60">
        <f t="shared" si="5"/>
        <v>463128</v>
      </c>
      <c r="J15" s="59">
        <f t="shared" si="5"/>
        <v>3190437</v>
      </c>
      <c r="K15" s="59">
        <f t="shared" si="5"/>
        <v>0</v>
      </c>
      <c r="L15" s="60">
        <f t="shared" si="5"/>
        <v>1715018</v>
      </c>
      <c r="M15" s="60">
        <f t="shared" si="5"/>
        <v>490264</v>
      </c>
      <c r="N15" s="59">
        <f t="shared" si="5"/>
        <v>2205282</v>
      </c>
      <c r="O15" s="59">
        <f t="shared" si="5"/>
        <v>0</v>
      </c>
      <c r="P15" s="60">
        <f t="shared" si="5"/>
        <v>382264</v>
      </c>
      <c r="Q15" s="60">
        <f t="shared" si="5"/>
        <v>0</v>
      </c>
      <c r="R15" s="59">
        <f t="shared" si="5"/>
        <v>382264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5777983</v>
      </c>
      <c r="X15" s="60">
        <f t="shared" si="5"/>
        <v>8057625</v>
      </c>
      <c r="Y15" s="59">
        <f t="shared" si="5"/>
        <v>-2279642</v>
      </c>
      <c r="Z15" s="61">
        <f>+IF(X15&lt;&gt;0,+(Y15/X15)*100,0)</f>
        <v>-28.291736088487614</v>
      </c>
      <c r="AA15" s="62">
        <f>SUM(AA16:AA20)</f>
        <v>10743500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13743500</v>
      </c>
      <c r="F20" s="59">
        <v>10743500</v>
      </c>
      <c r="G20" s="59">
        <v>2264181</v>
      </c>
      <c r="H20" s="60">
        <v>463128</v>
      </c>
      <c r="I20" s="60">
        <v>463128</v>
      </c>
      <c r="J20" s="59">
        <v>3190437</v>
      </c>
      <c r="K20" s="59"/>
      <c r="L20" s="60">
        <v>1715018</v>
      </c>
      <c r="M20" s="60">
        <v>490264</v>
      </c>
      <c r="N20" s="59">
        <v>2205282</v>
      </c>
      <c r="O20" s="59"/>
      <c r="P20" s="60">
        <v>382264</v>
      </c>
      <c r="Q20" s="60"/>
      <c r="R20" s="59">
        <v>382264</v>
      </c>
      <c r="S20" s="59"/>
      <c r="T20" s="60"/>
      <c r="U20" s="60"/>
      <c r="V20" s="59"/>
      <c r="W20" s="59">
        <v>5777983</v>
      </c>
      <c r="X20" s="60">
        <v>8057625</v>
      </c>
      <c r="Y20" s="59">
        <v>-2279642</v>
      </c>
      <c r="Z20" s="61">
        <v>-28.29</v>
      </c>
      <c r="AA20" s="62">
        <v>10743500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51002274</v>
      </c>
      <c r="D22" s="344">
        <f t="shared" si="6"/>
        <v>0</v>
      </c>
      <c r="E22" s="343">
        <f t="shared" si="6"/>
        <v>44579073</v>
      </c>
      <c r="F22" s="345">
        <f t="shared" si="6"/>
        <v>52909573</v>
      </c>
      <c r="G22" s="345">
        <f t="shared" si="6"/>
        <v>2254693</v>
      </c>
      <c r="H22" s="343">
        <f t="shared" si="6"/>
        <v>4518511</v>
      </c>
      <c r="I22" s="343">
        <f t="shared" si="6"/>
        <v>5988911</v>
      </c>
      <c r="J22" s="345">
        <f t="shared" si="6"/>
        <v>12762115</v>
      </c>
      <c r="K22" s="345">
        <f t="shared" si="6"/>
        <v>1589508</v>
      </c>
      <c r="L22" s="343">
        <f t="shared" si="6"/>
        <v>16697190</v>
      </c>
      <c r="M22" s="343">
        <f t="shared" si="6"/>
        <v>4969329</v>
      </c>
      <c r="N22" s="345">
        <f t="shared" si="6"/>
        <v>23256027</v>
      </c>
      <c r="O22" s="345">
        <f t="shared" si="6"/>
        <v>5204187</v>
      </c>
      <c r="P22" s="343">
        <f t="shared" si="6"/>
        <v>-722416</v>
      </c>
      <c r="Q22" s="343">
        <f t="shared" si="6"/>
        <v>8112712</v>
      </c>
      <c r="R22" s="345">
        <f t="shared" si="6"/>
        <v>12594483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48612625</v>
      </c>
      <c r="X22" s="343">
        <f t="shared" si="6"/>
        <v>39682180</v>
      </c>
      <c r="Y22" s="345">
        <f t="shared" si="6"/>
        <v>8930445</v>
      </c>
      <c r="Z22" s="336">
        <f>+IF(X22&lt;&gt;0,+(Y22/X22)*100,0)</f>
        <v>22.504925384643688</v>
      </c>
      <c r="AA22" s="350">
        <f>SUM(AA23:AA32)</f>
        <v>52909573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7817151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30144660</v>
      </c>
      <c r="D27" s="340"/>
      <c r="E27" s="60">
        <v>16285071</v>
      </c>
      <c r="F27" s="59">
        <v>22525221</v>
      </c>
      <c r="G27" s="59"/>
      <c r="H27" s="60">
        <v>1794521</v>
      </c>
      <c r="I27" s="60">
        <v>736766</v>
      </c>
      <c r="J27" s="59">
        <v>2531287</v>
      </c>
      <c r="K27" s="59"/>
      <c r="L27" s="60">
        <v>8221892</v>
      </c>
      <c r="M27" s="60">
        <v>2320977</v>
      </c>
      <c r="N27" s="59">
        <v>10542869</v>
      </c>
      <c r="O27" s="59"/>
      <c r="P27" s="60"/>
      <c r="Q27" s="60">
        <v>5109894</v>
      </c>
      <c r="R27" s="59">
        <v>5109894</v>
      </c>
      <c r="S27" s="59"/>
      <c r="T27" s="60"/>
      <c r="U27" s="60"/>
      <c r="V27" s="59"/>
      <c r="W27" s="59">
        <v>18184050</v>
      </c>
      <c r="X27" s="60">
        <v>16893916</v>
      </c>
      <c r="Y27" s="59">
        <v>1290134</v>
      </c>
      <c r="Z27" s="61">
        <v>7.64</v>
      </c>
      <c r="AA27" s="62">
        <v>22525221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1050000</v>
      </c>
      <c r="N28" s="342">
        <v>1050000</v>
      </c>
      <c r="O28" s="342"/>
      <c r="P28" s="275"/>
      <c r="Q28" s="275"/>
      <c r="R28" s="342"/>
      <c r="S28" s="342"/>
      <c r="T28" s="275"/>
      <c r="U28" s="275"/>
      <c r="V28" s="342"/>
      <c r="W28" s="342">
        <v>1050000</v>
      </c>
      <c r="X28" s="275"/>
      <c r="Y28" s="342">
        <v>1050000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13040463</v>
      </c>
      <c r="D32" s="340"/>
      <c r="E32" s="60">
        <v>28294002</v>
      </c>
      <c r="F32" s="59">
        <v>30384352</v>
      </c>
      <c r="G32" s="59">
        <v>2254693</v>
      </c>
      <c r="H32" s="60">
        <v>2723990</v>
      </c>
      <c r="I32" s="60">
        <v>5252145</v>
      </c>
      <c r="J32" s="59">
        <v>10230828</v>
      </c>
      <c r="K32" s="59">
        <v>1589508</v>
      </c>
      <c r="L32" s="60">
        <v>8475298</v>
      </c>
      <c r="M32" s="60">
        <v>1598352</v>
      </c>
      <c r="N32" s="59">
        <v>11663158</v>
      </c>
      <c r="O32" s="59">
        <v>5204187</v>
      </c>
      <c r="P32" s="60">
        <v>-722416</v>
      </c>
      <c r="Q32" s="60">
        <v>3002818</v>
      </c>
      <c r="R32" s="59">
        <v>7484589</v>
      </c>
      <c r="S32" s="59"/>
      <c r="T32" s="60"/>
      <c r="U32" s="60"/>
      <c r="V32" s="59"/>
      <c r="W32" s="59">
        <v>29378575</v>
      </c>
      <c r="X32" s="60">
        <v>22788264</v>
      </c>
      <c r="Y32" s="59">
        <v>6590311</v>
      </c>
      <c r="Z32" s="61">
        <v>28.92</v>
      </c>
      <c r="AA32" s="62">
        <v>30384352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356056</v>
      </c>
      <c r="D40" s="344">
        <f t="shared" si="9"/>
        <v>0</v>
      </c>
      <c r="E40" s="343">
        <f t="shared" si="9"/>
        <v>14400000</v>
      </c>
      <c r="F40" s="345">
        <f t="shared" si="9"/>
        <v>11763158</v>
      </c>
      <c r="G40" s="345">
        <f t="shared" si="9"/>
        <v>1595770</v>
      </c>
      <c r="H40" s="343">
        <f t="shared" si="9"/>
        <v>225165</v>
      </c>
      <c r="I40" s="343">
        <f t="shared" si="9"/>
        <v>200960</v>
      </c>
      <c r="J40" s="345">
        <f t="shared" si="9"/>
        <v>2021895</v>
      </c>
      <c r="K40" s="345">
        <f t="shared" si="9"/>
        <v>173472</v>
      </c>
      <c r="L40" s="343">
        <f t="shared" si="9"/>
        <v>156000</v>
      </c>
      <c r="M40" s="343">
        <f t="shared" si="9"/>
        <v>1648</v>
      </c>
      <c r="N40" s="345">
        <f t="shared" si="9"/>
        <v>331120</v>
      </c>
      <c r="O40" s="345">
        <f t="shared" si="9"/>
        <v>47265</v>
      </c>
      <c r="P40" s="343">
        <f t="shared" si="9"/>
        <v>5346127</v>
      </c>
      <c r="Q40" s="343">
        <f t="shared" si="9"/>
        <v>-1594570</v>
      </c>
      <c r="R40" s="345">
        <f t="shared" si="9"/>
        <v>3798822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6151837</v>
      </c>
      <c r="X40" s="343">
        <f t="shared" si="9"/>
        <v>8822369</v>
      </c>
      <c r="Y40" s="345">
        <f t="shared" si="9"/>
        <v>-2670532</v>
      </c>
      <c r="Z40" s="336">
        <f>+IF(X40&lt;&gt;0,+(Y40/X40)*100,0)</f>
        <v>-30.27001024328046</v>
      </c>
      <c r="AA40" s="350">
        <f>SUM(AA41:AA49)</f>
        <v>11763158</v>
      </c>
    </row>
    <row r="41" spans="1:27" ht="12.75">
      <c r="A41" s="361" t="s">
        <v>248</v>
      </c>
      <c r="B41" s="142"/>
      <c r="C41" s="362"/>
      <c r="D41" s="363"/>
      <c r="E41" s="362">
        <v>5000000</v>
      </c>
      <c r="F41" s="364">
        <v>5263158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5263157</v>
      </c>
      <c r="Q41" s="362"/>
      <c r="R41" s="364">
        <v>5263157</v>
      </c>
      <c r="S41" s="364"/>
      <c r="T41" s="362"/>
      <c r="U41" s="362"/>
      <c r="V41" s="364"/>
      <c r="W41" s="364">
        <v>5263157</v>
      </c>
      <c r="X41" s="362">
        <v>3947369</v>
      </c>
      <c r="Y41" s="364">
        <v>1315788</v>
      </c>
      <c r="Z41" s="365">
        <v>33.33</v>
      </c>
      <c r="AA41" s="366">
        <v>5263158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4950000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14124</v>
      </c>
      <c r="Q43" s="305"/>
      <c r="R43" s="370">
        <v>14124</v>
      </c>
      <c r="S43" s="370"/>
      <c r="T43" s="305"/>
      <c r="U43" s="305"/>
      <c r="V43" s="370"/>
      <c r="W43" s="370">
        <v>14124</v>
      </c>
      <c r="X43" s="305">
        <v>3712500</v>
      </c>
      <c r="Y43" s="370">
        <v>-3698376</v>
      </c>
      <c r="Z43" s="371">
        <v>-99.62</v>
      </c>
      <c r="AA43" s="303">
        <v>4950000</v>
      </c>
    </row>
    <row r="44" spans="1:27" ht="12.75">
      <c r="A44" s="361" t="s">
        <v>251</v>
      </c>
      <c r="B44" s="136"/>
      <c r="C44" s="60">
        <v>356056</v>
      </c>
      <c r="D44" s="368"/>
      <c r="E44" s="54">
        <v>3600000</v>
      </c>
      <c r="F44" s="53">
        <v>500000</v>
      </c>
      <c r="G44" s="53"/>
      <c r="H44" s="54">
        <v>225165</v>
      </c>
      <c r="I44" s="54">
        <v>200960</v>
      </c>
      <c r="J44" s="53">
        <v>426125</v>
      </c>
      <c r="K44" s="53">
        <v>173472</v>
      </c>
      <c r="L44" s="54">
        <v>156000</v>
      </c>
      <c r="M44" s="54">
        <v>1648</v>
      </c>
      <c r="N44" s="53">
        <v>331120</v>
      </c>
      <c r="O44" s="53">
        <v>47265</v>
      </c>
      <c r="P44" s="54">
        <v>68846</v>
      </c>
      <c r="Q44" s="54">
        <v>-1594570</v>
      </c>
      <c r="R44" s="53">
        <v>-1478459</v>
      </c>
      <c r="S44" s="53"/>
      <c r="T44" s="54"/>
      <c r="U44" s="54"/>
      <c r="V44" s="53"/>
      <c r="W44" s="53">
        <v>-721214</v>
      </c>
      <c r="X44" s="54">
        <v>375000</v>
      </c>
      <c r="Y44" s="53">
        <v>-1096214</v>
      </c>
      <c r="Z44" s="94">
        <v>-292.32</v>
      </c>
      <c r="AA44" s="95">
        <v>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3000000</v>
      </c>
      <c r="F48" s="53"/>
      <c r="G48" s="53">
        <v>1595770</v>
      </c>
      <c r="H48" s="54"/>
      <c r="I48" s="54"/>
      <c r="J48" s="53">
        <v>1595770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1595770</v>
      </c>
      <c r="X48" s="54"/>
      <c r="Y48" s="53">
        <v>1595770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2800000</v>
      </c>
      <c r="F49" s="53">
        <v>1050000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787500</v>
      </c>
      <c r="Y49" s="53">
        <v>-787500</v>
      </c>
      <c r="Z49" s="94">
        <v>-100</v>
      </c>
      <c r="AA49" s="95">
        <v>1050000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59299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59299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190094628</v>
      </c>
      <c r="D60" s="346">
        <f t="shared" si="14"/>
        <v>0</v>
      </c>
      <c r="E60" s="219">
        <f t="shared" si="14"/>
        <v>233111854</v>
      </c>
      <c r="F60" s="264">
        <f t="shared" si="14"/>
        <v>249902082</v>
      </c>
      <c r="G60" s="264">
        <f t="shared" si="14"/>
        <v>6564748</v>
      </c>
      <c r="H60" s="219">
        <f t="shared" si="14"/>
        <v>15819643</v>
      </c>
      <c r="I60" s="219">
        <f t="shared" si="14"/>
        <v>15389924</v>
      </c>
      <c r="J60" s="264">
        <f t="shared" si="14"/>
        <v>37774315</v>
      </c>
      <c r="K60" s="264">
        <f t="shared" si="14"/>
        <v>1762980</v>
      </c>
      <c r="L60" s="219">
        <f t="shared" si="14"/>
        <v>19913161</v>
      </c>
      <c r="M60" s="219">
        <f t="shared" si="14"/>
        <v>33363019</v>
      </c>
      <c r="N60" s="264">
        <f t="shared" si="14"/>
        <v>55039160</v>
      </c>
      <c r="O60" s="264">
        <f t="shared" si="14"/>
        <v>5378708</v>
      </c>
      <c r="P60" s="219">
        <f t="shared" si="14"/>
        <v>10021077</v>
      </c>
      <c r="Q60" s="219">
        <f t="shared" si="14"/>
        <v>11802276</v>
      </c>
      <c r="R60" s="264">
        <f t="shared" si="14"/>
        <v>27202061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120015536</v>
      </c>
      <c r="X60" s="219">
        <f t="shared" si="14"/>
        <v>187426563</v>
      </c>
      <c r="Y60" s="264">
        <f t="shared" si="14"/>
        <v>-67411027</v>
      </c>
      <c r="Z60" s="337">
        <f>+IF(X60&lt;&gt;0,+(Y60/X60)*100,0)</f>
        <v>-35.96663456929528</v>
      </c>
      <c r="AA60" s="232">
        <f>+AA57+AA54+AA51+AA40+AA37+AA34+AA22+AA5</f>
        <v>249902082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14784500</v>
      </c>
      <c r="D5" s="357">
        <f t="shared" si="0"/>
        <v>0</v>
      </c>
      <c r="E5" s="356">
        <f t="shared" si="0"/>
        <v>4000000</v>
      </c>
      <c r="F5" s="358">
        <f t="shared" si="0"/>
        <v>3906439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2929829</v>
      </c>
      <c r="Y5" s="358">
        <f t="shared" si="0"/>
        <v>-2929829</v>
      </c>
      <c r="Z5" s="359">
        <f>+IF(X5&lt;&gt;0,+(Y5/X5)*100,0)</f>
        <v>-100</v>
      </c>
      <c r="AA5" s="360">
        <f>+AA6+AA8+AA11+AA13+AA15</f>
        <v>3906439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14784500</v>
      </c>
      <c r="D8" s="340">
        <f t="shared" si="2"/>
        <v>0</v>
      </c>
      <c r="E8" s="60">
        <f t="shared" si="2"/>
        <v>4000000</v>
      </c>
      <c r="F8" s="59">
        <f t="shared" si="2"/>
        <v>3906439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2929829</v>
      </c>
      <c r="Y8" s="59">
        <f t="shared" si="2"/>
        <v>-2929829</v>
      </c>
      <c r="Z8" s="61">
        <f>+IF(X8&lt;&gt;0,+(Y8/X8)*100,0)</f>
        <v>-100</v>
      </c>
      <c r="AA8" s="62">
        <f>SUM(AA9:AA10)</f>
        <v>3906439</v>
      </c>
    </row>
    <row r="9" spans="1:27" ht="12.75">
      <c r="A9" s="291" t="s">
        <v>230</v>
      </c>
      <c r="B9" s="142"/>
      <c r="C9" s="60">
        <v>14784500</v>
      </c>
      <c r="D9" s="340"/>
      <c r="E9" s="60">
        <v>4000000</v>
      </c>
      <c r="F9" s="59">
        <v>3906439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2929829</v>
      </c>
      <c r="Y9" s="59">
        <v>-2929829</v>
      </c>
      <c r="Z9" s="61">
        <v>-100</v>
      </c>
      <c r="AA9" s="62">
        <v>3906439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20808146</v>
      </c>
      <c r="F22" s="345">
        <f t="shared" si="6"/>
        <v>12711479</v>
      </c>
      <c r="G22" s="345">
        <f t="shared" si="6"/>
        <v>0</v>
      </c>
      <c r="H22" s="343">
        <f t="shared" si="6"/>
        <v>503255</v>
      </c>
      <c r="I22" s="343">
        <f t="shared" si="6"/>
        <v>383530</v>
      </c>
      <c r="J22" s="345">
        <f t="shared" si="6"/>
        <v>886785</v>
      </c>
      <c r="K22" s="345">
        <f t="shared" si="6"/>
        <v>0</v>
      </c>
      <c r="L22" s="343">
        <f t="shared" si="6"/>
        <v>2266633</v>
      </c>
      <c r="M22" s="343">
        <f t="shared" si="6"/>
        <v>1146333</v>
      </c>
      <c r="N22" s="345">
        <f t="shared" si="6"/>
        <v>3412966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4299751</v>
      </c>
      <c r="X22" s="343">
        <f t="shared" si="6"/>
        <v>9533609</v>
      </c>
      <c r="Y22" s="345">
        <f t="shared" si="6"/>
        <v>-5233858</v>
      </c>
      <c r="Z22" s="336">
        <f>+IF(X22&lt;&gt;0,+(Y22/X22)*100,0)</f>
        <v>-54.89902092691236</v>
      </c>
      <c r="AA22" s="350">
        <f>SUM(AA23:AA32)</f>
        <v>12711479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18508146</v>
      </c>
      <c r="F24" s="59">
        <v>12711479</v>
      </c>
      <c r="G24" s="59"/>
      <c r="H24" s="60">
        <v>503255</v>
      </c>
      <c r="I24" s="60">
        <v>383530</v>
      </c>
      <c r="J24" s="59">
        <v>886785</v>
      </c>
      <c r="K24" s="59"/>
      <c r="L24" s="60">
        <v>2266633</v>
      </c>
      <c r="M24" s="60">
        <v>1146333</v>
      </c>
      <c r="N24" s="59">
        <v>3412966</v>
      </c>
      <c r="O24" s="59"/>
      <c r="P24" s="60"/>
      <c r="Q24" s="60"/>
      <c r="R24" s="59"/>
      <c r="S24" s="59"/>
      <c r="T24" s="60"/>
      <c r="U24" s="60"/>
      <c r="V24" s="59"/>
      <c r="W24" s="59">
        <v>4299751</v>
      </c>
      <c r="X24" s="60">
        <v>9533609</v>
      </c>
      <c r="Y24" s="59">
        <v>-5233858</v>
      </c>
      <c r="Z24" s="61">
        <v>-54.9</v>
      </c>
      <c r="AA24" s="62">
        <v>12711479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14784500</v>
      </c>
      <c r="D60" s="346">
        <f t="shared" si="14"/>
        <v>0</v>
      </c>
      <c r="E60" s="219">
        <f t="shared" si="14"/>
        <v>24808146</v>
      </c>
      <c r="F60" s="264">
        <f t="shared" si="14"/>
        <v>16617918</v>
      </c>
      <c r="G60" s="264">
        <f t="shared" si="14"/>
        <v>0</v>
      </c>
      <c r="H60" s="219">
        <f t="shared" si="14"/>
        <v>503255</v>
      </c>
      <c r="I60" s="219">
        <f t="shared" si="14"/>
        <v>383530</v>
      </c>
      <c r="J60" s="264">
        <f t="shared" si="14"/>
        <v>886785</v>
      </c>
      <c r="K60" s="264">
        <f t="shared" si="14"/>
        <v>0</v>
      </c>
      <c r="L60" s="219">
        <f t="shared" si="14"/>
        <v>2266633</v>
      </c>
      <c r="M60" s="219">
        <f t="shared" si="14"/>
        <v>1146333</v>
      </c>
      <c r="N60" s="264">
        <f t="shared" si="14"/>
        <v>3412966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4299751</v>
      </c>
      <c r="X60" s="219">
        <f t="shared" si="14"/>
        <v>12463438</v>
      </c>
      <c r="Y60" s="264">
        <f t="shared" si="14"/>
        <v>-8163687</v>
      </c>
      <c r="Z60" s="337">
        <f>+IF(X60&lt;&gt;0,+(Y60/X60)*100,0)</f>
        <v>-65.50108405080525</v>
      </c>
      <c r="AA60" s="232">
        <f>+AA57+AA54+AA51+AA40+AA37+AA34+AA22+AA5</f>
        <v>16617918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2017-05-05T12:15:19Z</dcterms:created>
  <dcterms:modified xsi:type="dcterms:W3CDTF">2017-05-05T12:15:22Z</dcterms:modified>
  <cp:category/>
  <cp:version/>
  <cp:contentType/>
  <cp:contentStatus/>
</cp:coreProperties>
</file>