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<sst xmlns="http://schemas.openxmlformats.org/spreadsheetml/2006/main" count="857" uniqueCount="303">
  <si>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Mantsopa(FS196)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</si>
  <si>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</si>
  <si>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</si>
  <si>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</si>
  <si>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</si>
  <si>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</si>
  <si>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</si>
  <si>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</si>
  <si>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</si>
  <si>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</si>
  <si>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</si>
  <si>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</si>
  <si>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</si>
  <si>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</si>
  <si>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</si>
  <si>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</si>
  <si>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</si>
  <si>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</si>
  <si>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</si>
  <si>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</si>
  <si>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</si>
  <si>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</si>
  <si>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</si>
  <si>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</si>
  <si>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</si>
  <si>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</si>
  <si>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</si>
  <si>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</si>
  <si>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</si>
  <si>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</si>
  <si>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</si>
  <si>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</si>
  <si>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</si>
  <si>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</si>
  <si>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</si>
  <si>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</si>
  <si>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</si>
  <si>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</si>
  <si>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</si>
  <si>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</si>
  <si>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</si>
  <si>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</si>
  <si>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</si>
  <si>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</si>
  <si>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</si>
  <si>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</si>
  <si>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</si>
  <si>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</si>
  <si>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</si>
  <si>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</si>
  <si>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</si>
  <si>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</si>
  <si>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</si>
  <si>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</si>
  <si>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</si>
  <si>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</si>
  <si>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</si>
  <si>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</si>
  <si>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</si>
  <si>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</si>
  <si>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</si>
  <si>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</si>
  <si>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</si>
  <si>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</si>
  <si>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</si>
  <si>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</si>
  <si>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</si>
  <si>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</si>
  <si>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</si>
  <si>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</si>
  <si>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Mantsopa(FS196)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</si>
  <si>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</si>
  <si>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</si>
  <si>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</si>
  <si>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</si>
  <si>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</si>
  <si>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</si>
  <si>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</si>
  <si>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</si>
  <si>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</si>
  <si>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</si>
  <si>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</si>
  <si>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</si>
  <si>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</si>
  <si>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</si>
  <si>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</si>
  <si>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</si>
  <si>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</si>
  <si>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</si>
  <si>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</si>
  <si>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</si>
  <si>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</si>
  <si>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</si>
  <si>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</si>
  <si>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</si>
  <si>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</si>
  <si>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</si>
  <si>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</si>
  <si>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</si>
  <si>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</si>
  <si>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Mantsopa(FS196)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</si>
  <si>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</si>
  <si>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</si>
  <si>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</si>
  <si>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</si>
  <si>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</si>
  <si>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</si>
  <si>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</si>
  <si>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</si>
  <si>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</si>
  <si>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</si>
  <si>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</si>
  <si>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</si>
  <si>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</si>
  <si>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</si>
  <si>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</si>
  <si>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</si>
  <si>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</si>
  <si>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</si>
  <si>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</si>
  <si>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</si>
  <si>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</si>
  <si>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</si>
  <si>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</si>
  <si>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</si>
  <si>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</si>
  <si>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</si>
  <si>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</si>
  <si>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</si>
  <si>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Mantsopa(FS196)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</si>
  <si>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</si>
  <si>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</si>
  <si>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</si>
  <si>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</si>
  <si>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</si>
  <si>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</si>
  <si>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</si>
  <si>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</si>
  <si>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</si>
  <si>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</si>
  <si>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Mantsopa(FS196)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</si>
  <si>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</si>
  <si>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</si>
  <si>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</si>
  <si>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</si>
  <si>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</si>
  <si>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</si>
  <si>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</si>
  <si>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</si>
  <si>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</si>
  <si>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</si>
  <si>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</si>
  <si>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</si>
  <si>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</si>
  <si>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</si>
  <si>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</si>
  <si>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</si>
  <si>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</si>
  <si>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</si>
  <si>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</si>
  <si>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</si>
  <si>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</si>
  <si>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</si>
  <si>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</si>
  <si>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</si>
  <si>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</si>
  <si>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</si>
  <si>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</si>
  <si>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</si>
  <si>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</si>
  <si>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</si>
  <si>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</si>
  <si>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</si>
  <si>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</si>
  <si>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Mantsopa(FS196)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</si>
  <si>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</si>
  <si>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</si>
  <si>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</si>
  <si>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</si>
  <si>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</si>
  <si>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</si>
  <si>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</si>
  <si>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</si>
  <si>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</si>
  <si>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</si>
  <si>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</si>
  <si>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</si>
  <si>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</si>
  <si>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</si>
  <si>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</si>
  <si>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</si>
  <si>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</si>
  <si>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</si>
  <si>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</si>
  <si>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</si>
  <si>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</si>
  <si>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</si>
  <si>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</si>
  <si>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</si>
  <si>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</si>
  <si>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</si>
  <si>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</si>
  <si>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Mantsopa(FS196)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</si>
  <si>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</si>
  <si>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</si>
  <si>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</si>
  <si>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</si>
  <si>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</si>
  <si>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</si>
  <si>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</si>
  <si>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</si>
  <si>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</si>
  <si>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</si>
  <si>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</si>
  <si>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</si>
  <si>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</si>
  <si>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</si>
  <si>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</si>
  <si>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</si>
  <si>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</si>
  <si>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</si>
  <si>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</si>
  <si>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</si>
  <si>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</si>
  <si>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</si>
  <si>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</si>
  <si>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</si>
  <si>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Mantsopa(FS196)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</si>
  <si>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</si>
  <si>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</si>
  <si>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</si>
  <si>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</si>
  <si>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</si>
  <si>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</si>
  <si>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</si>
  <si>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</si>
  <si>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</si>
  <si>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</si>
  <si>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</si>
  <si>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</si>
  <si>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</si>
  <si>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</si>
  <si>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</si>
  <si>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</si>
  <si>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</si>
  <si>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</si>
  <si>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</si>
  <si>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</si>
  <si>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</si>
  <si>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</si>
  <si>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</si>
  <si>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</si>
  <si>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</si>
  <si>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</si>
  <si>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</si>
  <si>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</si>
  <si>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</si>
  <si>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</si>
  <si>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</si>
  <si>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</si>
  <si>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</si>
  <si>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</si>
  <si>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</si>
  <si>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Mantsopa(FS196)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</si>
  <si>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</si>
  <si>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</si>
  <si>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Free State: Mantsopa(FS196)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</si>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</sst>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12729373</v>
      </c>
      <c r="C5" s="19">
        <v>0</v>
      </c>
      <c r="D5" s="59">
        <v>13700535</v>
      </c>
      <c r="E5" s="60">
        <v>13700535</v>
      </c>
      <c r="F5" s="60">
        <v>13851906</v>
      </c>
      <c r="G5" s="60">
        <v>0</v>
      </c>
      <c r="H5" s="60">
        <v>105670</v>
      </c>
      <c r="I5" s="60">
        <v>13957576</v>
      </c>
      <c r="J5" s="60">
        <v>-6576</v>
      </c>
      <c r="K5" s="60">
        <v>-39767</v>
      </c>
      <c r="L5" s="60">
        <v>12662</v>
      </c>
      <c r="M5" s="60">
        <v>-33681</v>
      </c>
      <c r="N5" s="60">
        <v>-53740</v>
      </c>
      <c r="O5" s="60">
        <v>-95993</v>
      </c>
      <c r="P5" s="60">
        <v>-16236</v>
      </c>
      <c r="Q5" s="60">
        <v>-165969</v>
      </c>
      <c r="R5" s="60">
        <v>0</v>
      </c>
      <c r="S5" s="60">
        <v>0</v>
      </c>
      <c r="T5" s="60">
        <v>0</v>
      </c>
      <c r="U5" s="60">
        <v>0</v>
      </c>
      <c r="V5" s="60">
        <v>13757926</v>
      </c>
      <c r="W5" s="60">
        <v>10415799</v>
      </c>
      <c r="X5" s="60">
        <v>3342127</v>
      </c>
      <c r="Y5" s="61">
        <v>32.09</v>
      </c>
      <c r="Z5" s="62">
        <v>13700535</v>
      </c>
    </row>
    <row r="6" spans="1:26" ht="12.75">
      <c r="A6" s="58" t="s">
        <v>32</v>
      </c>
      <c r="B6" s="19">
        <v>94602816</v>
      </c>
      <c r="C6" s="19">
        <v>0</v>
      </c>
      <c r="D6" s="59">
        <v>105424430</v>
      </c>
      <c r="E6" s="60">
        <v>105424430</v>
      </c>
      <c r="F6" s="60">
        <v>9165481</v>
      </c>
      <c r="G6" s="60">
        <v>0</v>
      </c>
      <c r="H6" s="60">
        <v>8827812</v>
      </c>
      <c r="I6" s="60">
        <v>17993293</v>
      </c>
      <c r="J6" s="60">
        <v>9027543</v>
      </c>
      <c r="K6" s="60">
        <v>8219344</v>
      </c>
      <c r="L6" s="60">
        <v>7281044</v>
      </c>
      <c r="M6" s="60">
        <v>24527931</v>
      </c>
      <c r="N6" s="60">
        <v>8691555</v>
      </c>
      <c r="O6" s="60">
        <v>9092284</v>
      </c>
      <c r="P6" s="60">
        <v>8318569</v>
      </c>
      <c r="Q6" s="60">
        <v>26102408</v>
      </c>
      <c r="R6" s="60">
        <v>0</v>
      </c>
      <c r="S6" s="60">
        <v>0</v>
      </c>
      <c r="T6" s="60">
        <v>0</v>
      </c>
      <c r="U6" s="60">
        <v>0</v>
      </c>
      <c r="V6" s="60">
        <v>68623632</v>
      </c>
      <c r="W6" s="60">
        <v>84076317</v>
      </c>
      <c r="X6" s="60">
        <v>-15452685</v>
      </c>
      <c r="Y6" s="61">
        <v>-18.38</v>
      </c>
      <c r="Z6" s="62">
        <v>105424430</v>
      </c>
    </row>
    <row r="7" spans="1:26" ht="12.75">
      <c r="A7" s="58" t="s">
        <v>33</v>
      </c>
      <c r="B7" s="19">
        <v>719653</v>
      </c>
      <c r="C7" s="19">
        <v>0</v>
      </c>
      <c r="D7" s="59">
        <v>316000</v>
      </c>
      <c r="E7" s="60">
        <v>316000</v>
      </c>
      <c r="F7" s="60">
        <v>4888</v>
      </c>
      <c r="G7" s="60">
        <v>2676</v>
      </c>
      <c r="H7" s="60">
        <v>1708</v>
      </c>
      <c r="I7" s="60">
        <v>9272</v>
      </c>
      <c r="J7" s="60">
        <v>1285</v>
      </c>
      <c r="K7" s="60">
        <v>304294</v>
      </c>
      <c r="L7" s="60">
        <v>40345</v>
      </c>
      <c r="M7" s="60">
        <v>345924</v>
      </c>
      <c r="N7" s="60">
        <v>50463</v>
      </c>
      <c r="O7" s="60">
        <v>112134</v>
      </c>
      <c r="P7" s="60">
        <v>940</v>
      </c>
      <c r="Q7" s="60">
        <v>163537</v>
      </c>
      <c r="R7" s="60">
        <v>0</v>
      </c>
      <c r="S7" s="60">
        <v>0</v>
      </c>
      <c r="T7" s="60">
        <v>0</v>
      </c>
      <c r="U7" s="60">
        <v>0</v>
      </c>
      <c r="V7" s="60">
        <v>518733</v>
      </c>
      <c r="W7" s="60">
        <v>236997</v>
      </c>
      <c r="X7" s="60">
        <v>281736</v>
      </c>
      <c r="Y7" s="61">
        <v>118.88</v>
      </c>
      <c r="Z7" s="62">
        <v>316000</v>
      </c>
    </row>
    <row r="8" spans="1:26" ht="12.75">
      <c r="A8" s="58" t="s">
        <v>34</v>
      </c>
      <c r="B8" s="19">
        <v>90095636</v>
      </c>
      <c r="C8" s="19">
        <v>0</v>
      </c>
      <c r="D8" s="59">
        <v>71511050</v>
      </c>
      <c r="E8" s="60">
        <v>71511050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903837</v>
      </c>
      <c r="L8" s="60">
        <v>22165000</v>
      </c>
      <c r="M8" s="60">
        <v>23068837</v>
      </c>
      <c r="N8" s="60">
        <v>36754670</v>
      </c>
      <c r="O8" s="60">
        <v>157974</v>
      </c>
      <c r="P8" s="60">
        <v>0</v>
      </c>
      <c r="Q8" s="60">
        <v>36912644</v>
      </c>
      <c r="R8" s="60">
        <v>0</v>
      </c>
      <c r="S8" s="60">
        <v>0</v>
      </c>
      <c r="T8" s="60">
        <v>0</v>
      </c>
      <c r="U8" s="60">
        <v>0</v>
      </c>
      <c r="V8" s="60">
        <v>59981481</v>
      </c>
      <c r="W8" s="60">
        <v>53633286</v>
      </c>
      <c r="X8" s="60">
        <v>6348195</v>
      </c>
      <c r="Y8" s="61">
        <v>11.84</v>
      </c>
      <c r="Z8" s="62">
        <v>71511050</v>
      </c>
    </row>
    <row r="9" spans="1:26" ht="12.75">
      <c r="A9" s="58" t="s">
        <v>35</v>
      </c>
      <c r="B9" s="19">
        <v>35773172</v>
      </c>
      <c r="C9" s="19">
        <v>0</v>
      </c>
      <c r="D9" s="59">
        <v>17046886</v>
      </c>
      <c r="E9" s="60">
        <v>17046886</v>
      </c>
      <c r="F9" s="60">
        <v>2019721</v>
      </c>
      <c r="G9" s="60">
        <v>81049</v>
      </c>
      <c r="H9" s="60">
        <v>2004426</v>
      </c>
      <c r="I9" s="60">
        <v>4105196</v>
      </c>
      <c r="J9" s="60">
        <v>2097809</v>
      </c>
      <c r="K9" s="60">
        <v>2037001</v>
      </c>
      <c r="L9" s="60">
        <v>2107351</v>
      </c>
      <c r="M9" s="60">
        <v>6242161</v>
      </c>
      <c r="N9" s="60">
        <v>2238649</v>
      </c>
      <c r="O9" s="60">
        <v>2239416</v>
      </c>
      <c r="P9" s="60">
        <v>2414069</v>
      </c>
      <c r="Q9" s="60">
        <v>6892134</v>
      </c>
      <c r="R9" s="60">
        <v>0</v>
      </c>
      <c r="S9" s="60">
        <v>0</v>
      </c>
      <c r="T9" s="60">
        <v>0</v>
      </c>
      <c r="U9" s="60">
        <v>0</v>
      </c>
      <c r="V9" s="60">
        <v>17239491</v>
      </c>
      <c r="W9" s="60">
        <v>12035169</v>
      </c>
      <c r="X9" s="60">
        <v>5204322</v>
      </c>
      <c r="Y9" s="61">
        <v>43.24</v>
      </c>
      <c r="Z9" s="62">
        <v>17046886</v>
      </c>
    </row>
    <row r="10" spans="1:26" ht="22.5">
      <c r="A10" s="63" t="s">
        <v>278</v>
      </c>
      <c r="B10" s="64">
        <f>SUM(B5:B9)</f>
        <v>233920650</v>
      </c>
      <c r="C10" s="64">
        <f>SUM(C5:C9)</f>
        <v>0</v>
      </c>
      <c r="D10" s="65">
        <f aca="true" t="shared" si="0" ref="D10:Z10">SUM(D5:D9)</f>
        <v>207998901</v>
      </c>
      <c r="E10" s="66">
        <f t="shared" si="0"/>
        <v>207998901</v>
      </c>
      <c r="F10" s="66">
        <f t="shared" si="0"/>
        <v>25041996</v>
      </c>
      <c r="G10" s="66">
        <f t="shared" si="0"/>
        <v>83725</v>
      </c>
      <c r="H10" s="66">
        <f t="shared" si="0"/>
        <v>10939616</v>
      </c>
      <c r="I10" s="66">
        <f t="shared" si="0"/>
        <v>36065337</v>
      </c>
      <c r="J10" s="66">
        <f t="shared" si="0"/>
        <v>11120061</v>
      </c>
      <c r="K10" s="66">
        <f t="shared" si="0"/>
        <v>11424709</v>
      </c>
      <c r="L10" s="66">
        <f t="shared" si="0"/>
        <v>31606402</v>
      </c>
      <c r="M10" s="66">
        <f t="shared" si="0"/>
        <v>54151172</v>
      </c>
      <c r="N10" s="66">
        <f t="shared" si="0"/>
        <v>47681597</v>
      </c>
      <c r="O10" s="66">
        <f t="shared" si="0"/>
        <v>11505815</v>
      </c>
      <c r="P10" s="66">
        <f t="shared" si="0"/>
        <v>10717342</v>
      </c>
      <c r="Q10" s="66">
        <f t="shared" si="0"/>
        <v>69904754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160121263</v>
      </c>
      <c r="W10" s="66">
        <f t="shared" si="0"/>
        <v>160397568</v>
      </c>
      <c r="X10" s="66">
        <f t="shared" si="0"/>
        <v>-276305</v>
      </c>
      <c r="Y10" s="67">
        <f>+IF(W10&lt;&gt;0,(X10/W10)*100,0)</f>
        <v>-0.17226258692401122</v>
      </c>
      <c r="Z10" s="68">
        <f t="shared" si="0"/>
        <v>207998901</v>
      </c>
    </row>
    <row r="11" spans="1:26" ht="12.75">
      <c r="A11" s="58" t="s">
        <v>37</v>
      </c>
      <c r="B11" s="19">
        <v>78534214</v>
      </c>
      <c r="C11" s="19">
        <v>0</v>
      </c>
      <c r="D11" s="59">
        <v>80255703</v>
      </c>
      <c r="E11" s="60">
        <v>80255703</v>
      </c>
      <c r="F11" s="60">
        <v>6496126</v>
      </c>
      <c r="G11" s="60">
        <v>5991899</v>
      </c>
      <c r="H11" s="60">
        <v>6548336</v>
      </c>
      <c r="I11" s="60">
        <v>19036361</v>
      </c>
      <c r="J11" s="60">
        <v>6202470</v>
      </c>
      <c r="K11" s="60">
        <v>6722041</v>
      </c>
      <c r="L11" s="60">
        <v>6368559</v>
      </c>
      <c r="M11" s="60">
        <v>19293070</v>
      </c>
      <c r="N11" s="60">
        <v>6538153</v>
      </c>
      <c r="O11" s="60">
        <v>5971014</v>
      </c>
      <c r="P11" s="60">
        <v>5931251</v>
      </c>
      <c r="Q11" s="60">
        <v>18440418</v>
      </c>
      <c r="R11" s="60">
        <v>0</v>
      </c>
      <c r="S11" s="60">
        <v>0</v>
      </c>
      <c r="T11" s="60">
        <v>0</v>
      </c>
      <c r="U11" s="60">
        <v>0</v>
      </c>
      <c r="V11" s="60">
        <v>56769849</v>
      </c>
      <c r="W11" s="60">
        <v>61204329</v>
      </c>
      <c r="X11" s="60">
        <v>-4434480</v>
      </c>
      <c r="Y11" s="61">
        <v>-7.25</v>
      </c>
      <c r="Z11" s="62">
        <v>80255703</v>
      </c>
    </row>
    <row r="12" spans="1:26" ht="12.75">
      <c r="A12" s="58" t="s">
        <v>38</v>
      </c>
      <c r="B12" s="19">
        <v>5797391</v>
      </c>
      <c r="C12" s="19">
        <v>0</v>
      </c>
      <c r="D12" s="59">
        <v>6793535</v>
      </c>
      <c r="E12" s="60">
        <v>6793535</v>
      </c>
      <c r="F12" s="60">
        <v>464198</v>
      </c>
      <c r="G12" s="60">
        <v>400808</v>
      </c>
      <c r="H12" s="60">
        <v>462358</v>
      </c>
      <c r="I12" s="60">
        <v>1327364</v>
      </c>
      <c r="J12" s="60">
        <v>446451</v>
      </c>
      <c r="K12" s="60">
        <v>569477</v>
      </c>
      <c r="L12" s="60">
        <v>468030</v>
      </c>
      <c r="M12" s="60">
        <v>1483958</v>
      </c>
      <c r="N12" s="60">
        <v>461911</v>
      </c>
      <c r="O12" s="60">
        <v>539905</v>
      </c>
      <c r="P12" s="60">
        <v>643283</v>
      </c>
      <c r="Q12" s="60">
        <v>1645099</v>
      </c>
      <c r="R12" s="60">
        <v>0</v>
      </c>
      <c r="S12" s="60">
        <v>0</v>
      </c>
      <c r="T12" s="60">
        <v>0</v>
      </c>
      <c r="U12" s="60">
        <v>0</v>
      </c>
      <c r="V12" s="60">
        <v>4456421</v>
      </c>
      <c r="W12" s="60">
        <v>5095152</v>
      </c>
      <c r="X12" s="60">
        <v>-638731</v>
      </c>
      <c r="Y12" s="61">
        <v>-12.54</v>
      </c>
      <c r="Z12" s="62">
        <v>6793535</v>
      </c>
    </row>
    <row r="13" spans="1:26" ht="12.75">
      <c r="A13" s="58" t="s">
        <v>279</v>
      </c>
      <c r="B13" s="19">
        <v>50444422</v>
      </c>
      <c r="C13" s="19">
        <v>0</v>
      </c>
      <c r="D13" s="59">
        <v>3939486</v>
      </c>
      <c r="E13" s="60">
        <v>3939486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1970000</v>
      </c>
      <c r="M13" s="60">
        <v>1970000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1970000</v>
      </c>
      <c r="W13" s="60">
        <v>2954619</v>
      </c>
      <c r="X13" s="60">
        <v>-984619</v>
      </c>
      <c r="Y13" s="61">
        <v>-33.32</v>
      </c>
      <c r="Z13" s="62">
        <v>3939486</v>
      </c>
    </row>
    <row r="14" spans="1:26" ht="12.75">
      <c r="A14" s="58" t="s">
        <v>40</v>
      </c>
      <c r="B14" s="19">
        <v>14511835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41498508</v>
      </c>
      <c r="C15" s="19">
        <v>0</v>
      </c>
      <c r="D15" s="59">
        <v>45723600</v>
      </c>
      <c r="E15" s="60">
        <v>45723600</v>
      </c>
      <c r="F15" s="60">
        <v>257315</v>
      </c>
      <c r="G15" s="60">
        <v>5804675</v>
      </c>
      <c r="H15" s="60">
        <v>5768840</v>
      </c>
      <c r="I15" s="60">
        <v>11830830</v>
      </c>
      <c r="J15" s="60">
        <v>3216326</v>
      </c>
      <c r="K15" s="60">
        <v>3214490</v>
      </c>
      <c r="L15" s="60">
        <v>4864950</v>
      </c>
      <c r="M15" s="60">
        <v>11295766</v>
      </c>
      <c r="N15" s="60">
        <v>2784432</v>
      </c>
      <c r="O15" s="60">
        <v>2135628</v>
      </c>
      <c r="P15" s="60">
        <v>-2263230</v>
      </c>
      <c r="Q15" s="60">
        <v>2656830</v>
      </c>
      <c r="R15" s="60">
        <v>0</v>
      </c>
      <c r="S15" s="60">
        <v>0</v>
      </c>
      <c r="T15" s="60">
        <v>0</v>
      </c>
      <c r="U15" s="60">
        <v>0</v>
      </c>
      <c r="V15" s="60">
        <v>25783426</v>
      </c>
      <c r="W15" s="60">
        <v>34945200</v>
      </c>
      <c r="X15" s="60">
        <v>-9161774</v>
      </c>
      <c r="Y15" s="61">
        <v>-26.22</v>
      </c>
      <c r="Z15" s="62">
        <v>45723600</v>
      </c>
    </row>
    <row r="16" spans="1:26" ht="12.75">
      <c r="A16" s="69" t="s">
        <v>42</v>
      </c>
      <c r="B16" s="19">
        <v>1149349</v>
      </c>
      <c r="C16" s="19">
        <v>0</v>
      </c>
      <c r="D16" s="59">
        <v>1764000</v>
      </c>
      <c r="E16" s="60">
        <v>1764000</v>
      </c>
      <c r="F16" s="60">
        <v>0</v>
      </c>
      <c r="G16" s="60">
        <v>221361</v>
      </c>
      <c r="H16" s="60">
        <v>0</v>
      </c>
      <c r="I16" s="60">
        <v>221361</v>
      </c>
      <c r="J16" s="60">
        <v>114007</v>
      </c>
      <c r="K16" s="60">
        <v>113044</v>
      </c>
      <c r="L16" s="60">
        <v>114730</v>
      </c>
      <c r="M16" s="60">
        <v>341781</v>
      </c>
      <c r="N16" s="60">
        <v>224115</v>
      </c>
      <c r="O16" s="60">
        <v>0</v>
      </c>
      <c r="P16" s="60">
        <v>144080</v>
      </c>
      <c r="Q16" s="60">
        <v>368195</v>
      </c>
      <c r="R16" s="60">
        <v>0</v>
      </c>
      <c r="S16" s="60">
        <v>0</v>
      </c>
      <c r="T16" s="60">
        <v>0</v>
      </c>
      <c r="U16" s="60">
        <v>0</v>
      </c>
      <c r="V16" s="60">
        <v>931337</v>
      </c>
      <c r="W16" s="60">
        <v>1354500</v>
      </c>
      <c r="X16" s="60">
        <v>-423163</v>
      </c>
      <c r="Y16" s="61">
        <v>-31.24</v>
      </c>
      <c r="Z16" s="62">
        <v>1764000</v>
      </c>
    </row>
    <row r="17" spans="1:26" ht="12.75">
      <c r="A17" s="58" t="s">
        <v>43</v>
      </c>
      <c r="B17" s="19">
        <v>56207966</v>
      </c>
      <c r="C17" s="19">
        <v>0</v>
      </c>
      <c r="D17" s="59">
        <v>67763182</v>
      </c>
      <c r="E17" s="60">
        <v>67763182</v>
      </c>
      <c r="F17" s="60">
        <v>1453203</v>
      </c>
      <c r="G17" s="60">
        <v>2397011</v>
      </c>
      <c r="H17" s="60">
        <v>2933680</v>
      </c>
      <c r="I17" s="60">
        <v>6783894</v>
      </c>
      <c r="J17" s="60">
        <v>2931905</v>
      </c>
      <c r="K17" s="60">
        <v>4689187</v>
      </c>
      <c r="L17" s="60">
        <v>22326634</v>
      </c>
      <c r="M17" s="60">
        <v>29947726</v>
      </c>
      <c r="N17" s="60">
        <v>3274667</v>
      </c>
      <c r="O17" s="60">
        <v>7528466</v>
      </c>
      <c r="P17" s="60">
        <v>1221079</v>
      </c>
      <c r="Q17" s="60">
        <v>12024212</v>
      </c>
      <c r="R17" s="60">
        <v>0</v>
      </c>
      <c r="S17" s="60">
        <v>0</v>
      </c>
      <c r="T17" s="60">
        <v>0</v>
      </c>
      <c r="U17" s="60">
        <v>0</v>
      </c>
      <c r="V17" s="60">
        <v>48755832</v>
      </c>
      <c r="W17" s="60">
        <v>53487936</v>
      </c>
      <c r="X17" s="60">
        <v>-4732104</v>
      </c>
      <c r="Y17" s="61">
        <v>-8.85</v>
      </c>
      <c r="Z17" s="62">
        <v>67763182</v>
      </c>
    </row>
    <row r="18" spans="1:26" ht="12.75">
      <c r="A18" s="70" t="s">
        <v>44</v>
      </c>
      <c r="B18" s="71">
        <f>SUM(B11:B17)</f>
        <v>248143685</v>
      </c>
      <c r="C18" s="71">
        <f>SUM(C11:C17)</f>
        <v>0</v>
      </c>
      <c r="D18" s="72">
        <f aca="true" t="shared" si="1" ref="D18:Z18">SUM(D11:D17)</f>
        <v>206239506</v>
      </c>
      <c r="E18" s="73">
        <f t="shared" si="1"/>
        <v>206239506</v>
      </c>
      <c r="F18" s="73">
        <f t="shared" si="1"/>
        <v>8670842</v>
      </c>
      <c r="G18" s="73">
        <f t="shared" si="1"/>
        <v>14815754</v>
      </c>
      <c r="H18" s="73">
        <f t="shared" si="1"/>
        <v>15713214</v>
      </c>
      <c r="I18" s="73">
        <f t="shared" si="1"/>
        <v>39199810</v>
      </c>
      <c r="J18" s="73">
        <f t="shared" si="1"/>
        <v>12911159</v>
      </c>
      <c r="K18" s="73">
        <f t="shared" si="1"/>
        <v>15308239</v>
      </c>
      <c r="L18" s="73">
        <f t="shared" si="1"/>
        <v>36112903</v>
      </c>
      <c r="M18" s="73">
        <f t="shared" si="1"/>
        <v>64332301</v>
      </c>
      <c r="N18" s="73">
        <f t="shared" si="1"/>
        <v>13283278</v>
      </c>
      <c r="O18" s="73">
        <f t="shared" si="1"/>
        <v>16175013</v>
      </c>
      <c r="P18" s="73">
        <f t="shared" si="1"/>
        <v>5676463</v>
      </c>
      <c r="Q18" s="73">
        <f t="shared" si="1"/>
        <v>35134754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138666865</v>
      </c>
      <c r="W18" s="73">
        <f t="shared" si="1"/>
        <v>159041736</v>
      </c>
      <c r="X18" s="73">
        <f t="shared" si="1"/>
        <v>-20374871</v>
      </c>
      <c r="Y18" s="67">
        <f>+IF(W18&lt;&gt;0,(X18/W18)*100,0)</f>
        <v>-12.811021504443337</v>
      </c>
      <c r="Z18" s="74">
        <f t="shared" si="1"/>
        <v>206239506</v>
      </c>
    </row>
    <row r="19" spans="1:26" ht="12.75">
      <c r="A19" s="70" t="s">
        <v>45</v>
      </c>
      <c r="B19" s="75">
        <f>+B10-B18</f>
        <v>-14223035</v>
      </c>
      <c r="C19" s="75">
        <f>+C10-C18</f>
        <v>0</v>
      </c>
      <c r="D19" s="76">
        <f aca="true" t="shared" si="2" ref="D19:Z19">+D10-D18</f>
        <v>1759395</v>
      </c>
      <c r="E19" s="77">
        <f t="shared" si="2"/>
        <v>1759395</v>
      </c>
      <c r="F19" s="77">
        <f t="shared" si="2"/>
        <v>16371154</v>
      </c>
      <c r="G19" s="77">
        <f t="shared" si="2"/>
        <v>-14732029</v>
      </c>
      <c r="H19" s="77">
        <f t="shared" si="2"/>
        <v>-4773598</v>
      </c>
      <c r="I19" s="77">
        <f t="shared" si="2"/>
        <v>-3134473</v>
      </c>
      <c r="J19" s="77">
        <f t="shared" si="2"/>
        <v>-1791098</v>
      </c>
      <c r="K19" s="77">
        <f t="shared" si="2"/>
        <v>-3883530</v>
      </c>
      <c r="L19" s="77">
        <f t="shared" si="2"/>
        <v>-4506501</v>
      </c>
      <c r="M19" s="77">
        <f t="shared" si="2"/>
        <v>-10181129</v>
      </c>
      <c r="N19" s="77">
        <f t="shared" si="2"/>
        <v>34398319</v>
      </c>
      <c r="O19" s="77">
        <f t="shared" si="2"/>
        <v>-4669198</v>
      </c>
      <c r="P19" s="77">
        <f t="shared" si="2"/>
        <v>5040879</v>
      </c>
      <c r="Q19" s="77">
        <f t="shared" si="2"/>
        <v>34770000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21454398</v>
      </c>
      <c r="W19" s="77">
        <f>IF(E10=E18,0,W10-W18)</f>
        <v>1355832</v>
      </c>
      <c r="X19" s="77">
        <f t="shared" si="2"/>
        <v>20098566</v>
      </c>
      <c r="Y19" s="78">
        <f>+IF(W19&lt;&gt;0,(X19/W19)*100,0)</f>
        <v>1482.3787902926026</v>
      </c>
      <c r="Z19" s="79">
        <f t="shared" si="2"/>
        <v>1759395</v>
      </c>
    </row>
    <row r="20" spans="1:26" ht="12.75">
      <c r="A20" s="58" t="s">
        <v>46</v>
      </c>
      <c r="B20" s="19">
        <v>53924514</v>
      </c>
      <c r="C20" s="19">
        <v>0</v>
      </c>
      <c r="D20" s="59">
        <v>56667950</v>
      </c>
      <c r="E20" s="60">
        <v>56667950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6277617</v>
      </c>
      <c r="L20" s="60">
        <v>0</v>
      </c>
      <c r="M20" s="60">
        <v>6277617</v>
      </c>
      <c r="N20" s="60">
        <v>5194526</v>
      </c>
      <c r="O20" s="60">
        <v>0</v>
      </c>
      <c r="P20" s="60">
        <v>0</v>
      </c>
      <c r="Q20" s="60">
        <v>5194526</v>
      </c>
      <c r="R20" s="60">
        <v>0</v>
      </c>
      <c r="S20" s="60">
        <v>0</v>
      </c>
      <c r="T20" s="60">
        <v>0</v>
      </c>
      <c r="U20" s="60">
        <v>0</v>
      </c>
      <c r="V20" s="60">
        <v>11472143</v>
      </c>
      <c r="W20" s="60">
        <v>42500961</v>
      </c>
      <c r="X20" s="60">
        <v>-31028818</v>
      </c>
      <c r="Y20" s="61">
        <v>-73.01</v>
      </c>
      <c r="Z20" s="62">
        <v>56667950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39701479</v>
      </c>
      <c r="C22" s="86">
        <f>SUM(C19:C21)</f>
        <v>0</v>
      </c>
      <c r="D22" s="87">
        <f aca="true" t="shared" si="3" ref="D22:Z22">SUM(D19:D21)</f>
        <v>58427345</v>
      </c>
      <c r="E22" s="88">
        <f t="shared" si="3"/>
        <v>58427345</v>
      </c>
      <c r="F22" s="88">
        <f t="shared" si="3"/>
        <v>16371154</v>
      </c>
      <c r="G22" s="88">
        <f t="shared" si="3"/>
        <v>-14732029</v>
      </c>
      <c r="H22" s="88">
        <f t="shared" si="3"/>
        <v>-4773598</v>
      </c>
      <c r="I22" s="88">
        <f t="shared" si="3"/>
        <v>-3134473</v>
      </c>
      <c r="J22" s="88">
        <f t="shared" si="3"/>
        <v>-1791098</v>
      </c>
      <c r="K22" s="88">
        <f t="shared" si="3"/>
        <v>2394087</v>
      </c>
      <c r="L22" s="88">
        <f t="shared" si="3"/>
        <v>-4506501</v>
      </c>
      <c r="M22" s="88">
        <f t="shared" si="3"/>
        <v>-3903512</v>
      </c>
      <c r="N22" s="88">
        <f t="shared" si="3"/>
        <v>39592845</v>
      </c>
      <c r="O22" s="88">
        <f t="shared" si="3"/>
        <v>-4669198</v>
      </c>
      <c r="P22" s="88">
        <f t="shared" si="3"/>
        <v>5040879</v>
      </c>
      <c r="Q22" s="88">
        <f t="shared" si="3"/>
        <v>39964526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32926541</v>
      </c>
      <c r="W22" s="88">
        <f t="shared" si="3"/>
        <v>43856793</v>
      </c>
      <c r="X22" s="88">
        <f t="shared" si="3"/>
        <v>-10930252</v>
      </c>
      <c r="Y22" s="89">
        <f>+IF(W22&lt;&gt;0,(X22/W22)*100,0)</f>
        <v>-24.922597509580786</v>
      </c>
      <c r="Z22" s="90">
        <f t="shared" si="3"/>
        <v>58427345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39701479</v>
      </c>
      <c r="C24" s="75">
        <f>SUM(C22:C23)</f>
        <v>0</v>
      </c>
      <c r="D24" s="76">
        <f aca="true" t="shared" si="4" ref="D24:Z24">SUM(D22:D23)</f>
        <v>58427345</v>
      </c>
      <c r="E24" s="77">
        <f t="shared" si="4"/>
        <v>58427345</v>
      </c>
      <c r="F24" s="77">
        <f t="shared" si="4"/>
        <v>16371154</v>
      </c>
      <c r="G24" s="77">
        <f t="shared" si="4"/>
        <v>-14732029</v>
      </c>
      <c r="H24" s="77">
        <f t="shared" si="4"/>
        <v>-4773598</v>
      </c>
      <c r="I24" s="77">
        <f t="shared" si="4"/>
        <v>-3134473</v>
      </c>
      <c r="J24" s="77">
        <f t="shared" si="4"/>
        <v>-1791098</v>
      </c>
      <c r="K24" s="77">
        <f t="shared" si="4"/>
        <v>2394087</v>
      </c>
      <c r="L24" s="77">
        <f t="shared" si="4"/>
        <v>-4506501</v>
      </c>
      <c r="M24" s="77">
        <f t="shared" si="4"/>
        <v>-3903512</v>
      </c>
      <c r="N24" s="77">
        <f t="shared" si="4"/>
        <v>39592845</v>
      </c>
      <c r="O24" s="77">
        <f t="shared" si="4"/>
        <v>-4669198</v>
      </c>
      <c r="P24" s="77">
        <f t="shared" si="4"/>
        <v>5040879</v>
      </c>
      <c r="Q24" s="77">
        <f t="shared" si="4"/>
        <v>39964526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32926541</v>
      </c>
      <c r="W24" s="77">
        <f t="shared" si="4"/>
        <v>43856793</v>
      </c>
      <c r="X24" s="77">
        <f t="shared" si="4"/>
        <v>-10930252</v>
      </c>
      <c r="Y24" s="78">
        <f>+IF(W24&lt;&gt;0,(X24/W24)*100,0)</f>
        <v>-24.922597509580786</v>
      </c>
      <c r="Z24" s="79">
        <f t="shared" si="4"/>
        <v>58427345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62960779</v>
      </c>
      <c r="C27" s="22">
        <v>0</v>
      </c>
      <c r="D27" s="99">
        <v>58417950</v>
      </c>
      <c r="E27" s="100">
        <v>58417950</v>
      </c>
      <c r="F27" s="100">
        <v>492229</v>
      </c>
      <c r="G27" s="100">
        <v>1493987</v>
      </c>
      <c r="H27" s="100">
        <v>1991815</v>
      </c>
      <c r="I27" s="100">
        <v>3978031</v>
      </c>
      <c r="J27" s="100">
        <v>1305535</v>
      </c>
      <c r="K27" s="100">
        <v>393928</v>
      </c>
      <c r="L27" s="100">
        <v>4838957</v>
      </c>
      <c r="M27" s="100">
        <v>6538420</v>
      </c>
      <c r="N27" s="100">
        <v>0</v>
      </c>
      <c r="O27" s="100">
        <v>380571</v>
      </c>
      <c r="P27" s="100">
        <v>4028982</v>
      </c>
      <c r="Q27" s="100">
        <v>4409553</v>
      </c>
      <c r="R27" s="100">
        <v>0</v>
      </c>
      <c r="S27" s="100">
        <v>0</v>
      </c>
      <c r="T27" s="100">
        <v>0</v>
      </c>
      <c r="U27" s="100">
        <v>0</v>
      </c>
      <c r="V27" s="100">
        <v>14926004</v>
      </c>
      <c r="W27" s="100">
        <v>43813463</v>
      </c>
      <c r="X27" s="100">
        <v>-28887459</v>
      </c>
      <c r="Y27" s="101">
        <v>-65.93</v>
      </c>
      <c r="Z27" s="102">
        <v>58417950</v>
      </c>
    </row>
    <row r="28" spans="1:26" ht="12.75">
      <c r="A28" s="103" t="s">
        <v>46</v>
      </c>
      <c r="B28" s="19">
        <v>48584974</v>
      </c>
      <c r="C28" s="19">
        <v>0</v>
      </c>
      <c r="D28" s="59">
        <v>56667950</v>
      </c>
      <c r="E28" s="60">
        <v>56667950</v>
      </c>
      <c r="F28" s="60">
        <v>492229</v>
      </c>
      <c r="G28" s="60">
        <v>1485165</v>
      </c>
      <c r="H28" s="60">
        <v>1991815</v>
      </c>
      <c r="I28" s="60">
        <v>3969209</v>
      </c>
      <c r="J28" s="60">
        <v>1305535</v>
      </c>
      <c r="K28" s="60">
        <v>195528</v>
      </c>
      <c r="L28" s="60">
        <v>4361085</v>
      </c>
      <c r="M28" s="60">
        <v>5862148</v>
      </c>
      <c r="N28" s="60">
        <v>0</v>
      </c>
      <c r="O28" s="60">
        <v>374771</v>
      </c>
      <c r="P28" s="60">
        <v>4028982</v>
      </c>
      <c r="Q28" s="60">
        <v>4403753</v>
      </c>
      <c r="R28" s="60">
        <v>0</v>
      </c>
      <c r="S28" s="60">
        <v>0</v>
      </c>
      <c r="T28" s="60">
        <v>0</v>
      </c>
      <c r="U28" s="60">
        <v>0</v>
      </c>
      <c r="V28" s="60">
        <v>14235110</v>
      </c>
      <c r="W28" s="60">
        <v>42500963</v>
      </c>
      <c r="X28" s="60">
        <v>-28265853</v>
      </c>
      <c r="Y28" s="61">
        <v>-66.51</v>
      </c>
      <c r="Z28" s="62">
        <v>56667950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14375805</v>
      </c>
      <c r="C31" s="19">
        <v>0</v>
      </c>
      <c r="D31" s="59">
        <v>1750000</v>
      </c>
      <c r="E31" s="60">
        <v>1750000</v>
      </c>
      <c r="F31" s="60">
        <v>0</v>
      </c>
      <c r="G31" s="60">
        <v>8822</v>
      </c>
      <c r="H31" s="60">
        <v>0</v>
      </c>
      <c r="I31" s="60">
        <v>8822</v>
      </c>
      <c r="J31" s="60">
        <v>0</v>
      </c>
      <c r="K31" s="60">
        <v>198400</v>
      </c>
      <c r="L31" s="60">
        <v>477872</v>
      </c>
      <c r="M31" s="60">
        <v>676272</v>
      </c>
      <c r="N31" s="60">
        <v>0</v>
      </c>
      <c r="O31" s="60">
        <v>5800</v>
      </c>
      <c r="P31" s="60">
        <v>0</v>
      </c>
      <c r="Q31" s="60">
        <v>5800</v>
      </c>
      <c r="R31" s="60">
        <v>0</v>
      </c>
      <c r="S31" s="60">
        <v>0</v>
      </c>
      <c r="T31" s="60">
        <v>0</v>
      </c>
      <c r="U31" s="60">
        <v>0</v>
      </c>
      <c r="V31" s="60">
        <v>690894</v>
      </c>
      <c r="W31" s="60">
        <v>1312500</v>
      </c>
      <c r="X31" s="60">
        <v>-621606</v>
      </c>
      <c r="Y31" s="61">
        <v>-47.36</v>
      </c>
      <c r="Z31" s="62">
        <v>1750000</v>
      </c>
    </row>
    <row r="32" spans="1:26" ht="12.75">
      <c r="A32" s="70" t="s">
        <v>54</v>
      </c>
      <c r="B32" s="22">
        <f>SUM(B28:B31)</f>
        <v>62960779</v>
      </c>
      <c r="C32" s="22">
        <f>SUM(C28:C31)</f>
        <v>0</v>
      </c>
      <c r="D32" s="99">
        <f aca="true" t="shared" si="5" ref="D32:Z32">SUM(D28:D31)</f>
        <v>58417950</v>
      </c>
      <c r="E32" s="100">
        <f t="shared" si="5"/>
        <v>58417950</v>
      </c>
      <c r="F32" s="100">
        <f t="shared" si="5"/>
        <v>492229</v>
      </c>
      <c r="G32" s="100">
        <f t="shared" si="5"/>
        <v>1493987</v>
      </c>
      <c r="H32" s="100">
        <f t="shared" si="5"/>
        <v>1991815</v>
      </c>
      <c r="I32" s="100">
        <f t="shared" si="5"/>
        <v>3978031</v>
      </c>
      <c r="J32" s="100">
        <f t="shared" si="5"/>
        <v>1305535</v>
      </c>
      <c r="K32" s="100">
        <f t="shared" si="5"/>
        <v>393928</v>
      </c>
      <c r="L32" s="100">
        <f t="shared" si="5"/>
        <v>4838957</v>
      </c>
      <c r="M32" s="100">
        <f t="shared" si="5"/>
        <v>6538420</v>
      </c>
      <c r="N32" s="100">
        <f t="shared" si="5"/>
        <v>0</v>
      </c>
      <c r="O32" s="100">
        <f t="shared" si="5"/>
        <v>380571</v>
      </c>
      <c r="P32" s="100">
        <f t="shared" si="5"/>
        <v>4028982</v>
      </c>
      <c r="Q32" s="100">
        <f t="shared" si="5"/>
        <v>4409553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14926004</v>
      </c>
      <c r="W32" s="100">
        <f t="shared" si="5"/>
        <v>43813463</v>
      </c>
      <c r="X32" s="100">
        <f t="shared" si="5"/>
        <v>-28887459</v>
      </c>
      <c r="Y32" s="101">
        <f>+IF(W32&lt;&gt;0,(X32/W32)*100,0)</f>
        <v>-65.93283667168697</v>
      </c>
      <c r="Z32" s="102">
        <f t="shared" si="5"/>
        <v>58417950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90776334</v>
      </c>
      <c r="C35" s="19">
        <v>0</v>
      </c>
      <c r="D35" s="59">
        <v>327763239</v>
      </c>
      <c r="E35" s="60">
        <v>327763239</v>
      </c>
      <c r="F35" s="60">
        <v>0</v>
      </c>
      <c r="G35" s="60">
        <v>134088088</v>
      </c>
      <c r="H35" s="60">
        <v>0</v>
      </c>
      <c r="I35" s="60">
        <v>0</v>
      </c>
      <c r="J35" s="60">
        <v>137253774</v>
      </c>
      <c r="K35" s="60">
        <v>136663526</v>
      </c>
      <c r="L35" s="60">
        <v>152218446</v>
      </c>
      <c r="M35" s="60">
        <v>152218446</v>
      </c>
      <c r="N35" s="60">
        <v>146571756</v>
      </c>
      <c r="O35" s="60">
        <v>147587247</v>
      </c>
      <c r="P35" s="60">
        <v>145458134</v>
      </c>
      <c r="Q35" s="60">
        <v>145458134</v>
      </c>
      <c r="R35" s="60">
        <v>0</v>
      </c>
      <c r="S35" s="60">
        <v>0</v>
      </c>
      <c r="T35" s="60">
        <v>0</v>
      </c>
      <c r="U35" s="60">
        <v>0</v>
      </c>
      <c r="V35" s="60">
        <v>145458134</v>
      </c>
      <c r="W35" s="60">
        <v>245822429</v>
      </c>
      <c r="X35" s="60">
        <v>-100364295</v>
      </c>
      <c r="Y35" s="61">
        <v>-40.83</v>
      </c>
      <c r="Z35" s="62">
        <v>327763239</v>
      </c>
    </row>
    <row r="36" spans="1:26" ht="12.75">
      <c r="A36" s="58" t="s">
        <v>57</v>
      </c>
      <c r="B36" s="19">
        <v>1089830529</v>
      </c>
      <c r="C36" s="19">
        <v>0</v>
      </c>
      <c r="D36" s="59">
        <v>1337583879</v>
      </c>
      <c r="E36" s="60">
        <v>1337583879</v>
      </c>
      <c r="F36" s="60">
        <v>0</v>
      </c>
      <c r="G36" s="60">
        <v>705534826</v>
      </c>
      <c r="H36" s="60">
        <v>0</v>
      </c>
      <c r="I36" s="60">
        <v>0</v>
      </c>
      <c r="J36" s="60">
        <v>1064258025</v>
      </c>
      <c r="K36" s="60">
        <v>1065953241</v>
      </c>
      <c r="L36" s="60">
        <v>1070792198</v>
      </c>
      <c r="M36" s="60">
        <v>1070792198</v>
      </c>
      <c r="N36" s="60">
        <v>1100270123</v>
      </c>
      <c r="O36" s="60">
        <v>1100867318</v>
      </c>
      <c r="P36" s="60">
        <v>1055556299</v>
      </c>
      <c r="Q36" s="60">
        <v>1055556299</v>
      </c>
      <c r="R36" s="60">
        <v>0</v>
      </c>
      <c r="S36" s="60">
        <v>0</v>
      </c>
      <c r="T36" s="60">
        <v>0</v>
      </c>
      <c r="U36" s="60">
        <v>0</v>
      </c>
      <c r="V36" s="60">
        <v>1055556299</v>
      </c>
      <c r="W36" s="60">
        <v>1003187909</v>
      </c>
      <c r="X36" s="60">
        <v>52368390</v>
      </c>
      <c r="Y36" s="61">
        <v>5.22</v>
      </c>
      <c r="Z36" s="62">
        <v>1337583879</v>
      </c>
    </row>
    <row r="37" spans="1:26" ht="12.75">
      <c r="A37" s="58" t="s">
        <v>58</v>
      </c>
      <c r="B37" s="19">
        <v>123120855</v>
      </c>
      <c r="C37" s="19">
        <v>0</v>
      </c>
      <c r="D37" s="59">
        <v>46647996</v>
      </c>
      <c r="E37" s="60">
        <v>46647996</v>
      </c>
      <c r="F37" s="60">
        <v>0</v>
      </c>
      <c r="G37" s="60">
        <v>175001183</v>
      </c>
      <c r="H37" s="60">
        <v>0</v>
      </c>
      <c r="I37" s="60">
        <v>0</v>
      </c>
      <c r="J37" s="60">
        <v>175339419</v>
      </c>
      <c r="K37" s="60">
        <v>168313052</v>
      </c>
      <c r="L37" s="60">
        <v>194674356</v>
      </c>
      <c r="M37" s="60">
        <v>194674356</v>
      </c>
      <c r="N37" s="60">
        <v>149881997</v>
      </c>
      <c r="O37" s="60">
        <v>155340475</v>
      </c>
      <c r="P37" s="60">
        <v>156308018</v>
      </c>
      <c r="Q37" s="60">
        <v>156308018</v>
      </c>
      <c r="R37" s="60">
        <v>0</v>
      </c>
      <c r="S37" s="60">
        <v>0</v>
      </c>
      <c r="T37" s="60">
        <v>0</v>
      </c>
      <c r="U37" s="60">
        <v>0</v>
      </c>
      <c r="V37" s="60">
        <v>156308018</v>
      </c>
      <c r="W37" s="60">
        <v>34985997</v>
      </c>
      <c r="X37" s="60">
        <v>121322021</v>
      </c>
      <c r="Y37" s="61">
        <v>346.77</v>
      </c>
      <c r="Z37" s="62">
        <v>46647996</v>
      </c>
    </row>
    <row r="38" spans="1:26" ht="12.75">
      <c r="A38" s="58" t="s">
        <v>59</v>
      </c>
      <c r="B38" s="19">
        <v>34440321</v>
      </c>
      <c r="C38" s="19">
        <v>0</v>
      </c>
      <c r="D38" s="59">
        <v>48786562</v>
      </c>
      <c r="E38" s="60">
        <v>48786562</v>
      </c>
      <c r="F38" s="60">
        <v>0</v>
      </c>
      <c r="G38" s="60">
        <v>49239562</v>
      </c>
      <c r="H38" s="60">
        <v>0</v>
      </c>
      <c r="I38" s="60">
        <v>0</v>
      </c>
      <c r="J38" s="60">
        <v>56227550</v>
      </c>
      <c r="K38" s="60">
        <v>50289122</v>
      </c>
      <c r="L38" s="60">
        <v>50289122</v>
      </c>
      <c r="M38" s="60">
        <v>50289122</v>
      </c>
      <c r="N38" s="60">
        <v>33957122</v>
      </c>
      <c r="O38" s="60">
        <v>33957123</v>
      </c>
      <c r="P38" s="60">
        <v>30985123</v>
      </c>
      <c r="Q38" s="60">
        <v>30985123</v>
      </c>
      <c r="R38" s="60">
        <v>0</v>
      </c>
      <c r="S38" s="60">
        <v>0</v>
      </c>
      <c r="T38" s="60">
        <v>0</v>
      </c>
      <c r="U38" s="60">
        <v>0</v>
      </c>
      <c r="V38" s="60">
        <v>30985123</v>
      </c>
      <c r="W38" s="60">
        <v>36589922</v>
      </c>
      <c r="X38" s="60">
        <v>-5604799</v>
      </c>
      <c r="Y38" s="61">
        <v>-15.32</v>
      </c>
      <c r="Z38" s="62">
        <v>48786562</v>
      </c>
    </row>
    <row r="39" spans="1:26" ht="12.75">
      <c r="A39" s="58" t="s">
        <v>60</v>
      </c>
      <c r="B39" s="19">
        <v>1023045687</v>
      </c>
      <c r="C39" s="19">
        <v>0</v>
      </c>
      <c r="D39" s="59">
        <v>1569912560</v>
      </c>
      <c r="E39" s="60">
        <v>1569912560</v>
      </c>
      <c r="F39" s="60">
        <v>0</v>
      </c>
      <c r="G39" s="60">
        <v>615382169</v>
      </c>
      <c r="H39" s="60">
        <v>0</v>
      </c>
      <c r="I39" s="60">
        <v>0</v>
      </c>
      <c r="J39" s="60">
        <v>969944830</v>
      </c>
      <c r="K39" s="60">
        <v>984014593</v>
      </c>
      <c r="L39" s="60">
        <v>978047166</v>
      </c>
      <c r="M39" s="60">
        <v>978047166</v>
      </c>
      <c r="N39" s="60">
        <v>1063002760</v>
      </c>
      <c r="O39" s="60">
        <v>1059156967</v>
      </c>
      <c r="P39" s="60">
        <v>1013721292</v>
      </c>
      <c r="Q39" s="60">
        <v>1013721292</v>
      </c>
      <c r="R39" s="60">
        <v>0</v>
      </c>
      <c r="S39" s="60">
        <v>0</v>
      </c>
      <c r="T39" s="60">
        <v>0</v>
      </c>
      <c r="U39" s="60">
        <v>0</v>
      </c>
      <c r="V39" s="60">
        <v>1013721292</v>
      </c>
      <c r="W39" s="60">
        <v>1177434420</v>
      </c>
      <c r="X39" s="60">
        <v>-163713128</v>
      </c>
      <c r="Y39" s="61">
        <v>-13.9</v>
      </c>
      <c r="Z39" s="62">
        <v>1569912560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22419540</v>
      </c>
      <c r="C42" s="19">
        <v>0</v>
      </c>
      <c r="D42" s="59">
        <v>50763207</v>
      </c>
      <c r="E42" s="60">
        <v>50763207</v>
      </c>
      <c r="F42" s="60">
        <v>15231312</v>
      </c>
      <c r="G42" s="60">
        <v>-5420327</v>
      </c>
      <c r="H42" s="60">
        <v>-2545000</v>
      </c>
      <c r="I42" s="60">
        <v>7265985</v>
      </c>
      <c r="J42" s="60">
        <v>-8115241</v>
      </c>
      <c r="K42" s="60">
        <v>-5605708</v>
      </c>
      <c r="L42" s="60">
        <v>21353069</v>
      </c>
      <c r="M42" s="60">
        <v>7632120</v>
      </c>
      <c r="N42" s="60">
        <v>-11680929</v>
      </c>
      <c r="O42" s="60">
        <v>-12542945</v>
      </c>
      <c r="P42" s="60">
        <v>20072753</v>
      </c>
      <c r="Q42" s="60">
        <v>-4151121</v>
      </c>
      <c r="R42" s="60">
        <v>0</v>
      </c>
      <c r="S42" s="60">
        <v>0</v>
      </c>
      <c r="T42" s="60">
        <v>0</v>
      </c>
      <c r="U42" s="60">
        <v>0</v>
      </c>
      <c r="V42" s="60">
        <v>10746984</v>
      </c>
      <c r="W42" s="60">
        <v>49523160</v>
      </c>
      <c r="X42" s="60">
        <v>-38776176</v>
      </c>
      <c r="Y42" s="61">
        <v>-78.3</v>
      </c>
      <c r="Z42" s="62">
        <v>50763207</v>
      </c>
    </row>
    <row r="43" spans="1:26" ht="12.75">
      <c r="A43" s="58" t="s">
        <v>63</v>
      </c>
      <c r="B43" s="19">
        <v>-28729805</v>
      </c>
      <c r="C43" s="19">
        <v>0</v>
      </c>
      <c r="D43" s="59">
        <v>-58417956</v>
      </c>
      <c r="E43" s="60">
        <v>-58417956</v>
      </c>
      <c r="F43" s="60">
        <v>-15872171</v>
      </c>
      <c r="G43" s="60">
        <v>7835161</v>
      </c>
      <c r="H43" s="60">
        <v>600091</v>
      </c>
      <c r="I43" s="60">
        <v>-7436919</v>
      </c>
      <c r="J43" s="60">
        <v>8045573</v>
      </c>
      <c r="K43" s="60">
        <v>5464980</v>
      </c>
      <c r="L43" s="60">
        <v>-21353253</v>
      </c>
      <c r="M43" s="60">
        <v>-7842700</v>
      </c>
      <c r="N43" s="60">
        <v>10765890</v>
      </c>
      <c r="O43" s="60">
        <v>14466534</v>
      </c>
      <c r="P43" s="60">
        <v>-9646391</v>
      </c>
      <c r="Q43" s="60">
        <v>15586033</v>
      </c>
      <c r="R43" s="60">
        <v>0</v>
      </c>
      <c r="S43" s="60">
        <v>0</v>
      </c>
      <c r="T43" s="60">
        <v>0</v>
      </c>
      <c r="U43" s="60">
        <v>0</v>
      </c>
      <c r="V43" s="60">
        <v>306414</v>
      </c>
      <c r="W43" s="60">
        <v>-44313467</v>
      </c>
      <c r="X43" s="60">
        <v>44619881</v>
      </c>
      <c r="Y43" s="61">
        <v>-100.69</v>
      </c>
      <c r="Z43" s="62">
        <v>-58417956</v>
      </c>
    </row>
    <row r="44" spans="1:26" ht="12.75">
      <c r="A44" s="58" t="s">
        <v>64</v>
      </c>
      <c r="B44" s="19">
        <v>1990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9660</v>
      </c>
      <c r="L44" s="60">
        <v>0</v>
      </c>
      <c r="M44" s="60">
        <v>9660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9660</v>
      </c>
      <c r="W44" s="60"/>
      <c r="X44" s="60">
        <v>9660</v>
      </c>
      <c r="Y44" s="61">
        <v>0</v>
      </c>
      <c r="Z44" s="62">
        <v>0</v>
      </c>
    </row>
    <row r="45" spans="1:26" ht="12.75">
      <c r="A45" s="70" t="s">
        <v>65</v>
      </c>
      <c r="B45" s="22">
        <v>889346</v>
      </c>
      <c r="C45" s="22">
        <v>0</v>
      </c>
      <c r="D45" s="99">
        <v>-7649749</v>
      </c>
      <c r="E45" s="100">
        <v>-7649749</v>
      </c>
      <c r="F45" s="100">
        <v>-18679</v>
      </c>
      <c r="G45" s="100">
        <v>2396155</v>
      </c>
      <c r="H45" s="100">
        <v>451246</v>
      </c>
      <c r="I45" s="100">
        <v>451246</v>
      </c>
      <c r="J45" s="100">
        <v>381578</v>
      </c>
      <c r="K45" s="100">
        <v>250510</v>
      </c>
      <c r="L45" s="100">
        <v>250326</v>
      </c>
      <c r="M45" s="100">
        <v>250326</v>
      </c>
      <c r="N45" s="100">
        <v>-664713</v>
      </c>
      <c r="O45" s="100">
        <v>1258876</v>
      </c>
      <c r="P45" s="100">
        <v>11685238</v>
      </c>
      <c r="Q45" s="100">
        <v>11685238</v>
      </c>
      <c r="R45" s="100">
        <v>0</v>
      </c>
      <c r="S45" s="100">
        <v>0</v>
      </c>
      <c r="T45" s="100">
        <v>0</v>
      </c>
      <c r="U45" s="100">
        <v>0</v>
      </c>
      <c r="V45" s="100">
        <v>11685238</v>
      </c>
      <c r="W45" s="100">
        <v>5214693</v>
      </c>
      <c r="X45" s="100">
        <v>6470545</v>
      </c>
      <c r="Y45" s="101">
        <v>124.08</v>
      </c>
      <c r="Z45" s="102">
        <v>-7649749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13107639</v>
      </c>
      <c r="C49" s="52">
        <v>0</v>
      </c>
      <c r="D49" s="129">
        <v>10933155</v>
      </c>
      <c r="E49" s="54">
        <v>11130377</v>
      </c>
      <c r="F49" s="54">
        <v>0</v>
      </c>
      <c r="G49" s="54">
        <v>0</v>
      </c>
      <c r="H49" s="54">
        <v>0</v>
      </c>
      <c r="I49" s="54">
        <v>8607182</v>
      </c>
      <c r="J49" s="54">
        <v>0</v>
      </c>
      <c r="K49" s="54">
        <v>0</v>
      </c>
      <c r="L49" s="54">
        <v>0</v>
      </c>
      <c r="M49" s="54">
        <v>9175911</v>
      </c>
      <c r="N49" s="54">
        <v>0</v>
      </c>
      <c r="O49" s="54">
        <v>0</v>
      </c>
      <c r="P49" s="54">
        <v>0</v>
      </c>
      <c r="Q49" s="54">
        <v>9398768</v>
      </c>
      <c r="R49" s="54">
        <v>0</v>
      </c>
      <c r="S49" s="54">
        <v>0</v>
      </c>
      <c r="T49" s="54">
        <v>0</v>
      </c>
      <c r="U49" s="54">
        <v>0</v>
      </c>
      <c r="V49" s="54">
        <v>48890783</v>
      </c>
      <c r="W49" s="54">
        <v>209938867</v>
      </c>
      <c r="X49" s="54">
        <v>321182682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1281269</v>
      </c>
      <c r="C51" s="52">
        <v>0</v>
      </c>
      <c r="D51" s="129">
        <v>4761896</v>
      </c>
      <c r="E51" s="54">
        <v>3339331</v>
      </c>
      <c r="F51" s="54">
        <v>0</v>
      </c>
      <c r="G51" s="54">
        <v>0</v>
      </c>
      <c r="H51" s="54">
        <v>0</v>
      </c>
      <c r="I51" s="54">
        <v>188948</v>
      </c>
      <c r="J51" s="54">
        <v>0</v>
      </c>
      <c r="K51" s="54">
        <v>0</v>
      </c>
      <c r="L51" s="54">
        <v>0</v>
      </c>
      <c r="M51" s="54">
        <v>5048995</v>
      </c>
      <c r="N51" s="54">
        <v>0</v>
      </c>
      <c r="O51" s="54">
        <v>0</v>
      </c>
      <c r="P51" s="54">
        <v>0</v>
      </c>
      <c r="Q51" s="54">
        <v>-3681</v>
      </c>
      <c r="R51" s="54">
        <v>0</v>
      </c>
      <c r="S51" s="54">
        <v>0</v>
      </c>
      <c r="T51" s="54">
        <v>0</v>
      </c>
      <c r="U51" s="54">
        <v>0</v>
      </c>
      <c r="V51" s="54">
        <v>122092</v>
      </c>
      <c r="W51" s="54">
        <v>84519200</v>
      </c>
      <c r="X51" s="54">
        <v>99258050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43.33495263700664</v>
      </c>
      <c r="C58" s="5">
        <f>IF(C67=0,0,+(C76/C67)*100)</f>
        <v>0</v>
      </c>
      <c r="D58" s="6">
        <f aca="true" t="shared" si="6" ref="D58:Z58">IF(D67=0,0,+(D76/D67)*100)</f>
        <v>81.34214023784676</v>
      </c>
      <c r="E58" s="7">
        <f t="shared" si="6"/>
        <v>81.34214023784676</v>
      </c>
      <c r="F58" s="7">
        <f t="shared" si="6"/>
        <v>12.758860601841763</v>
      </c>
      <c r="G58" s="7">
        <f t="shared" si="6"/>
        <v>0</v>
      </c>
      <c r="H58" s="7">
        <f t="shared" si="6"/>
        <v>43.75202479967672</v>
      </c>
      <c r="I58" s="7">
        <f t="shared" si="6"/>
        <v>37.48789217038197</v>
      </c>
      <c r="J58" s="7">
        <f t="shared" si="6"/>
        <v>41.92332947415154</v>
      </c>
      <c r="K58" s="7">
        <f t="shared" si="6"/>
        <v>39.52593539592414</v>
      </c>
      <c r="L58" s="7">
        <f t="shared" si="6"/>
        <v>49.79915988986306</v>
      </c>
      <c r="M58" s="7">
        <f t="shared" si="6"/>
        <v>43.54193463486844</v>
      </c>
      <c r="N58" s="7">
        <f t="shared" si="6"/>
        <v>42.35158411483324</v>
      </c>
      <c r="O58" s="7">
        <f t="shared" si="6"/>
        <v>39.31702446883442</v>
      </c>
      <c r="P58" s="7">
        <f t="shared" si="6"/>
        <v>50.54760928560923</v>
      </c>
      <c r="Q58" s="7">
        <f t="shared" si="6"/>
        <v>43.9606837029375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41.48958220878545</v>
      </c>
      <c r="W58" s="7">
        <f t="shared" si="6"/>
        <v>69.82428548918729</v>
      </c>
      <c r="X58" s="7">
        <f t="shared" si="6"/>
        <v>0</v>
      </c>
      <c r="Y58" s="7">
        <f t="shared" si="6"/>
        <v>0</v>
      </c>
      <c r="Z58" s="8">
        <f t="shared" si="6"/>
        <v>81.34214023784676</v>
      </c>
    </row>
    <row r="59" spans="1:26" ht="12.75">
      <c r="A59" s="37" t="s">
        <v>31</v>
      </c>
      <c r="B59" s="9">
        <f aca="true" t="shared" si="7" ref="B59:Z66">IF(B68=0,0,+(B77/B68)*100)</f>
        <v>49.95590120581744</v>
      </c>
      <c r="C59" s="9">
        <f t="shared" si="7"/>
        <v>0</v>
      </c>
      <c r="D59" s="2">
        <f t="shared" si="7"/>
        <v>80.00002919594016</v>
      </c>
      <c r="E59" s="10">
        <f t="shared" si="7"/>
        <v>80.00002919594016</v>
      </c>
      <c r="F59" s="10">
        <f t="shared" si="7"/>
        <v>3.4214497268462547</v>
      </c>
      <c r="G59" s="10">
        <f t="shared" si="7"/>
        <v>0</v>
      </c>
      <c r="H59" s="10">
        <f t="shared" si="7"/>
        <v>513.8894672092363</v>
      </c>
      <c r="I59" s="10">
        <f t="shared" si="7"/>
        <v>12.432688885233368</v>
      </c>
      <c r="J59" s="10">
        <f t="shared" si="7"/>
        <v>-12224.832725060827</v>
      </c>
      <c r="K59" s="10">
        <f t="shared" si="7"/>
        <v>-1742.1580707621895</v>
      </c>
      <c r="L59" s="10">
        <f t="shared" si="7"/>
        <v>9099.249723582372</v>
      </c>
      <c r="M59" s="10">
        <f t="shared" si="7"/>
        <v>-7864.540839048722</v>
      </c>
      <c r="N59" s="10">
        <f t="shared" si="7"/>
        <v>-1454.9665053963529</v>
      </c>
      <c r="O59" s="10">
        <f t="shared" si="7"/>
        <v>0</v>
      </c>
      <c r="P59" s="10">
        <f t="shared" si="7"/>
        <v>0</v>
      </c>
      <c r="Q59" s="10">
        <f t="shared" si="7"/>
        <v>-4391.98920729438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48.62536143251464</v>
      </c>
      <c r="W59" s="10">
        <f t="shared" si="7"/>
        <v>79.20662639515221</v>
      </c>
      <c r="X59" s="10">
        <f t="shared" si="7"/>
        <v>0</v>
      </c>
      <c r="Y59" s="10">
        <f t="shared" si="7"/>
        <v>0</v>
      </c>
      <c r="Z59" s="11">
        <f t="shared" si="7"/>
        <v>80.00002919594016</v>
      </c>
    </row>
    <row r="60" spans="1:26" ht="12.75">
      <c r="A60" s="38" t="s">
        <v>32</v>
      </c>
      <c r="B60" s="12">
        <f t="shared" si="7"/>
        <v>30.905716379520882</v>
      </c>
      <c r="C60" s="12">
        <f t="shared" si="7"/>
        <v>0</v>
      </c>
      <c r="D60" s="3">
        <f t="shared" si="7"/>
        <v>79.08601829765644</v>
      </c>
      <c r="E60" s="13">
        <f t="shared" si="7"/>
        <v>79.08601829765644</v>
      </c>
      <c r="F60" s="13">
        <f t="shared" si="7"/>
        <v>29.249092328051308</v>
      </c>
      <c r="G60" s="13">
        <f t="shared" si="7"/>
        <v>0</v>
      </c>
      <c r="H60" s="13">
        <f t="shared" si="7"/>
        <v>47.163238184048325</v>
      </c>
      <c r="I60" s="13">
        <f t="shared" si="7"/>
        <v>64.28293031186676</v>
      </c>
      <c r="J60" s="13">
        <f t="shared" si="7"/>
        <v>41.71177030117719</v>
      </c>
      <c r="K60" s="13">
        <f t="shared" si="7"/>
        <v>39.92892863469396</v>
      </c>
      <c r="L60" s="13">
        <f t="shared" si="7"/>
        <v>47.60307725100961</v>
      </c>
      <c r="M60" s="13">
        <f t="shared" si="7"/>
        <v>42.863154662331695</v>
      </c>
      <c r="N60" s="13">
        <f t="shared" si="7"/>
        <v>42.95423546189376</v>
      </c>
      <c r="O60" s="13">
        <f t="shared" si="7"/>
        <v>39.810360081141326</v>
      </c>
      <c r="P60" s="13">
        <f t="shared" si="7"/>
        <v>54.21763046023902</v>
      </c>
      <c r="Q60" s="13">
        <f t="shared" si="7"/>
        <v>45.44865362613288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49.46292262700406</v>
      </c>
      <c r="W60" s="13">
        <f t="shared" si="7"/>
        <v>64.96514470299644</v>
      </c>
      <c r="X60" s="13">
        <f t="shared" si="7"/>
        <v>0</v>
      </c>
      <c r="Y60" s="13">
        <f t="shared" si="7"/>
        <v>0</v>
      </c>
      <c r="Z60" s="14">
        <f t="shared" si="7"/>
        <v>79.08601829765644</v>
      </c>
    </row>
    <row r="61" spans="1:26" ht="12.75">
      <c r="A61" s="39" t="s">
        <v>103</v>
      </c>
      <c r="B61" s="12">
        <f t="shared" si="7"/>
        <v>19.08206701768402</v>
      </c>
      <c r="C61" s="12">
        <f t="shared" si="7"/>
        <v>0</v>
      </c>
      <c r="D61" s="3">
        <f t="shared" si="7"/>
        <v>93.83829393788339</v>
      </c>
      <c r="E61" s="13">
        <f t="shared" si="7"/>
        <v>93.83829393788339</v>
      </c>
      <c r="F61" s="13">
        <f t="shared" si="7"/>
        <v>56.370197928080614</v>
      </c>
      <c r="G61" s="13">
        <f t="shared" si="7"/>
        <v>0</v>
      </c>
      <c r="H61" s="13">
        <f t="shared" si="7"/>
        <v>89.90315357076636</v>
      </c>
      <c r="I61" s="13">
        <f t="shared" si="7"/>
        <v>122.73700965395771</v>
      </c>
      <c r="J61" s="13">
        <f t="shared" si="7"/>
        <v>77.10919735684553</v>
      </c>
      <c r="K61" s="13">
        <f t="shared" si="7"/>
        <v>69.33871525483546</v>
      </c>
      <c r="L61" s="13">
        <f t="shared" si="7"/>
        <v>118.03347507613609</v>
      </c>
      <c r="M61" s="13">
        <f t="shared" si="7"/>
        <v>84.13759818254057</v>
      </c>
      <c r="N61" s="13">
        <f t="shared" si="7"/>
        <v>103.48059542607018</v>
      </c>
      <c r="O61" s="13">
        <f t="shared" si="7"/>
        <v>79.02993657229707</v>
      </c>
      <c r="P61" s="13">
        <f t="shared" si="7"/>
        <v>143.841936157296</v>
      </c>
      <c r="Q61" s="13">
        <f t="shared" si="7"/>
        <v>106.03564552818811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103.52875256184184</v>
      </c>
      <c r="W61" s="13">
        <f t="shared" si="7"/>
        <v>69.63852055350024</v>
      </c>
      <c r="X61" s="13">
        <f t="shared" si="7"/>
        <v>0</v>
      </c>
      <c r="Y61" s="13">
        <f t="shared" si="7"/>
        <v>0</v>
      </c>
      <c r="Z61" s="14">
        <f t="shared" si="7"/>
        <v>93.83829393788339</v>
      </c>
    </row>
    <row r="62" spans="1:26" ht="12.75">
      <c r="A62" s="39" t="s">
        <v>104</v>
      </c>
      <c r="B62" s="12">
        <f t="shared" si="7"/>
        <v>15.790760186197897</v>
      </c>
      <c r="C62" s="12">
        <f t="shared" si="7"/>
        <v>0</v>
      </c>
      <c r="D62" s="3">
        <f t="shared" si="7"/>
        <v>67.36943041889079</v>
      </c>
      <c r="E62" s="13">
        <f t="shared" si="7"/>
        <v>67.36943041889079</v>
      </c>
      <c r="F62" s="13">
        <f t="shared" si="7"/>
        <v>14.835495157238132</v>
      </c>
      <c r="G62" s="13">
        <f t="shared" si="7"/>
        <v>0</v>
      </c>
      <c r="H62" s="13">
        <f t="shared" si="7"/>
        <v>22.995388277298424</v>
      </c>
      <c r="I62" s="13">
        <f t="shared" si="7"/>
        <v>33.037491668952875</v>
      </c>
      <c r="J62" s="13">
        <f t="shared" si="7"/>
        <v>21.061582446697017</v>
      </c>
      <c r="K62" s="13">
        <f t="shared" si="7"/>
        <v>30.90213102796445</v>
      </c>
      <c r="L62" s="13">
        <f t="shared" si="7"/>
        <v>28.49653961815997</v>
      </c>
      <c r="M62" s="13">
        <f t="shared" si="7"/>
        <v>26.4179094884656</v>
      </c>
      <c r="N62" s="13">
        <f t="shared" si="7"/>
        <v>19.773040754121364</v>
      </c>
      <c r="O62" s="13">
        <f t="shared" si="7"/>
        <v>20.368640897462242</v>
      </c>
      <c r="P62" s="13">
        <f t="shared" si="7"/>
        <v>20.121479992045145</v>
      </c>
      <c r="Q62" s="13">
        <f t="shared" si="7"/>
        <v>20.076029762398335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25.20991651075488</v>
      </c>
      <c r="W62" s="13">
        <f t="shared" si="7"/>
        <v>61.04812773236426</v>
      </c>
      <c r="X62" s="13">
        <f t="shared" si="7"/>
        <v>0</v>
      </c>
      <c r="Y62" s="13">
        <f t="shared" si="7"/>
        <v>0</v>
      </c>
      <c r="Z62" s="14">
        <f t="shared" si="7"/>
        <v>67.36943041889079</v>
      </c>
    </row>
    <row r="63" spans="1:26" ht="12.75">
      <c r="A63" s="39" t="s">
        <v>105</v>
      </c>
      <c r="B63" s="12">
        <f t="shared" si="7"/>
        <v>44.14515134461772</v>
      </c>
      <c r="C63" s="12">
        <f t="shared" si="7"/>
        <v>0</v>
      </c>
      <c r="D63" s="3">
        <f t="shared" si="7"/>
        <v>68.99997242236897</v>
      </c>
      <c r="E63" s="13">
        <f t="shared" si="7"/>
        <v>68.99997242236897</v>
      </c>
      <c r="F63" s="13">
        <f t="shared" si="7"/>
        <v>15.498380068104705</v>
      </c>
      <c r="G63" s="13">
        <f t="shared" si="7"/>
        <v>0</v>
      </c>
      <c r="H63" s="13">
        <f t="shared" si="7"/>
        <v>25.73204499718899</v>
      </c>
      <c r="I63" s="13">
        <f t="shared" si="7"/>
        <v>34.461276366235396</v>
      </c>
      <c r="J63" s="13">
        <f t="shared" si="7"/>
        <v>32.17982640798937</v>
      </c>
      <c r="K63" s="13">
        <f t="shared" si="7"/>
        <v>24.66622696051404</v>
      </c>
      <c r="L63" s="13">
        <f t="shared" si="7"/>
        <v>26.06080619144909</v>
      </c>
      <c r="M63" s="13">
        <f t="shared" si="7"/>
        <v>27.622720948586405</v>
      </c>
      <c r="N63" s="13">
        <f t="shared" si="7"/>
        <v>34.14658173833467</v>
      </c>
      <c r="O63" s="13">
        <f t="shared" si="7"/>
        <v>27.927921864443196</v>
      </c>
      <c r="P63" s="13">
        <f t="shared" si="7"/>
        <v>30.20238495349482</v>
      </c>
      <c r="Q63" s="13">
        <f t="shared" si="7"/>
        <v>30.75964640608856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30.5253801370393</v>
      </c>
      <c r="W63" s="13">
        <f t="shared" si="7"/>
        <v>60.85997081785225</v>
      </c>
      <c r="X63" s="13">
        <f t="shared" si="7"/>
        <v>0</v>
      </c>
      <c r="Y63" s="13">
        <f t="shared" si="7"/>
        <v>0</v>
      </c>
      <c r="Z63" s="14">
        <f t="shared" si="7"/>
        <v>68.99997242236897</v>
      </c>
    </row>
    <row r="64" spans="1:26" ht="12.75">
      <c r="A64" s="39" t="s">
        <v>106</v>
      </c>
      <c r="B64" s="12">
        <f t="shared" si="7"/>
        <v>40.46913521896576</v>
      </c>
      <c r="C64" s="12">
        <f t="shared" si="7"/>
        <v>0</v>
      </c>
      <c r="D64" s="3">
        <f t="shared" si="7"/>
        <v>69.00002795951463</v>
      </c>
      <c r="E64" s="13">
        <f t="shared" si="7"/>
        <v>69.00002795951463</v>
      </c>
      <c r="F64" s="13">
        <f t="shared" si="7"/>
        <v>14.235735442437484</v>
      </c>
      <c r="G64" s="13">
        <f t="shared" si="7"/>
        <v>0</v>
      </c>
      <c r="H64" s="13">
        <f t="shared" si="7"/>
        <v>24.406647817974246</v>
      </c>
      <c r="I64" s="13">
        <f t="shared" si="7"/>
        <v>31.37793883435037</v>
      </c>
      <c r="J64" s="13">
        <f t="shared" si="7"/>
        <v>25.219432946455633</v>
      </c>
      <c r="K64" s="13">
        <f t="shared" si="7"/>
        <v>22.272343004293756</v>
      </c>
      <c r="L64" s="13">
        <f t="shared" si="7"/>
        <v>22.464829790862687</v>
      </c>
      <c r="M64" s="13">
        <f t="shared" si="7"/>
        <v>23.31291797914553</v>
      </c>
      <c r="N64" s="13">
        <f t="shared" si="7"/>
        <v>27.14364644402763</v>
      </c>
      <c r="O64" s="13">
        <f t="shared" si="7"/>
        <v>21.94395530337616</v>
      </c>
      <c r="P64" s="13">
        <f t="shared" si="7"/>
        <v>25.448446854401418</v>
      </c>
      <c r="Q64" s="13">
        <f t="shared" si="7"/>
        <v>24.853742976051567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25.89651313429695</v>
      </c>
      <c r="W64" s="13">
        <f t="shared" si="7"/>
        <v>60.86003466979813</v>
      </c>
      <c r="X64" s="13">
        <f t="shared" si="7"/>
        <v>0</v>
      </c>
      <c r="Y64" s="13">
        <f t="shared" si="7"/>
        <v>0</v>
      </c>
      <c r="Z64" s="14">
        <f t="shared" si="7"/>
        <v>69.00002795951463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99.99999271854611</v>
      </c>
      <c r="E66" s="16">
        <f t="shared" si="7"/>
        <v>99.99999271854611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99.99999271854611</v>
      </c>
    </row>
    <row r="67" spans="1:26" ht="12.75" hidden="1">
      <c r="A67" s="41" t="s">
        <v>286</v>
      </c>
      <c r="B67" s="24">
        <v>126595567</v>
      </c>
      <c r="C67" s="24"/>
      <c r="D67" s="25">
        <v>132858486</v>
      </c>
      <c r="E67" s="26">
        <v>132858486</v>
      </c>
      <c r="F67" s="26">
        <v>24726001</v>
      </c>
      <c r="G67" s="26"/>
      <c r="H67" s="26">
        <v>10757237</v>
      </c>
      <c r="I67" s="26">
        <v>35483238</v>
      </c>
      <c r="J67" s="26">
        <v>10899547</v>
      </c>
      <c r="K67" s="26">
        <v>10055929</v>
      </c>
      <c r="L67" s="26">
        <v>9273546</v>
      </c>
      <c r="M67" s="26">
        <v>30229022</v>
      </c>
      <c r="N67" s="26">
        <v>10661443</v>
      </c>
      <c r="O67" s="26">
        <v>11196038</v>
      </c>
      <c r="P67" s="26">
        <v>10497448</v>
      </c>
      <c r="Q67" s="26">
        <v>32354929</v>
      </c>
      <c r="R67" s="26"/>
      <c r="S67" s="26"/>
      <c r="T67" s="26"/>
      <c r="U67" s="26"/>
      <c r="V67" s="26">
        <v>98067189</v>
      </c>
      <c r="W67" s="26">
        <v>104792256</v>
      </c>
      <c r="X67" s="26"/>
      <c r="Y67" s="25"/>
      <c r="Z67" s="27">
        <v>132858486</v>
      </c>
    </row>
    <row r="68" spans="1:26" ht="12.75" hidden="1">
      <c r="A68" s="37" t="s">
        <v>31</v>
      </c>
      <c r="B68" s="19">
        <v>12729373</v>
      </c>
      <c r="C68" s="19"/>
      <c r="D68" s="20">
        <v>13700535</v>
      </c>
      <c r="E68" s="21">
        <v>13700535</v>
      </c>
      <c r="F68" s="21">
        <v>13851906</v>
      </c>
      <c r="G68" s="21"/>
      <c r="H68" s="21">
        <v>105670</v>
      </c>
      <c r="I68" s="21">
        <v>13957576</v>
      </c>
      <c r="J68" s="21">
        <v>-6576</v>
      </c>
      <c r="K68" s="21">
        <v>-39767</v>
      </c>
      <c r="L68" s="21">
        <v>12662</v>
      </c>
      <c r="M68" s="21">
        <v>-33681</v>
      </c>
      <c r="N68" s="21">
        <v>-53740</v>
      </c>
      <c r="O68" s="21"/>
      <c r="P68" s="21"/>
      <c r="Q68" s="21">
        <v>-53740</v>
      </c>
      <c r="R68" s="21"/>
      <c r="S68" s="21"/>
      <c r="T68" s="21"/>
      <c r="U68" s="21"/>
      <c r="V68" s="21">
        <v>13870155</v>
      </c>
      <c r="W68" s="21">
        <v>10415799</v>
      </c>
      <c r="X68" s="21"/>
      <c r="Y68" s="20"/>
      <c r="Z68" s="23">
        <v>13700535</v>
      </c>
    </row>
    <row r="69" spans="1:26" ht="12.75" hidden="1">
      <c r="A69" s="38" t="s">
        <v>32</v>
      </c>
      <c r="B69" s="19">
        <v>94602816</v>
      </c>
      <c r="C69" s="19"/>
      <c r="D69" s="20">
        <v>105424430</v>
      </c>
      <c r="E69" s="21">
        <v>105424430</v>
      </c>
      <c r="F69" s="21">
        <v>9165481</v>
      </c>
      <c r="G69" s="21"/>
      <c r="H69" s="21">
        <v>8827812</v>
      </c>
      <c r="I69" s="21">
        <v>17993293</v>
      </c>
      <c r="J69" s="21">
        <v>9027543</v>
      </c>
      <c r="K69" s="21">
        <v>8219344</v>
      </c>
      <c r="L69" s="21">
        <v>7281044</v>
      </c>
      <c r="M69" s="21">
        <v>24527931</v>
      </c>
      <c r="N69" s="21">
        <v>8691555</v>
      </c>
      <c r="O69" s="21">
        <v>9092284</v>
      </c>
      <c r="P69" s="21">
        <v>8318569</v>
      </c>
      <c r="Q69" s="21">
        <v>26102408</v>
      </c>
      <c r="R69" s="21"/>
      <c r="S69" s="21"/>
      <c r="T69" s="21"/>
      <c r="U69" s="21"/>
      <c r="V69" s="21">
        <v>68623632</v>
      </c>
      <c r="W69" s="21">
        <v>84076317</v>
      </c>
      <c r="X69" s="21"/>
      <c r="Y69" s="20"/>
      <c r="Z69" s="23">
        <v>105424430</v>
      </c>
    </row>
    <row r="70" spans="1:26" ht="12.75" hidden="1">
      <c r="A70" s="39" t="s">
        <v>103</v>
      </c>
      <c r="B70" s="19">
        <v>34987064</v>
      </c>
      <c r="C70" s="19"/>
      <c r="D70" s="20">
        <v>45022839</v>
      </c>
      <c r="E70" s="21">
        <v>45022839</v>
      </c>
      <c r="F70" s="21">
        <v>3164988</v>
      </c>
      <c r="G70" s="21"/>
      <c r="H70" s="21">
        <v>3084884</v>
      </c>
      <c r="I70" s="21">
        <v>6249872</v>
      </c>
      <c r="J70" s="21">
        <v>2846296</v>
      </c>
      <c r="K70" s="21">
        <v>2527474</v>
      </c>
      <c r="L70" s="21">
        <v>1693678</v>
      </c>
      <c r="M70" s="21">
        <v>7067448</v>
      </c>
      <c r="N70" s="21">
        <v>1965181</v>
      </c>
      <c r="O70" s="21">
        <v>2731141</v>
      </c>
      <c r="P70" s="21">
        <v>2083715</v>
      </c>
      <c r="Q70" s="21">
        <v>6780037</v>
      </c>
      <c r="R70" s="21"/>
      <c r="S70" s="21"/>
      <c r="T70" s="21"/>
      <c r="U70" s="21"/>
      <c r="V70" s="21">
        <v>20097357</v>
      </c>
      <c r="W70" s="21">
        <v>38775123</v>
      </c>
      <c r="X70" s="21"/>
      <c r="Y70" s="20"/>
      <c r="Z70" s="23">
        <v>45022839</v>
      </c>
    </row>
    <row r="71" spans="1:26" ht="12.75" hidden="1">
      <c r="A71" s="39" t="s">
        <v>104</v>
      </c>
      <c r="B71" s="19">
        <v>31943003</v>
      </c>
      <c r="C71" s="19"/>
      <c r="D71" s="20">
        <v>33716831</v>
      </c>
      <c r="E71" s="21">
        <v>33716831</v>
      </c>
      <c r="F71" s="21">
        <v>2629801</v>
      </c>
      <c r="G71" s="21"/>
      <c r="H71" s="21">
        <v>2608136</v>
      </c>
      <c r="I71" s="21">
        <v>5237937</v>
      </c>
      <c r="J71" s="21">
        <v>2981775</v>
      </c>
      <c r="K71" s="21">
        <v>2493773</v>
      </c>
      <c r="L71" s="21">
        <v>2303792</v>
      </c>
      <c r="M71" s="21">
        <v>7779340</v>
      </c>
      <c r="N71" s="21">
        <v>3541605</v>
      </c>
      <c r="O71" s="21">
        <v>3187655</v>
      </c>
      <c r="P71" s="21">
        <v>3087422</v>
      </c>
      <c r="Q71" s="21">
        <v>9816682</v>
      </c>
      <c r="R71" s="21"/>
      <c r="S71" s="21"/>
      <c r="T71" s="21"/>
      <c r="U71" s="21"/>
      <c r="V71" s="21">
        <v>22833959</v>
      </c>
      <c r="W71" s="21">
        <v>25287624</v>
      </c>
      <c r="X71" s="21"/>
      <c r="Y71" s="20"/>
      <c r="Z71" s="23">
        <v>33716831</v>
      </c>
    </row>
    <row r="72" spans="1:26" ht="12.75" hidden="1">
      <c r="A72" s="39" t="s">
        <v>105</v>
      </c>
      <c r="B72" s="19">
        <v>17263085</v>
      </c>
      <c r="C72" s="19"/>
      <c r="D72" s="20">
        <v>15954960</v>
      </c>
      <c r="E72" s="21">
        <v>15954960</v>
      </c>
      <c r="F72" s="21">
        <v>2116447</v>
      </c>
      <c r="G72" s="21"/>
      <c r="H72" s="21">
        <v>1903230</v>
      </c>
      <c r="I72" s="21">
        <v>4019677</v>
      </c>
      <c r="J72" s="21">
        <v>1952394</v>
      </c>
      <c r="K72" s="21">
        <v>1940690</v>
      </c>
      <c r="L72" s="21">
        <v>2022919</v>
      </c>
      <c r="M72" s="21">
        <v>5916003</v>
      </c>
      <c r="N72" s="21">
        <v>1928685</v>
      </c>
      <c r="O72" s="21">
        <v>1931515</v>
      </c>
      <c r="P72" s="21">
        <v>1907207</v>
      </c>
      <c r="Q72" s="21">
        <v>5767407</v>
      </c>
      <c r="R72" s="21"/>
      <c r="S72" s="21"/>
      <c r="T72" s="21"/>
      <c r="U72" s="21"/>
      <c r="V72" s="21">
        <v>15703087</v>
      </c>
      <c r="W72" s="21">
        <v>11966220</v>
      </c>
      <c r="X72" s="21"/>
      <c r="Y72" s="20"/>
      <c r="Z72" s="23">
        <v>15954960</v>
      </c>
    </row>
    <row r="73" spans="1:26" ht="12.75" hidden="1">
      <c r="A73" s="39" t="s">
        <v>106</v>
      </c>
      <c r="B73" s="19">
        <v>10409664</v>
      </c>
      <c r="C73" s="19"/>
      <c r="D73" s="20">
        <v>10729800</v>
      </c>
      <c r="E73" s="21">
        <v>10729800</v>
      </c>
      <c r="F73" s="21">
        <v>1254245</v>
      </c>
      <c r="G73" s="21"/>
      <c r="H73" s="21">
        <v>1231562</v>
      </c>
      <c r="I73" s="21">
        <v>2485807</v>
      </c>
      <c r="J73" s="21">
        <v>1247078</v>
      </c>
      <c r="K73" s="21">
        <v>1257407</v>
      </c>
      <c r="L73" s="21">
        <v>1260655</v>
      </c>
      <c r="M73" s="21">
        <v>3765140</v>
      </c>
      <c r="N73" s="21">
        <v>1256084</v>
      </c>
      <c r="O73" s="21">
        <v>1241973</v>
      </c>
      <c r="P73" s="21">
        <v>1240225</v>
      </c>
      <c r="Q73" s="21">
        <v>3738282</v>
      </c>
      <c r="R73" s="21"/>
      <c r="S73" s="21"/>
      <c r="T73" s="21"/>
      <c r="U73" s="21"/>
      <c r="V73" s="21">
        <v>9989229</v>
      </c>
      <c r="W73" s="21">
        <v>8047350</v>
      </c>
      <c r="X73" s="21"/>
      <c r="Y73" s="20"/>
      <c r="Z73" s="23">
        <v>10729800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19263378</v>
      </c>
      <c r="C75" s="28"/>
      <c r="D75" s="29">
        <v>13733521</v>
      </c>
      <c r="E75" s="30">
        <v>13733521</v>
      </c>
      <c r="F75" s="30">
        <v>1708614</v>
      </c>
      <c r="G75" s="30"/>
      <c r="H75" s="30">
        <v>1823755</v>
      </c>
      <c r="I75" s="30">
        <v>3532369</v>
      </c>
      <c r="J75" s="30">
        <v>1878580</v>
      </c>
      <c r="K75" s="30">
        <v>1876352</v>
      </c>
      <c r="L75" s="30">
        <v>1979840</v>
      </c>
      <c r="M75" s="30">
        <v>5734772</v>
      </c>
      <c r="N75" s="30">
        <v>2023628</v>
      </c>
      <c r="O75" s="30">
        <v>2103754</v>
      </c>
      <c r="P75" s="30">
        <v>2178879</v>
      </c>
      <c r="Q75" s="30">
        <v>6306261</v>
      </c>
      <c r="R75" s="30"/>
      <c r="S75" s="30"/>
      <c r="T75" s="30"/>
      <c r="U75" s="30"/>
      <c r="V75" s="30">
        <v>15573402</v>
      </c>
      <c r="W75" s="30">
        <v>10300140</v>
      </c>
      <c r="X75" s="30"/>
      <c r="Y75" s="29"/>
      <c r="Z75" s="31">
        <v>13733521</v>
      </c>
    </row>
    <row r="76" spans="1:26" ht="12.75" hidden="1">
      <c r="A76" s="42" t="s">
        <v>287</v>
      </c>
      <c r="B76" s="32">
        <v>54860129</v>
      </c>
      <c r="C76" s="32"/>
      <c r="D76" s="33">
        <v>108069936</v>
      </c>
      <c r="E76" s="34">
        <v>108069936</v>
      </c>
      <c r="F76" s="34">
        <v>3154756</v>
      </c>
      <c r="G76" s="34">
        <v>5440653</v>
      </c>
      <c r="H76" s="34">
        <v>4706509</v>
      </c>
      <c r="I76" s="34">
        <v>13301918</v>
      </c>
      <c r="J76" s="34">
        <v>4569453</v>
      </c>
      <c r="K76" s="34">
        <v>3974700</v>
      </c>
      <c r="L76" s="34">
        <v>4618148</v>
      </c>
      <c r="M76" s="34">
        <v>13162301</v>
      </c>
      <c r="N76" s="34">
        <v>4515290</v>
      </c>
      <c r="O76" s="34">
        <v>4401949</v>
      </c>
      <c r="P76" s="34">
        <v>5306209</v>
      </c>
      <c r="Q76" s="34">
        <v>14223448</v>
      </c>
      <c r="R76" s="34"/>
      <c r="S76" s="34"/>
      <c r="T76" s="34"/>
      <c r="U76" s="34"/>
      <c r="V76" s="34">
        <v>40687667</v>
      </c>
      <c r="W76" s="34">
        <v>73170444</v>
      </c>
      <c r="X76" s="34"/>
      <c r="Y76" s="33"/>
      <c r="Z76" s="35">
        <v>108069936</v>
      </c>
    </row>
    <row r="77" spans="1:26" ht="12.75" hidden="1">
      <c r="A77" s="37" t="s">
        <v>31</v>
      </c>
      <c r="B77" s="19">
        <v>6359073</v>
      </c>
      <c r="C77" s="19"/>
      <c r="D77" s="20">
        <v>10960432</v>
      </c>
      <c r="E77" s="21">
        <v>10960432</v>
      </c>
      <c r="F77" s="21">
        <v>473936</v>
      </c>
      <c r="G77" s="21">
        <v>718339</v>
      </c>
      <c r="H77" s="21">
        <v>543027</v>
      </c>
      <c r="I77" s="21">
        <v>1735302</v>
      </c>
      <c r="J77" s="21">
        <v>803905</v>
      </c>
      <c r="K77" s="21">
        <v>692804</v>
      </c>
      <c r="L77" s="21">
        <v>1152147</v>
      </c>
      <c r="M77" s="21">
        <v>2648856</v>
      </c>
      <c r="N77" s="21">
        <v>781899</v>
      </c>
      <c r="O77" s="21">
        <v>782278</v>
      </c>
      <c r="P77" s="21">
        <v>796078</v>
      </c>
      <c r="Q77" s="21">
        <v>2360255</v>
      </c>
      <c r="R77" s="21"/>
      <c r="S77" s="21"/>
      <c r="T77" s="21"/>
      <c r="U77" s="21"/>
      <c r="V77" s="21">
        <v>6744413</v>
      </c>
      <c r="W77" s="21">
        <v>8250003</v>
      </c>
      <c r="X77" s="21"/>
      <c r="Y77" s="20"/>
      <c r="Z77" s="23">
        <v>10960432</v>
      </c>
    </row>
    <row r="78" spans="1:26" ht="12.75" hidden="1">
      <c r="A78" s="38" t="s">
        <v>32</v>
      </c>
      <c r="B78" s="19">
        <v>29237678</v>
      </c>
      <c r="C78" s="19"/>
      <c r="D78" s="20">
        <v>83375984</v>
      </c>
      <c r="E78" s="21">
        <v>83375984</v>
      </c>
      <c r="F78" s="21">
        <v>2680820</v>
      </c>
      <c r="G78" s="21">
        <v>4722314</v>
      </c>
      <c r="H78" s="21">
        <v>4163482</v>
      </c>
      <c r="I78" s="21">
        <v>11566616</v>
      </c>
      <c r="J78" s="21">
        <v>3765548</v>
      </c>
      <c r="K78" s="21">
        <v>3281896</v>
      </c>
      <c r="L78" s="21">
        <v>3466001</v>
      </c>
      <c r="M78" s="21">
        <v>10513445</v>
      </c>
      <c r="N78" s="21">
        <v>3733391</v>
      </c>
      <c r="O78" s="21">
        <v>3619671</v>
      </c>
      <c r="P78" s="21">
        <v>4510131</v>
      </c>
      <c r="Q78" s="21">
        <v>11863193</v>
      </c>
      <c r="R78" s="21"/>
      <c r="S78" s="21"/>
      <c r="T78" s="21"/>
      <c r="U78" s="21"/>
      <c r="V78" s="21">
        <v>33943254</v>
      </c>
      <c r="W78" s="21">
        <v>54620301</v>
      </c>
      <c r="X78" s="21"/>
      <c r="Y78" s="20"/>
      <c r="Z78" s="23">
        <v>83375984</v>
      </c>
    </row>
    <row r="79" spans="1:26" ht="12.75" hidden="1">
      <c r="A79" s="39" t="s">
        <v>103</v>
      </c>
      <c r="B79" s="19">
        <v>6676255</v>
      </c>
      <c r="C79" s="19"/>
      <c r="D79" s="20">
        <v>42248664</v>
      </c>
      <c r="E79" s="21">
        <v>42248664</v>
      </c>
      <c r="F79" s="21">
        <v>1784110</v>
      </c>
      <c r="G79" s="21">
        <v>3113388</v>
      </c>
      <c r="H79" s="21">
        <v>2773408</v>
      </c>
      <c r="I79" s="21">
        <v>7670906</v>
      </c>
      <c r="J79" s="21">
        <v>2194756</v>
      </c>
      <c r="K79" s="21">
        <v>1752518</v>
      </c>
      <c r="L79" s="21">
        <v>1999107</v>
      </c>
      <c r="M79" s="21">
        <v>5946381</v>
      </c>
      <c r="N79" s="21">
        <v>2033581</v>
      </c>
      <c r="O79" s="21">
        <v>2158419</v>
      </c>
      <c r="P79" s="21">
        <v>2997256</v>
      </c>
      <c r="Q79" s="21">
        <v>7189256</v>
      </c>
      <c r="R79" s="21"/>
      <c r="S79" s="21"/>
      <c r="T79" s="21"/>
      <c r="U79" s="21"/>
      <c r="V79" s="21">
        <v>20806543</v>
      </c>
      <c r="W79" s="21">
        <v>27002422</v>
      </c>
      <c r="X79" s="21"/>
      <c r="Y79" s="20"/>
      <c r="Z79" s="23">
        <v>42248664</v>
      </c>
    </row>
    <row r="80" spans="1:26" ht="12.75" hidden="1">
      <c r="A80" s="39" t="s">
        <v>104</v>
      </c>
      <c r="B80" s="19">
        <v>5044043</v>
      </c>
      <c r="C80" s="19"/>
      <c r="D80" s="20">
        <v>22714837</v>
      </c>
      <c r="E80" s="21">
        <v>22714837</v>
      </c>
      <c r="F80" s="21">
        <v>390144</v>
      </c>
      <c r="G80" s="21">
        <v>740588</v>
      </c>
      <c r="H80" s="21">
        <v>599751</v>
      </c>
      <c r="I80" s="21">
        <v>1730483</v>
      </c>
      <c r="J80" s="21">
        <v>628009</v>
      </c>
      <c r="K80" s="21">
        <v>770629</v>
      </c>
      <c r="L80" s="21">
        <v>656501</v>
      </c>
      <c r="M80" s="21">
        <v>2055139</v>
      </c>
      <c r="N80" s="21">
        <v>700283</v>
      </c>
      <c r="O80" s="21">
        <v>649282</v>
      </c>
      <c r="P80" s="21">
        <v>621235</v>
      </c>
      <c r="Q80" s="21">
        <v>1970800</v>
      </c>
      <c r="R80" s="21"/>
      <c r="S80" s="21"/>
      <c r="T80" s="21"/>
      <c r="U80" s="21"/>
      <c r="V80" s="21">
        <v>5756422</v>
      </c>
      <c r="W80" s="21">
        <v>15437621</v>
      </c>
      <c r="X80" s="21"/>
      <c r="Y80" s="20"/>
      <c r="Z80" s="23">
        <v>22714837</v>
      </c>
    </row>
    <row r="81" spans="1:26" ht="12.75" hidden="1">
      <c r="A81" s="39" t="s">
        <v>105</v>
      </c>
      <c r="B81" s="19">
        <v>7620815</v>
      </c>
      <c r="C81" s="19"/>
      <c r="D81" s="20">
        <v>11008918</v>
      </c>
      <c r="E81" s="21">
        <v>11008918</v>
      </c>
      <c r="F81" s="21">
        <v>328015</v>
      </c>
      <c r="G81" s="21">
        <v>567477</v>
      </c>
      <c r="H81" s="21">
        <v>489740</v>
      </c>
      <c r="I81" s="21">
        <v>1385232</v>
      </c>
      <c r="J81" s="21">
        <v>628277</v>
      </c>
      <c r="K81" s="21">
        <v>478695</v>
      </c>
      <c r="L81" s="21">
        <v>527189</v>
      </c>
      <c r="M81" s="21">
        <v>1634161</v>
      </c>
      <c r="N81" s="21">
        <v>658580</v>
      </c>
      <c r="O81" s="21">
        <v>539432</v>
      </c>
      <c r="P81" s="21">
        <v>576022</v>
      </c>
      <c r="Q81" s="21">
        <v>1774034</v>
      </c>
      <c r="R81" s="21"/>
      <c r="S81" s="21"/>
      <c r="T81" s="21"/>
      <c r="U81" s="21"/>
      <c r="V81" s="21">
        <v>4793427</v>
      </c>
      <c r="W81" s="21">
        <v>7282638</v>
      </c>
      <c r="X81" s="21"/>
      <c r="Y81" s="20"/>
      <c r="Z81" s="23">
        <v>11008918</v>
      </c>
    </row>
    <row r="82" spans="1:26" ht="12.75" hidden="1">
      <c r="A82" s="39" t="s">
        <v>106</v>
      </c>
      <c r="B82" s="19">
        <v>4212701</v>
      </c>
      <c r="C82" s="19"/>
      <c r="D82" s="20">
        <v>7403565</v>
      </c>
      <c r="E82" s="21">
        <v>7403565</v>
      </c>
      <c r="F82" s="21">
        <v>178551</v>
      </c>
      <c r="G82" s="21">
        <v>300861</v>
      </c>
      <c r="H82" s="21">
        <v>300583</v>
      </c>
      <c r="I82" s="21">
        <v>779995</v>
      </c>
      <c r="J82" s="21">
        <v>314506</v>
      </c>
      <c r="K82" s="21">
        <v>280054</v>
      </c>
      <c r="L82" s="21">
        <v>283204</v>
      </c>
      <c r="M82" s="21">
        <v>877764</v>
      </c>
      <c r="N82" s="21">
        <v>340947</v>
      </c>
      <c r="O82" s="21">
        <v>272538</v>
      </c>
      <c r="P82" s="21">
        <v>315618</v>
      </c>
      <c r="Q82" s="21">
        <v>929103</v>
      </c>
      <c r="R82" s="21"/>
      <c r="S82" s="21"/>
      <c r="T82" s="21"/>
      <c r="U82" s="21"/>
      <c r="V82" s="21">
        <v>2586862</v>
      </c>
      <c r="W82" s="21">
        <v>4897620</v>
      </c>
      <c r="X82" s="21"/>
      <c r="Y82" s="20"/>
      <c r="Z82" s="23">
        <v>7403565</v>
      </c>
    </row>
    <row r="83" spans="1:26" ht="12.75" hidden="1">
      <c r="A83" s="39" t="s">
        <v>107</v>
      </c>
      <c r="B83" s="19">
        <v>5683864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19263378</v>
      </c>
      <c r="C84" s="28"/>
      <c r="D84" s="29">
        <v>13733520</v>
      </c>
      <c r="E84" s="30">
        <v>13733520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10300140</v>
      </c>
      <c r="X84" s="30"/>
      <c r="Y84" s="29"/>
      <c r="Z84" s="31">
        <v>13733520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2187443</v>
      </c>
      <c r="D5" s="357">
        <f t="shared" si="0"/>
        <v>0</v>
      </c>
      <c r="E5" s="356">
        <f t="shared" si="0"/>
        <v>3602000</v>
      </c>
      <c r="F5" s="358">
        <f t="shared" si="0"/>
        <v>3602000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2701500</v>
      </c>
      <c r="Y5" s="358">
        <f t="shared" si="0"/>
        <v>-2701500</v>
      </c>
      <c r="Z5" s="359">
        <f>+IF(X5&lt;&gt;0,+(Y5/X5)*100,0)</f>
        <v>-100</v>
      </c>
      <c r="AA5" s="360">
        <f>+AA6+AA8+AA11+AA13+AA15</f>
        <v>3602000</v>
      </c>
    </row>
    <row r="6" spans="1:27" ht="12.75">
      <c r="A6" s="361" t="s">
        <v>205</v>
      </c>
      <c r="B6" s="142"/>
      <c r="C6" s="60">
        <f>+C7</f>
        <v>438507</v>
      </c>
      <c r="D6" s="340">
        <f aca="true" t="shared" si="1" ref="D6:AA6">+D7</f>
        <v>0</v>
      </c>
      <c r="E6" s="60">
        <f t="shared" si="1"/>
        <v>1820000</v>
      </c>
      <c r="F6" s="59">
        <f t="shared" si="1"/>
        <v>1820000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1365000</v>
      </c>
      <c r="Y6" s="59">
        <f t="shared" si="1"/>
        <v>-1365000</v>
      </c>
      <c r="Z6" s="61">
        <f>+IF(X6&lt;&gt;0,+(Y6/X6)*100,0)</f>
        <v>-100</v>
      </c>
      <c r="AA6" s="62">
        <f t="shared" si="1"/>
        <v>1820000</v>
      </c>
    </row>
    <row r="7" spans="1:27" ht="12.75">
      <c r="A7" s="291" t="s">
        <v>229</v>
      </c>
      <c r="B7" s="142"/>
      <c r="C7" s="60">
        <v>438507</v>
      </c>
      <c r="D7" s="340"/>
      <c r="E7" s="60">
        <v>1820000</v>
      </c>
      <c r="F7" s="59">
        <v>1820000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1365000</v>
      </c>
      <c r="Y7" s="59">
        <v>-1365000</v>
      </c>
      <c r="Z7" s="61">
        <v>-100</v>
      </c>
      <c r="AA7" s="62">
        <v>1820000</v>
      </c>
    </row>
    <row r="8" spans="1:27" ht="12.75">
      <c r="A8" s="361" t="s">
        <v>206</v>
      </c>
      <c r="B8" s="142"/>
      <c r="C8" s="60">
        <f aca="true" t="shared" si="2" ref="C8:Y8">SUM(C9:C10)</f>
        <v>418918</v>
      </c>
      <c r="D8" s="340">
        <f t="shared" si="2"/>
        <v>0</v>
      </c>
      <c r="E8" s="60">
        <f t="shared" si="2"/>
        <v>42000</v>
      </c>
      <c r="F8" s="59">
        <f t="shared" si="2"/>
        <v>42000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31500</v>
      </c>
      <c r="Y8" s="59">
        <f t="shared" si="2"/>
        <v>-31500</v>
      </c>
      <c r="Z8" s="61">
        <f>+IF(X8&lt;&gt;0,+(Y8/X8)*100,0)</f>
        <v>-100</v>
      </c>
      <c r="AA8" s="62">
        <f>SUM(AA9:AA10)</f>
        <v>42000</v>
      </c>
    </row>
    <row r="9" spans="1:27" ht="12.75">
      <c r="A9" s="291" t="s">
        <v>230</v>
      </c>
      <c r="B9" s="142"/>
      <c r="C9" s="60">
        <v>418918</v>
      </c>
      <c r="D9" s="340"/>
      <c r="E9" s="60">
        <v>42000</v>
      </c>
      <c r="F9" s="59">
        <v>42000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31500</v>
      </c>
      <c r="Y9" s="59">
        <v>-31500</v>
      </c>
      <c r="Z9" s="61">
        <v>-100</v>
      </c>
      <c r="AA9" s="62">
        <v>42000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890574</v>
      </c>
      <c r="D11" s="363">
        <f aca="true" t="shared" si="3" ref="D11:AA11">+D12</f>
        <v>0</v>
      </c>
      <c r="E11" s="362">
        <f t="shared" si="3"/>
        <v>710000</v>
      </c>
      <c r="F11" s="364">
        <f t="shared" si="3"/>
        <v>710000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532500</v>
      </c>
      <c r="Y11" s="364">
        <f t="shared" si="3"/>
        <v>-532500</v>
      </c>
      <c r="Z11" s="365">
        <f>+IF(X11&lt;&gt;0,+(Y11/X11)*100,0)</f>
        <v>-100</v>
      </c>
      <c r="AA11" s="366">
        <f t="shared" si="3"/>
        <v>710000</v>
      </c>
    </row>
    <row r="12" spans="1:27" ht="12.75">
      <c r="A12" s="291" t="s">
        <v>232</v>
      </c>
      <c r="B12" s="136"/>
      <c r="C12" s="60">
        <v>890574</v>
      </c>
      <c r="D12" s="340"/>
      <c r="E12" s="60">
        <v>710000</v>
      </c>
      <c r="F12" s="59">
        <v>710000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532500</v>
      </c>
      <c r="Y12" s="59">
        <v>-532500</v>
      </c>
      <c r="Z12" s="61">
        <v>-100</v>
      </c>
      <c r="AA12" s="62">
        <v>710000</v>
      </c>
    </row>
    <row r="13" spans="1:27" ht="12.75">
      <c r="A13" s="361" t="s">
        <v>208</v>
      </c>
      <c r="B13" s="136"/>
      <c r="C13" s="275">
        <f>+C14</f>
        <v>439444</v>
      </c>
      <c r="D13" s="341">
        <f aca="true" t="shared" si="4" ref="D13:AA13">+D14</f>
        <v>0</v>
      </c>
      <c r="E13" s="275">
        <f t="shared" si="4"/>
        <v>380000</v>
      </c>
      <c r="F13" s="342">
        <f t="shared" si="4"/>
        <v>380000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285000</v>
      </c>
      <c r="Y13" s="342">
        <f t="shared" si="4"/>
        <v>-285000</v>
      </c>
      <c r="Z13" s="335">
        <f>+IF(X13&lt;&gt;0,+(Y13/X13)*100,0)</f>
        <v>-100</v>
      </c>
      <c r="AA13" s="273">
        <f t="shared" si="4"/>
        <v>380000</v>
      </c>
    </row>
    <row r="14" spans="1:27" ht="12.75">
      <c r="A14" s="291" t="s">
        <v>233</v>
      </c>
      <c r="B14" s="136"/>
      <c r="C14" s="60">
        <v>439444</v>
      </c>
      <c r="D14" s="340"/>
      <c r="E14" s="60">
        <v>380000</v>
      </c>
      <c r="F14" s="59">
        <v>380000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285000</v>
      </c>
      <c r="Y14" s="59">
        <v>-285000</v>
      </c>
      <c r="Z14" s="61">
        <v>-100</v>
      </c>
      <c r="AA14" s="62">
        <v>380000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650000</v>
      </c>
      <c r="F15" s="59">
        <f t="shared" si="5"/>
        <v>650000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487500</v>
      </c>
      <c r="Y15" s="59">
        <f t="shared" si="5"/>
        <v>-487500</v>
      </c>
      <c r="Z15" s="61">
        <f>+IF(X15&lt;&gt;0,+(Y15/X15)*100,0)</f>
        <v>-100</v>
      </c>
      <c r="AA15" s="62">
        <f>SUM(AA16:AA20)</f>
        <v>650000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650000</v>
      </c>
      <c r="F20" s="59">
        <v>650000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487500</v>
      </c>
      <c r="Y20" s="59">
        <v>-487500</v>
      </c>
      <c r="Z20" s="61">
        <v>-100</v>
      </c>
      <c r="AA20" s="62">
        <v>650000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604559</v>
      </c>
      <c r="D22" s="344">
        <f t="shared" si="6"/>
        <v>0</v>
      </c>
      <c r="E22" s="343">
        <f t="shared" si="6"/>
        <v>120000</v>
      </c>
      <c r="F22" s="345">
        <f t="shared" si="6"/>
        <v>120000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90000</v>
      </c>
      <c r="Y22" s="345">
        <f t="shared" si="6"/>
        <v>-90000</v>
      </c>
      <c r="Z22" s="336">
        <f>+IF(X22&lt;&gt;0,+(Y22/X22)*100,0)</f>
        <v>-100</v>
      </c>
      <c r="AA22" s="350">
        <f>SUM(AA23:AA32)</f>
        <v>120000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240402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364157</v>
      </c>
      <c r="D32" s="340"/>
      <c r="E32" s="60">
        <v>120000</v>
      </c>
      <c r="F32" s="59">
        <v>120000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90000</v>
      </c>
      <c r="Y32" s="59">
        <v>-90000</v>
      </c>
      <c r="Z32" s="61">
        <v>-100</v>
      </c>
      <c r="AA32" s="62">
        <v>120000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65000</v>
      </c>
      <c r="F37" s="345">
        <f t="shared" si="8"/>
        <v>65000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48750</v>
      </c>
      <c r="Y37" s="345">
        <f t="shared" si="8"/>
        <v>-48750</v>
      </c>
      <c r="Z37" s="336">
        <f>+IF(X37&lt;&gt;0,+(Y37/X37)*100,0)</f>
        <v>-100</v>
      </c>
      <c r="AA37" s="350">
        <f t="shared" si="8"/>
        <v>65000</v>
      </c>
    </row>
    <row r="38" spans="1:27" ht="12.75">
      <c r="A38" s="361" t="s">
        <v>213</v>
      </c>
      <c r="B38" s="142"/>
      <c r="C38" s="60"/>
      <c r="D38" s="340"/>
      <c r="E38" s="60">
        <v>65000</v>
      </c>
      <c r="F38" s="59">
        <v>65000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48750</v>
      </c>
      <c r="Y38" s="59">
        <v>-48750</v>
      </c>
      <c r="Z38" s="61">
        <v>-100</v>
      </c>
      <c r="AA38" s="62">
        <v>65000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1209168</v>
      </c>
      <c r="D40" s="344">
        <f t="shared" si="9"/>
        <v>0</v>
      </c>
      <c r="E40" s="343">
        <f t="shared" si="9"/>
        <v>2571000</v>
      </c>
      <c r="F40" s="345">
        <f t="shared" si="9"/>
        <v>2571000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1928250</v>
      </c>
      <c r="Y40" s="345">
        <f t="shared" si="9"/>
        <v>-1928250</v>
      </c>
      <c r="Z40" s="336">
        <f>+IF(X40&lt;&gt;0,+(Y40/X40)*100,0)</f>
        <v>-100</v>
      </c>
      <c r="AA40" s="350">
        <f>SUM(AA41:AA49)</f>
        <v>2571000</v>
      </c>
    </row>
    <row r="41" spans="1:27" ht="12.75">
      <c r="A41" s="361" t="s">
        <v>248</v>
      </c>
      <c r="B41" s="142"/>
      <c r="C41" s="362"/>
      <c r="D41" s="363"/>
      <c r="E41" s="362">
        <v>2571000</v>
      </c>
      <c r="F41" s="364">
        <v>2571000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1928250</v>
      </c>
      <c r="Y41" s="364">
        <v>-1928250</v>
      </c>
      <c r="Z41" s="365">
        <v>-100</v>
      </c>
      <c r="AA41" s="366">
        <v>2571000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1209168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4001170</v>
      </c>
      <c r="D60" s="346">
        <f t="shared" si="14"/>
        <v>0</v>
      </c>
      <c r="E60" s="219">
        <f t="shared" si="14"/>
        <v>6358000</v>
      </c>
      <c r="F60" s="264">
        <f t="shared" si="14"/>
        <v>6358000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4768500</v>
      </c>
      <c r="Y60" s="264">
        <f t="shared" si="14"/>
        <v>-4768500</v>
      </c>
      <c r="Z60" s="337">
        <f>+IF(X60&lt;&gt;0,+(Y60/X60)*100,0)</f>
        <v>-100</v>
      </c>
      <c r="AA60" s="232">
        <f>+AA57+AA54+AA51+AA40+AA37+AA34+AA22+AA5</f>
        <v>6358000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108562928</v>
      </c>
      <c r="D5" s="153">
        <f>SUM(D6:D8)</f>
        <v>0</v>
      </c>
      <c r="E5" s="154">
        <f t="shared" si="0"/>
        <v>64130159</v>
      </c>
      <c r="F5" s="100">
        <f t="shared" si="0"/>
        <v>64130159</v>
      </c>
      <c r="G5" s="100">
        <f t="shared" si="0"/>
        <v>15572437</v>
      </c>
      <c r="H5" s="100">
        <f t="shared" si="0"/>
        <v>69885</v>
      </c>
      <c r="I5" s="100">
        <f t="shared" si="0"/>
        <v>2067197</v>
      </c>
      <c r="J5" s="100">
        <f t="shared" si="0"/>
        <v>17709519</v>
      </c>
      <c r="K5" s="100">
        <f t="shared" si="0"/>
        <v>1948737</v>
      </c>
      <c r="L5" s="100">
        <f t="shared" si="0"/>
        <v>2572118</v>
      </c>
      <c r="M5" s="100">
        <f t="shared" si="0"/>
        <v>24217814</v>
      </c>
      <c r="N5" s="100">
        <f t="shared" si="0"/>
        <v>28738669</v>
      </c>
      <c r="O5" s="100">
        <f t="shared" si="0"/>
        <v>32512592</v>
      </c>
      <c r="P5" s="100">
        <f t="shared" si="0"/>
        <v>2137213</v>
      </c>
      <c r="Q5" s="100">
        <f t="shared" si="0"/>
        <v>2190531</v>
      </c>
      <c r="R5" s="100">
        <f t="shared" si="0"/>
        <v>36840336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83288524</v>
      </c>
      <c r="X5" s="100">
        <f t="shared" si="0"/>
        <v>47681145</v>
      </c>
      <c r="Y5" s="100">
        <f t="shared" si="0"/>
        <v>35607379</v>
      </c>
      <c r="Z5" s="137">
        <f>+IF(X5&lt;&gt;0,+(Y5/X5)*100,0)</f>
        <v>74.67811228107043</v>
      </c>
      <c r="AA5" s="153">
        <f>SUM(AA6:AA8)</f>
        <v>64130159</v>
      </c>
    </row>
    <row r="6" spans="1:27" ht="12.75">
      <c r="A6" s="138" t="s">
        <v>75</v>
      </c>
      <c r="B6" s="136"/>
      <c r="C6" s="155">
        <v>15058288</v>
      </c>
      <c r="D6" s="155"/>
      <c r="E6" s="156">
        <v>14642727</v>
      </c>
      <c r="F6" s="60">
        <v>14642727</v>
      </c>
      <c r="G6" s="60"/>
      <c r="H6" s="60">
        <v>27669</v>
      </c>
      <c r="I6" s="60"/>
      <c r="J6" s="60">
        <v>27669</v>
      </c>
      <c r="K6" s="60">
        <v>55200</v>
      </c>
      <c r="L6" s="60"/>
      <c r="M6" s="60"/>
      <c r="N6" s="60">
        <v>55200</v>
      </c>
      <c r="O6" s="60">
        <v>27962615</v>
      </c>
      <c r="P6" s="60"/>
      <c r="Q6" s="60"/>
      <c r="R6" s="60">
        <v>27962615</v>
      </c>
      <c r="S6" s="60"/>
      <c r="T6" s="60"/>
      <c r="U6" s="60"/>
      <c r="V6" s="60"/>
      <c r="W6" s="60">
        <v>28045484</v>
      </c>
      <c r="X6" s="60">
        <v>11019924</v>
      </c>
      <c r="Y6" s="60">
        <v>17025560</v>
      </c>
      <c r="Z6" s="140">
        <v>154.5</v>
      </c>
      <c r="AA6" s="155">
        <v>14642727</v>
      </c>
    </row>
    <row r="7" spans="1:27" ht="12.75">
      <c r="A7" s="138" t="s">
        <v>76</v>
      </c>
      <c r="B7" s="136"/>
      <c r="C7" s="157">
        <v>86171228</v>
      </c>
      <c r="D7" s="157"/>
      <c r="E7" s="158">
        <v>49486132</v>
      </c>
      <c r="F7" s="159">
        <v>49486132</v>
      </c>
      <c r="G7" s="159">
        <v>15572417</v>
      </c>
      <c r="H7" s="159">
        <v>28438</v>
      </c>
      <c r="I7" s="159">
        <v>1958786</v>
      </c>
      <c r="J7" s="159">
        <v>17559641</v>
      </c>
      <c r="K7" s="159">
        <v>1893537</v>
      </c>
      <c r="L7" s="159">
        <v>2572118</v>
      </c>
      <c r="M7" s="159">
        <v>24217814</v>
      </c>
      <c r="N7" s="159">
        <v>28683469</v>
      </c>
      <c r="O7" s="159">
        <v>4549977</v>
      </c>
      <c r="P7" s="159">
        <v>2137213</v>
      </c>
      <c r="Q7" s="159">
        <v>2190531</v>
      </c>
      <c r="R7" s="159">
        <v>8877721</v>
      </c>
      <c r="S7" s="159"/>
      <c r="T7" s="159"/>
      <c r="U7" s="159"/>
      <c r="V7" s="159"/>
      <c r="W7" s="159">
        <v>55120831</v>
      </c>
      <c r="X7" s="159">
        <v>36660249</v>
      </c>
      <c r="Y7" s="159">
        <v>18460582</v>
      </c>
      <c r="Z7" s="141">
        <v>50.36</v>
      </c>
      <c r="AA7" s="157">
        <v>49486132</v>
      </c>
    </row>
    <row r="8" spans="1:27" ht="12.75">
      <c r="A8" s="138" t="s">
        <v>77</v>
      </c>
      <c r="B8" s="136"/>
      <c r="C8" s="155">
        <v>7333412</v>
      </c>
      <c r="D8" s="155"/>
      <c r="E8" s="156">
        <v>1300</v>
      </c>
      <c r="F8" s="60">
        <v>1300</v>
      </c>
      <c r="G8" s="60">
        <v>20</v>
      </c>
      <c r="H8" s="60">
        <v>13778</v>
      </c>
      <c r="I8" s="60">
        <v>108411</v>
      </c>
      <c r="J8" s="60">
        <v>122209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122209</v>
      </c>
      <c r="X8" s="60">
        <v>972</v>
      </c>
      <c r="Y8" s="60">
        <v>121237</v>
      </c>
      <c r="Z8" s="140">
        <v>12472.94</v>
      </c>
      <c r="AA8" s="155">
        <v>1300</v>
      </c>
    </row>
    <row r="9" spans="1:27" ht="12.75">
      <c r="A9" s="135" t="s">
        <v>78</v>
      </c>
      <c r="B9" s="136"/>
      <c r="C9" s="153">
        <f aca="true" t="shared" si="1" ref="C9:Y9">SUM(C10:C14)</f>
        <v>21683669</v>
      </c>
      <c r="D9" s="153">
        <f>SUM(D10:D14)</f>
        <v>0</v>
      </c>
      <c r="E9" s="154">
        <f t="shared" si="1"/>
        <v>17851637</v>
      </c>
      <c r="F9" s="100">
        <f t="shared" si="1"/>
        <v>17851637</v>
      </c>
      <c r="G9" s="100">
        <f t="shared" si="1"/>
        <v>301231</v>
      </c>
      <c r="H9" s="100">
        <f t="shared" si="1"/>
        <v>8640</v>
      </c>
      <c r="I9" s="100">
        <f t="shared" si="1"/>
        <v>20794</v>
      </c>
      <c r="J9" s="100">
        <f t="shared" si="1"/>
        <v>330665</v>
      </c>
      <c r="K9" s="100">
        <f t="shared" si="1"/>
        <v>93779</v>
      </c>
      <c r="L9" s="100">
        <f t="shared" si="1"/>
        <v>2891664</v>
      </c>
      <c r="M9" s="100">
        <f t="shared" si="1"/>
        <v>100467</v>
      </c>
      <c r="N9" s="100">
        <f t="shared" si="1"/>
        <v>3085910</v>
      </c>
      <c r="O9" s="100">
        <f t="shared" si="1"/>
        <v>6319667</v>
      </c>
      <c r="P9" s="100">
        <f t="shared" si="1"/>
        <v>97962</v>
      </c>
      <c r="Q9" s="100">
        <f t="shared" si="1"/>
        <v>151352</v>
      </c>
      <c r="R9" s="100">
        <f t="shared" si="1"/>
        <v>6568981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9985556</v>
      </c>
      <c r="X9" s="100">
        <f t="shared" si="1"/>
        <v>9486783</v>
      </c>
      <c r="Y9" s="100">
        <f t="shared" si="1"/>
        <v>498773</v>
      </c>
      <c r="Z9" s="137">
        <f>+IF(X9&lt;&gt;0,+(Y9/X9)*100,0)</f>
        <v>5.25755675027035</v>
      </c>
      <c r="AA9" s="153">
        <f>SUM(AA10:AA14)</f>
        <v>17851637</v>
      </c>
    </row>
    <row r="10" spans="1:27" ht="12.75">
      <c r="A10" s="138" t="s">
        <v>79</v>
      </c>
      <c r="B10" s="136"/>
      <c r="C10" s="155">
        <v>9560047</v>
      </c>
      <c r="D10" s="155"/>
      <c r="E10" s="156">
        <v>11400290</v>
      </c>
      <c r="F10" s="60">
        <v>11400290</v>
      </c>
      <c r="G10" s="60">
        <v>301231</v>
      </c>
      <c r="H10" s="60">
        <v>8640</v>
      </c>
      <c r="I10" s="60">
        <v>20794</v>
      </c>
      <c r="J10" s="60">
        <v>330665</v>
      </c>
      <c r="K10" s="60">
        <v>93779</v>
      </c>
      <c r="L10" s="60">
        <v>2891664</v>
      </c>
      <c r="M10" s="60">
        <v>100467</v>
      </c>
      <c r="N10" s="60">
        <v>3085910</v>
      </c>
      <c r="O10" s="60">
        <v>3277357</v>
      </c>
      <c r="P10" s="60">
        <v>97962</v>
      </c>
      <c r="Q10" s="60">
        <v>151352</v>
      </c>
      <c r="R10" s="60">
        <v>3526671</v>
      </c>
      <c r="S10" s="60"/>
      <c r="T10" s="60"/>
      <c r="U10" s="60"/>
      <c r="V10" s="60"/>
      <c r="W10" s="60">
        <v>6943246</v>
      </c>
      <c r="X10" s="60">
        <v>4953150</v>
      </c>
      <c r="Y10" s="60">
        <v>1990096</v>
      </c>
      <c r="Z10" s="140">
        <v>40.18</v>
      </c>
      <c r="AA10" s="155">
        <v>11400290</v>
      </c>
    </row>
    <row r="11" spans="1:27" ht="12.75">
      <c r="A11" s="138" t="s">
        <v>80</v>
      </c>
      <c r="B11" s="136"/>
      <c r="C11" s="155">
        <v>6925206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3742597</v>
      </c>
      <c r="D12" s="155"/>
      <c r="E12" s="156">
        <v>4831565</v>
      </c>
      <c r="F12" s="60">
        <v>4831565</v>
      </c>
      <c r="G12" s="60"/>
      <c r="H12" s="60"/>
      <c r="I12" s="60"/>
      <c r="J12" s="60"/>
      <c r="K12" s="60"/>
      <c r="L12" s="60"/>
      <c r="M12" s="60"/>
      <c r="N12" s="60"/>
      <c r="O12" s="60">
        <v>2116430</v>
      </c>
      <c r="P12" s="60"/>
      <c r="Q12" s="60"/>
      <c r="R12" s="60">
        <v>2116430</v>
      </c>
      <c r="S12" s="60"/>
      <c r="T12" s="60"/>
      <c r="U12" s="60"/>
      <c r="V12" s="60"/>
      <c r="W12" s="60">
        <v>2116430</v>
      </c>
      <c r="X12" s="60">
        <v>3318795</v>
      </c>
      <c r="Y12" s="60">
        <v>-1202365</v>
      </c>
      <c r="Z12" s="140">
        <v>-36.23</v>
      </c>
      <c r="AA12" s="155">
        <v>4831565</v>
      </c>
    </row>
    <row r="13" spans="1:27" ht="12.75">
      <c r="A13" s="138" t="s">
        <v>82</v>
      </c>
      <c r="B13" s="136"/>
      <c r="C13" s="155">
        <v>1455819</v>
      </c>
      <c r="D13" s="155"/>
      <c r="E13" s="156">
        <v>1619782</v>
      </c>
      <c r="F13" s="60">
        <v>1619782</v>
      </c>
      <c r="G13" s="60"/>
      <c r="H13" s="60"/>
      <c r="I13" s="60"/>
      <c r="J13" s="60"/>
      <c r="K13" s="60"/>
      <c r="L13" s="60"/>
      <c r="M13" s="60"/>
      <c r="N13" s="60"/>
      <c r="O13" s="60">
        <v>925880</v>
      </c>
      <c r="P13" s="60"/>
      <c r="Q13" s="60"/>
      <c r="R13" s="60">
        <v>925880</v>
      </c>
      <c r="S13" s="60"/>
      <c r="T13" s="60"/>
      <c r="U13" s="60"/>
      <c r="V13" s="60"/>
      <c r="W13" s="60">
        <v>925880</v>
      </c>
      <c r="X13" s="60">
        <v>1214838</v>
      </c>
      <c r="Y13" s="60">
        <v>-288958</v>
      </c>
      <c r="Z13" s="140">
        <v>-23.79</v>
      </c>
      <c r="AA13" s="155">
        <v>1619782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28706542</v>
      </c>
      <c r="D15" s="153">
        <f>SUM(D16:D18)</f>
        <v>0</v>
      </c>
      <c r="E15" s="154">
        <f t="shared" si="2"/>
        <v>16067425</v>
      </c>
      <c r="F15" s="100">
        <f t="shared" si="2"/>
        <v>16067425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3950128</v>
      </c>
      <c r="M15" s="100">
        <f t="shared" si="2"/>
        <v>0</v>
      </c>
      <c r="N15" s="100">
        <f t="shared" si="2"/>
        <v>3950128</v>
      </c>
      <c r="O15" s="100">
        <f t="shared" si="2"/>
        <v>1756138</v>
      </c>
      <c r="P15" s="100">
        <f t="shared" si="2"/>
        <v>157974</v>
      </c>
      <c r="Q15" s="100">
        <f t="shared" si="2"/>
        <v>0</v>
      </c>
      <c r="R15" s="100">
        <f t="shared" si="2"/>
        <v>1914112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5864240</v>
      </c>
      <c r="X15" s="100">
        <f t="shared" si="2"/>
        <v>16135884</v>
      </c>
      <c r="Y15" s="100">
        <f t="shared" si="2"/>
        <v>-10271644</v>
      </c>
      <c r="Z15" s="137">
        <f>+IF(X15&lt;&gt;0,+(Y15/X15)*100,0)</f>
        <v>-63.657150733111365</v>
      </c>
      <c r="AA15" s="153">
        <f>SUM(AA16:AA18)</f>
        <v>16067425</v>
      </c>
    </row>
    <row r="16" spans="1:27" ht="12.75">
      <c r="A16" s="138" t="s">
        <v>85</v>
      </c>
      <c r="B16" s="136"/>
      <c r="C16" s="155">
        <v>1676420</v>
      </c>
      <c r="D16" s="155"/>
      <c r="E16" s="156">
        <v>2406568</v>
      </c>
      <c r="F16" s="60">
        <v>2406568</v>
      </c>
      <c r="G16" s="60"/>
      <c r="H16" s="60"/>
      <c r="I16" s="60"/>
      <c r="J16" s="60"/>
      <c r="K16" s="60"/>
      <c r="L16" s="60">
        <v>458963</v>
      </c>
      <c r="M16" s="60"/>
      <c r="N16" s="60">
        <v>458963</v>
      </c>
      <c r="O16" s="60">
        <v>580364</v>
      </c>
      <c r="P16" s="60">
        <v>157974</v>
      </c>
      <c r="Q16" s="60"/>
      <c r="R16" s="60">
        <v>738338</v>
      </c>
      <c r="S16" s="60"/>
      <c r="T16" s="60"/>
      <c r="U16" s="60"/>
      <c r="V16" s="60"/>
      <c r="W16" s="60">
        <v>1197301</v>
      </c>
      <c r="X16" s="60">
        <v>1804923</v>
      </c>
      <c r="Y16" s="60">
        <v>-607622</v>
      </c>
      <c r="Z16" s="140">
        <v>-33.66</v>
      </c>
      <c r="AA16" s="155">
        <v>2406568</v>
      </c>
    </row>
    <row r="17" spans="1:27" ht="12.75">
      <c r="A17" s="138" t="s">
        <v>86</v>
      </c>
      <c r="B17" s="136"/>
      <c r="C17" s="155">
        <v>27030122</v>
      </c>
      <c r="D17" s="155"/>
      <c r="E17" s="156">
        <v>13660857</v>
      </c>
      <c r="F17" s="60">
        <v>13660857</v>
      </c>
      <c r="G17" s="60"/>
      <c r="H17" s="60"/>
      <c r="I17" s="60"/>
      <c r="J17" s="60"/>
      <c r="K17" s="60"/>
      <c r="L17" s="60">
        <v>3491165</v>
      </c>
      <c r="M17" s="60"/>
      <c r="N17" s="60">
        <v>3491165</v>
      </c>
      <c r="O17" s="60">
        <v>1175774</v>
      </c>
      <c r="P17" s="60"/>
      <c r="Q17" s="60"/>
      <c r="R17" s="60">
        <v>1175774</v>
      </c>
      <c r="S17" s="60"/>
      <c r="T17" s="60"/>
      <c r="U17" s="60"/>
      <c r="V17" s="60"/>
      <c r="W17" s="60">
        <v>4666939</v>
      </c>
      <c r="X17" s="60">
        <v>14330961</v>
      </c>
      <c r="Y17" s="60">
        <v>-9664022</v>
      </c>
      <c r="Z17" s="140">
        <v>-67.43</v>
      </c>
      <c r="AA17" s="155">
        <v>13660857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128892025</v>
      </c>
      <c r="D19" s="153">
        <f>SUM(D20:D23)</f>
        <v>0</v>
      </c>
      <c r="E19" s="154">
        <f t="shared" si="3"/>
        <v>166617630</v>
      </c>
      <c r="F19" s="100">
        <f t="shared" si="3"/>
        <v>166617630</v>
      </c>
      <c r="G19" s="100">
        <f t="shared" si="3"/>
        <v>9168328</v>
      </c>
      <c r="H19" s="100">
        <f t="shared" si="3"/>
        <v>5200</v>
      </c>
      <c r="I19" s="100">
        <f t="shared" si="3"/>
        <v>8851625</v>
      </c>
      <c r="J19" s="100">
        <f t="shared" si="3"/>
        <v>18025153</v>
      </c>
      <c r="K19" s="100">
        <f t="shared" si="3"/>
        <v>9077545</v>
      </c>
      <c r="L19" s="100">
        <f t="shared" si="3"/>
        <v>8288416</v>
      </c>
      <c r="M19" s="100">
        <f t="shared" si="3"/>
        <v>7288121</v>
      </c>
      <c r="N19" s="100">
        <f t="shared" si="3"/>
        <v>24654082</v>
      </c>
      <c r="O19" s="100">
        <f t="shared" si="3"/>
        <v>12287726</v>
      </c>
      <c r="P19" s="100">
        <f t="shared" si="3"/>
        <v>9112666</v>
      </c>
      <c r="Q19" s="100">
        <f t="shared" si="3"/>
        <v>8375459</v>
      </c>
      <c r="R19" s="100">
        <f t="shared" si="3"/>
        <v>29775851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72455086</v>
      </c>
      <c r="X19" s="100">
        <f t="shared" si="3"/>
        <v>129594726</v>
      </c>
      <c r="Y19" s="100">
        <f t="shared" si="3"/>
        <v>-57139640</v>
      </c>
      <c r="Z19" s="137">
        <f>+IF(X19&lt;&gt;0,+(Y19/X19)*100,0)</f>
        <v>-44.09102265473365</v>
      </c>
      <c r="AA19" s="153">
        <f>SUM(AA20:AA23)</f>
        <v>166617630</v>
      </c>
    </row>
    <row r="20" spans="1:27" ht="12.75">
      <c r="A20" s="138" t="s">
        <v>89</v>
      </c>
      <c r="B20" s="136"/>
      <c r="C20" s="155">
        <v>39338961</v>
      </c>
      <c r="D20" s="155"/>
      <c r="E20" s="156">
        <v>49133839</v>
      </c>
      <c r="F20" s="60">
        <v>49133839</v>
      </c>
      <c r="G20" s="60">
        <v>3166958</v>
      </c>
      <c r="H20" s="60">
        <v>5200</v>
      </c>
      <c r="I20" s="60">
        <v>3106940</v>
      </c>
      <c r="J20" s="60">
        <v>6279098</v>
      </c>
      <c r="K20" s="60">
        <v>2856461</v>
      </c>
      <c r="L20" s="60">
        <v>2552939</v>
      </c>
      <c r="M20" s="60">
        <v>1697678</v>
      </c>
      <c r="N20" s="60">
        <v>7107078</v>
      </c>
      <c r="O20" s="60">
        <v>1996191</v>
      </c>
      <c r="P20" s="60">
        <v>2743707</v>
      </c>
      <c r="Q20" s="60">
        <v>2135825</v>
      </c>
      <c r="R20" s="60">
        <v>6875723</v>
      </c>
      <c r="S20" s="60"/>
      <c r="T20" s="60"/>
      <c r="U20" s="60"/>
      <c r="V20" s="60"/>
      <c r="W20" s="60">
        <v>20261899</v>
      </c>
      <c r="X20" s="60">
        <v>41894379</v>
      </c>
      <c r="Y20" s="60">
        <v>-21632480</v>
      </c>
      <c r="Z20" s="140">
        <v>-51.64</v>
      </c>
      <c r="AA20" s="155">
        <v>49133839</v>
      </c>
    </row>
    <row r="21" spans="1:27" ht="12.75">
      <c r="A21" s="138" t="s">
        <v>90</v>
      </c>
      <c r="B21" s="136"/>
      <c r="C21" s="155">
        <v>47147974</v>
      </c>
      <c r="D21" s="155"/>
      <c r="E21" s="156">
        <v>74513031</v>
      </c>
      <c r="F21" s="60">
        <v>74513031</v>
      </c>
      <c r="G21" s="60">
        <v>2629801</v>
      </c>
      <c r="H21" s="60"/>
      <c r="I21" s="60">
        <v>2608136</v>
      </c>
      <c r="J21" s="60">
        <v>5237937</v>
      </c>
      <c r="K21" s="60">
        <v>3016575</v>
      </c>
      <c r="L21" s="60">
        <v>2529063</v>
      </c>
      <c r="M21" s="60">
        <v>2305992</v>
      </c>
      <c r="N21" s="60">
        <v>7851630</v>
      </c>
      <c r="O21" s="60">
        <v>7101950</v>
      </c>
      <c r="P21" s="60">
        <v>3190655</v>
      </c>
      <c r="Q21" s="60">
        <v>3091105</v>
      </c>
      <c r="R21" s="60">
        <v>13383710</v>
      </c>
      <c r="S21" s="60"/>
      <c r="T21" s="60"/>
      <c r="U21" s="60"/>
      <c r="V21" s="60"/>
      <c r="W21" s="60">
        <v>26473277</v>
      </c>
      <c r="X21" s="60">
        <v>58134771</v>
      </c>
      <c r="Y21" s="60">
        <v>-31661494</v>
      </c>
      <c r="Z21" s="140">
        <v>-54.46</v>
      </c>
      <c r="AA21" s="155">
        <v>74513031</v>
      </c>
    </row>
    <row r="22" spans="1:27" ht="12.75">
      <c r="A22" s="138" t="s">
        <v>91</v>
      </c>
      <c r="B22" s="136"/>
      <c r="C22" s="157">
        <v>24737402</v>
      </c>
      <c r="D22" s="157"/>
      <c r="E22" s="158">
        <v>27429960</v>
      </c>
      <c r="F22" s="159">
        <v>27429960</v>
      </c>
      <c r="G22" s="159">
        <v>2116447</v>
      </c>
      <c r="H22" s="159"/>
      <c r="I22" s="159">
        <v>1903230</v>
      </c>
      <c r="J22" s="159">
        <v>4019677</v>
      </c>
      <c r="K22" s="159">
        <v>1955894</v>
      </c>
      <c r="L22" s="159">
        <v>1947690</v>
      </c>
      <c r="M22" s="159">
        <v>2022919</v>
      </c>
      <c r="N22" s="159">
        <v>5926503</v>
      </c>
      <c r="O22" s="159">
        <v>1932185</v>
      </c>
      <c r="P22" s="159">
        <v>1935015</v>
      </c>
      <c r="Q22" s="159">
        <v>1907207</v>
      </c>
      <c r="R22" s="159">
        <v>5774407</v>
      </c>
      <c r="S22" s="159"/>
      <c r="T22" s="159"/>
      <c r="U22" s="159"/>
      <c r="V22" s="159"/>
      <c r="W22" s="159">
        <v>15720587</v>
      </c>
      <c r="X22" s="159">
        <v>17909973</v>
      </c>
      <c r="Y22" s="159">
        <v>-2189386</v>
      </c>
      <c r="Z22" s="141">
        <v>-12.22</v>
      </c>
      <c r="AA22" s="157">
        <v>27429960</v>
      </c>
    </row>
    <row r="23" spans="1:27" ht="12.75">
      <c r="A23" s="138" t="s">
        <v>92</v>
      </c>
      <c r="B23" s="136"/>
      <c r="C23" s="155">
        <v>17667688</v>
      </c>
      <c r="D23" s="155"/>
      <c r="E23" s="156">
        <v>15540800</v>
      </c>
      <c r="F23" s="60">
        <v>15540800</v>
      </c>
      <c r="G23" s="60">
        <v>1255122</v>
      </c>
      <c r="H23" s="60"/>
      <c r="I23" s="60">
        <v>1233319</v>
      </c>
      <c r="J23" s="60">
        <v>2488441</v>
      </c>
      <c r="K23" s="60">
        <v>1248615</v>
      </c>
      <c r="L23" s="60">
        <v>1258724</v>
      </c>
      <c r="M23" s="60">
        <v>1261532</v>
      </c>
      <c r="N23" s="60">
        <v>3768871</v>
      </c>
      <c r="O23" s="60">
        <v>1257400</v>
      </c>
      <c r="P23" s="60">
        <v>1243289</v>
      </c>
      <c r="Q23" s="60">
        <v>1241322</v>
      </c>
      <c r="R23" s="60">
        <v>3742011</v>
      </c>
      <c r="S23" s="60"/>
      <c r="T23" s="60"/>
      <c r="U23" s="60"/>
      <c r="V23" s="60"/>
      <c r="W23" s="60">
        <v>9999323</v>
      </c>
      <c r="X23" s="60">
        <v>11655603</v>
      </c>
      <c r="Y23" s="60">
        <v>-1656280</v>
      </c>
      <c r="Z23" s="140">
        <v>-14.21</v>
      </c>
      <c r="AA23" s="155">
        <v>15540800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287845164</v>
      </c>
      <c r="D25" s="168">
        <f>+D5+D9+D15+D19+D24</f>
        <v>0</v>
      </c>
      <c r="E25" s="169">
        <f t="shared" si="4"/>
        <v>264666851</v>
      </c>
      <c r="F25" s="73">
        <f t="shared" si="4"/>
        <v>264666851</v>
      </c>
      <c r="G25" s="73">
        <f t="shared" si="4"/>
        <v>25041996</v>
      </c>
      <c r="H25" s="73">
        <f t="shared" si="4"/>
        <v>83725</v>
      </c>
      <c r="I25" s="73">
        <f t="shared" si="4"/>
        <v>10939616</v>
      </c>
      <c r="J25" s="73">
        <f t="shared" si="4"/>
        <v>36065337</v>
      </c>
      <c r="K25" s="73">
        <f t="shared" si="4"/>
        <v>11120061</v>
      </c>
      <c r="L25" s="73">
        <f t="shared" si="4"/>
        <v>17702326</v>
      </c>
      <c r="M25" s="73">
        <f t="shared" si="4"/>
        <v>31606402</v>
      </c>
      <c r="N25" s="73">
        <f t="shared" si="4"/>
        <v>60428789</v>
      </c>
      <c r="O25" s="73">
        <f t="shared" si="4"/>
        <v>52876123</v>
      </c>
      <c r="P25" s="73">
        <f t="shared" si="4"/>
        <v>11505815</v>
      </c>
      <c r="Q25" s="73">
        <f t="shared" si="4"/>
        <v>10717342</v>
      </c>
      <c r="R25" s="73">
        <f t="shared" si="4"/>
        <v>75099280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171593406</v>
      </c>
      <c r="X25" s="73">
        <f t="shared" si="4"/>
        <v>202898538</v>
      </c>
      <c r="Y25" s="73">
        <f t="shared" si="4"/>
        <v>-31305132</v>
      </c>
      <c r="Z25" s="170">
        <f>+IF(X25&lt;&gt;0,+(Y25/X25)*100,0)</f>
        <v>-15.428958881901849</v>
      </c>
      <c r="AA25" s="168">
        <f>+AA5+AA9+AA15+AA19+AA24</f>
        <v>264666851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63790605</v>
      </c>
      <c r="D28" s="153">
        <f>SUM(D29:D31)</f>
        <v>0</v>
      </c>
      <c r="E28" s="154">
        <f t="shared" si="5"/>
        <v>73638072</v>
      </c>
      <c r="F28" s="100">
        <f t="shared" si="5"/>
        <v>73638072</v>
      </c>
      <c r="G28" s="100">
        <f t="shared" si="5"/>
        <v>3253915</v>
      </c>
      <c r="H28" s="100">
        <f t="shared" si="5"/>
        <v>4401498</v>
      </c>
      <c r="I28" s="100">
        <f t="shared" si="5"/>
        <v>5021573</v>
      </c>
      <c r="J28" s="100">
        <f t="shared" si="5"/>
        <v>12676986</v>
      </c>
      <c r="K28" s="100">
        <f t="shared" si="5"/>
        <v>5037036</v>
      </c>
      <c r="L28" s="100">
        <f t="shared" si="5"/>
        <v>6908278</v>
      </c>
      <c r="M28" s="100">
        <f t="shared" si="5"/>
        <v>9082678</v>
      </c>
      <c r="N28" s="100">
        <f t="shared" si="5"/>
        <v>21027992</v>
      </c>
      <c r="O28" s="100">
        <f t="shared" si="5"/>
        <v>5329655</v>
      </c>
      <c r="P28" s="100">
        <f t="shared" si="5"/>
        <v>6620548</v>
      </c>
      <c r="Q28" s="100">
        <f t="shared" si="5"/>
        <v>3340627</v>
      </c>
      <c r="R28" s="100">
        <f t="shared" si="5"/>
        <v>15290830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48995808</v>
      </c>
      <c r="X28" s="100">
        <f t="shared" si="5"/>
        <v>56441826</v>
      </c>
      <c r="Y28" s="100">
        <f t="shared" si="5"/>
        <v>-7446018</v>
      </c>
      <c r="Z28" s="137">
        <f>+IF(X28&lt;&gt;0,+(Y28/X28)*100,0)</f>
        <v>-13.192376164442305</v>
      </c>
      <c r="AA28" s="153">
        <f>SUM(AA29:AA31)</f>
        <v>73638072</v>
      </c>
    </row>
    <row r="29" spans="1:27" ht="12.75">
      <c r="A29" s="138" t="s">
        <v>75</v>
      </c>
      <c r="B29" s="136"/>
      <c r="C29" s="155">
        <v>21833433</v>
      </c>
      <c r="D29" s="155"/>
      <c r="E29" s="156">
        <v>23816924</v>
      </c>
      <c r="F29" s="60">
        <v>23816924</v>
      </c>
      <c r="G29" s="60">
        <v>1617893</v>
      </c>
      <c r="H29" s="60">
        <v>1095871</v>
      </c>
      <c r="I29" s="60">
        <v>1343525</v>
      </c>
      <c r="J29" s="60">
        <v>4057289</v>
      </c>
      <c r="K29" s="60">
        <v>2081248</v>
      </c>
      <c r="L29" s="60">
        <v>1576584</v>
      </c>
      <c r="M29" s="60">
        <v>1696215</v>
      </c>
      <c r="N29" s="60">
        <v>5354047</v>
      </c>
      <c r="O29" s="60">
        <v>1178413</v>
      </c>
      <c r="P29" s="60">
        <v>1442107</v>
      </c>
      <c r="Q29" s="60">
        <v>1596341</v>
      </c>
      <c r="R29" s="60">
        <v>4216861</v>
      </c>
      <c r="S29" s="60"/>
      <c r="T29" s="60"/>
      <c r="U29" s="60"/>
      <c r="V29" s="60"/>
      <c r="W29" s="60">
        <v>13628197</v>
      </c>
      <c r="X29" s="60">
        <v>18291771</v>
      </c>
      <c r="Y29" s="60">
        <v>-4663574</v>
      </c>
      <c r="Z29" s="140">
        <v>-25.5</v>
      </c>
      <c r="AA29" s="155">
        <v>23816924</v>
      </c>
    </row>
    <row r="30" spans="1:27" ht="12.75">
      <c r="A30" s="138" t="s">
        <v>76</v>
      </c>
      <c r="B30" s="136"/>
      <c r="C30" s="157">
        <v>34319720</v>
      </c>
      <c r="D30" s="157"/>
      <c r="E30" s="158">
        <v>42474171</v>
      </c>
      <c r="F30" s="159">
        <v>42474171</v>
      </c>
      <c r="G30" s="159">
        <v>1060976</v>
      </c>
      <c r="H30" s="159">
        <v>2554389</v>
      </c>
      <c r="I30" s="159">
        <v>2920664</v>
      </c>
      <c r="J30" s="159">
        <v>6536029</v>
      </c>
      <c r="K30" s="159">
        <v>2517620</v>
      </c>
      <c r="L30" s="159">
        <v>4600756</v>
      </c>
      <c r="M30" s="159">
        <v>6552725</v>
      </c>
      <c r="N30" s="159">
        <v>13671101</v>
      </c>
      <c r="O30" s="159">
        <v>3563586</v>
      </c>
      <c r="P30" s="159">
        <v>4701315</v>
      </c>
      <c r="Q30" s="159">
        <v>1243420</v>
      </c>
      <c r="R30" s="159">
        <v>9508321</v>
      </c>
      <c r="S30" s="159"/>
      <c r="T30" s="159"/>
      <c r="U30" s="159"/>
      <c r="V30" s="159"/>
      <c r="W30" s="159">
        <v>29715451</v>
      </c>
      <c r="X30" s="159">
        <v>32522409</v>
      </c>
      <c r="Y30" s="159">
        <v>-2806958</v>
      </c>
      <c r="Z30" s="141">
        <v>-8.63</v>
      </c>
      <c r="AA30" s="157">
        <v>42474171</v>
      </c>
    </row>
    <row r="31" spans="1:27" ht="12.75">
      <c r="A31" s="138" t="s">
        <v>77</v>
      </c>
      <c r="B31" s="136"/>
      <c r="C31" s="155">
        <v>7637452</v>
      </c>
      <c r="D31" s="155"/>
      <c r="E31" s="156">
        <v>7346977</v>
      </c>
      <c r="F31" s="60">
        <v>7346977</v>
      </c>
      <c r="G31" s="60">
        <v>575046</v>
      </c>
      <c r="H31" s="60">
        <v>751238</v>
      </c>
      <c r="I31" s="60">
        <v>757384</v>
      </c>
      <c r="J31" s="60">
        <v>2083668</v>
      </c>
      <c r="K31" s="60">
        <v>438168</v>
      </c>
      <c r="L31" s="60">
        <v>730938</v>
      </c>
      <c r="M31" s="60">
        <v>833738</v>
      </c>
      <c r="N31" s="60">
        <v>2002844</v>
      </c>
      <c r="O31" s="60">
        <v>587656</v>
      </c>
      <c r="P31" s="60">
        <v>477126</v>
      </c>
      <c r="Q31" s="60">
        <v>500866</v>
      </c>
      <c r="R31" s="60">
        <v>1565648</v>
      </c>
      <c r="S31" s="60"/>
      <c r="T31" s="60"/>
      <c r="U31" s="60"/>
      <c r="V31" s="60"/>
      <c r="W31" s="60">
        <v>5652160</v>
      </c>
      <c r="X31" s="60">
        <v>5627646</v>
      </c>
      <c r="Y31" s="60">
        <v>24514</v>
      </c>
      <c r="Z31" s="140">
        <v>0.44</v>
      </c>
      <c r="AA31" s="155">
        <v>7346977</v>
      </c>
    </row>
    <row r="32" spans="1:27" ht="12.75">
      <c r="A32" s="135" t="s">
        <v>78</v>
      </c>
      <c r="B32" s="136"/>
      <c r="C32" s="153">
        <f aca="true" t="shared" si="6" ref="C32:Y32">SUM(C33:C37)</f>
        <v>19622078</v>
      </c>
      <c r="D32" s="153">
        <f>SUM(D33:D37)</f>
        <v>0</v>
      </c>
      <c r="E32" s="154">
        <f t="shared" si="6"/>
        <v>17341630</v>
      </c>
      <c r="F32" s="100">
        <f t="shared" si="6"/>
        <v>17341630</v>
      </c>
      <c r="G32" s="100">
        <f t="shared" si="6"/>
        <v>1855677</v>
      </c>
      <c r="H32" s="100">
        <f t="shared" si="6"/>
        <v>1453613</v>
      </c>
      <c r="I32" s="100">
        <f t="shared" si="6"/>
        <v>1513551</v>
      </c>
      <c r="J32" s="100">
        <f t="shared" si="6"/>
        <v>4822841</v>
      </c>
      <c r="K32" s="100">
        <f t="shared" si="6"/>
        <v>1474023</v>
      </c>
      <c r="L32" s="100">
        <f t="shared" si="6"/>
        <v>1599710</v>
      </c>
      <c r="M32" s="100">
        <f t="shared" si="6"/>
        <v>1764233</v>
      </c>
      <c r="N32" s="100">
        <f t="shared" si="6"/>
        <v>4837966</v>
      </c>
      <c r="O32" s="100">
        <f t="shared" si="6"/>
        <v>1337964</v>
      </c>
      <c r="P32" s="100">
        <f t="shared" si="6"/>
        <v>1243228</v>
      </c>
      <c r="Q32" s="100">
        <f t="shared" si="6"/>
        <v>1411777</v>
      </c>
      <c r="R32" s="100">
        <f t="shared" si="6"/>
        <v>3992969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13653776</v>
      </c>
      <c r="X32" s="100">
        <f t="shared" si="6"/>
        <v>14341113</v>
      </c>
      <c r="Y32" s="100">
        <f t="shared" si="6"/>
        <v>-687337</v>
      </c>
      <c r="Z32" s="137">
        <f>+IF(X32&lt;&gt;0,+(Y32/X32)*100,0)</f>
        <v>-4.79277305743285</v>
      </c>
      <c r="AA32" s="153">
        <f>SUM(AA33:AA37)</f>
        <v>17341630</v>
      </c>
    </row>
    <row r="33" spans="1:27" ht="12.75">
      <c r="A33" s="138" t="s">
        <v>79</v>
      </c>
      <c r="B33" s="136"/>
      <c r="C33" s="155">
        <v>8452792</v>
      </c>
      <c r="D33" s="155"/>
      <c r="E33" s="156">
        <v>6947733</v>
      </c>
      <c r="F33" s="60">
        <v>6947733</v>
      </c>
      <c r="G33" s="60">
        <v>944953</v>
      </c>
      <c r="H33" s="60">
        <v>438825</v>
      </c>
      <c r="I33" s="60">
        <v>482995</v>
      </c>
      <c r="J33" s="60">
        <v>1866773</v>
      </c>
      <c r="K33" s="60">
        <v>515596</v>
      </c>
      <c r="L33" s="60">
        <v>580602</v>
      </c>
      <c r="M33" s="60">
        <v>575902</v>
      </c>
      <c r="N33" s="60">
        <v>1672100</v>
      </c>
      <c r="O33" s="60">
        <v>545593</v>
      </c>
      <c r="P33" s="60">
        <v>522214</v>
      </c>
      <c r="Q33" s="60">
        <v>482857</v>
      </c>
      <c r="R33" s="60">
        <v>1550664</v>
      </c>
      <c r="S33" s="60"/>
      <c r="T33" s="60"/>
      <c r="U33" s="60"/>
      <c r="V33" s="60"/>
      <c r="W33" s="60">
        <v>5089537</v>
      </c>
      <c r="X33" s="60">
        <v>6813063</v>
      </c>
      <c r="Y33" s="60">
        <v>-1723526</v>
      </c>
      <c r="Z33" s="140">
        <v>-25.3</v>
      </c>
      <c r="AA33" s="155">
        <v>6947733</v>
      </c>
    </row>
    <row r="34" spans="1:27" ht="12.75">
      <c r="A34" s="138" t="s">
        <v>80</v>
      </c>
      <c r="B34" s="136"/>
      <c r="C34" s="155">
        <v>5561024</v>
      </c>
      <c r="D34" s="155"/>
      <c r="E34" s="156">
        <v>3942550</v>
      </c>
      <c r="F34" s="60">
        <v>3942550</v>
      </c>
      <c r="G34" s="60">
        <v>496658</v>
      </c>
      <c r="H34" s="60">
        <v>493809</v>
      </c>
      <c r="I34" s="60">
        <v>462930</v>
      </c>
      <c r="J34" s="60">
        <v>1453397</v>
      </c>
      <c r="K34" s="60">
        <v>487059</v>
      </c>
      <c r="L34" s="60">
        <v>541534</v>
      </c>
      <c r="M34" s="60">
        <v>597786</v>
      </c>
      <c r="N34" s="60">
        <v>1626379</v>
      </c>
      <c r="O34" s="60">
        <v>312472</v>
      </c>
      <c r="P34" s="60">
        <v>283797</v>
      </c>
      <c r="Q34" s="60">
        <v>517401</v>
      </c>
      <c r="R34" s="60">
        <v>1113670</v>
      </c>
      <c r="S34" s="60"/>
      <c r="T34" s="60"/>
      <c r="U34" s="60"/>
      <c r="V34" s="60"/>
      <c r="W34" s="60">
        <v>4193446</v>
      </c>
      <c r="X34" s="60">
        <v>2994417</v>
      </c>
      <c r="Y34" s="60">
        <v>1199029</v>
      </c>
      <c r="Z34" s="140">
        <v>40.04</v>
      </c>
      <c r="AA34" s="155">
        <v>3942550</v>
      </c>
    </row>
    <row r="35" spans="1:27" ht="12.75">
      <c r="A35" s="138" t="s">
        <v>81</v>
      </c>
      <c r="B35" s="136"/>
      <c r="C35" s="155">
        <v>3902301</v>
      </c>
      <c r="D35" s="155"/>
      <c r="E35" s="156">
        <v>4831565</v>
      </c>
      <c r="F35" s="60">
        <v>4831565</v>
      </c>
      <c r="G35" s="60">
        <v>304619</v>
      </c>
      <c r="H35" s="60">
        <v>381628</v>
      </c>
      <c r="I35" s="60">
        <v>348909</v>
      </c>
      <c r="J35" s="60">
        <v>1035156</v>
      </c>
      <c r="K35" s="60">
        <v>351141</v>
      </c>
      <c r="L35" s="60">
        <v>349956</v>
      </c>
      <c r="M35" s="60">
        <v>380025</v>
      </c>
      <c r="N35" s="60">
        <v>1081122</v>
      </c>
      <c r="O35" s="60">
        <v>350858</v>
      </c>
      <c r="P35" s="60">
        <v>319117</v>
      </c>
      <c r="Q35" s="60">
        <v>293903</v>
      </c>
      <c r="R35" s="60">
        <v>963878</v>
      </c>
      <c r="S35" s="60"/>
      <c r="T35" s="60"/>
      <c r="U35" s="60"/>
      <c r="V35" s="60"/>
      <c r="W35" s="60">
        <v>3080156</v>
      </c>
      <c r="X35" s="60">
        <v>3318795</v>
      </c>
      <c r="Y35" s="60">
        <v>-238639</v>
      </c>
      <c r="Z35" s="140">
        <v>-7.19</v>
      </c>
      <c r="AA35" s="155">
        <v>4831565</v>
      </c>
    </row>
    <row r="36" spans="1:27" ht="12.75">
      <c r="A36" s="138" t="s">
        <v>82</v>
      </c>
      <c r="B36" s="136"/>
      <c r="C36" s="155">
        <v>1705961</v>
      </c>
      <c r="D36" s="155"/>
      <c r="E36" s="156">
        <v>1619782</v>
      </c>
      <c r="F36" s="60">
        <v>1619782</v>
      </c>
      <c r="G36" s="60">
        <v>109447</v>
      </c>
      <c r="H36" s="60">
        <v>139351</v>
      </c>
      <c r="I36" s="60">
        <v>218717</v>
      </c>
      <c r="J36" s="60">
        <v>467515</v>
      </c>
      <c r="K36" s="60">
        <v>120227</v>
      </c>
      <c r="L36" s="60">
        <v>127618</v>
      </c>
      <c r="M36" s="60">
        <v>210520</v>
      </c>
      <c r="N36" s="60">
        <v>458365</v>
      </c>
      <c r="O36" s="60">
        <v>129041</v>
      </c>
      <c r="P36" s="60">
        <v>118100</v>
      </c>
      <c r="Q36" s="60">
        <v>117616</v>
      </c>
      <c r="R36" s="60">
        <v>364757</v>
      </c>
      <c r="S36" s="60"/>
      <c r="T36" s="60"/>
      <c r="U36" s="60"/>
      <c r="V36" s="60"/>
      <c r="W36" s="60">
        <v>1290637</v>
      </c>
      <c r="X36" s="60">
        <v>1214838</v>
      </c>
      <c r="Y36" s="60">
        <v>75799</v>
      </c>
      <c r="Z36" s="140">
        <v>6.24</v>
      </c>
      <c r="AA36" s="155">
        <v>1619782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35486289</v>
      </c>
      <c r="D38" s="153">
        <f>SUM(D39:D41)</f>
        <v>0</v>
      </c>
      <c r="E38" s="154">
        <f t="shared" si="7"/>
        <v>11963934</v>
      </c>
      <c r="F38" s="100">
        <f t="shared" si="7"/>
        <v>11963934</v>
      </c>
      <c r="G38" s="100">
        <f t="shared" si="7"/>
        <v>699221</v>
      </c>
      <c r="H38" s="100">
        <f t="shared" si="7"/>
        <v>611327</v>
      </c>
      <c r="I38" s="100">
        <f t="shared" si="7"/>
        <v>715075</v>
      </c>
      <c r="J38" s="100">
        <f t="shared" si="7"/>
        <v>2025623</v>
      </c>
      <c r="K38" s="100">
        <f t="shared" si="7"/>
        <v>481729</v>
      </c>
      <c r="L38" s="100">
        <f t="shared" si="7"/>
        <v>692091</v>
      </c>
      <c r="M38" s="100">
        <f t="shared" si="7"/>
        <v>662058</v>
      </c>
      <c r="N38" s="100">
        <f t="shared" si="7"/>
        <v>1835878</v>
      </c>
      <c r="O38" s="100">
        <f t="shared" si="7"/>
        <v>578437</v>
      </c>
      <c r="P38" s="100">
        <f t="shared" si="7"/>
        <v>600499</v>
      </c>
      <c r="Q38" s="100">
        <f t="shared" si="7"/>
        <v>501457</v>
      </c>
      <c r="R38" s="100">
        <f t="shared" si="7"/>
        <v>1680393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5541894</v>
      </c>
      <c r="X38" s="100">
        <f t="shared" si="7"/>
        <v>9124461</v>
      </c>
      <c r="Y38" s="100">
        <f t="shared" si="7"/>
        <v>-3582567</v>
      </c>
      <c r="Z38" s="137">
        <f>+IF(X38&lt;&gt;0,+(Y38/X38)*100,0)</f>
        <v>-39.263327444766325</v>
      </c>
      <c r="AA38" s="153">
        <f>SUM(AA39:AA41)</f>
        <v>11963934</v>
      </c>
    </row>
    <row r="39" spans="1:27" ht="12.75">
      <c r="A39" s="138" t="s">
        <v>85</v>
      </c>
      <c r="B39" s="136"/>
      <c r="C39" s="155">
        <v>2166902</v>
      </c>
      <c r="D39" s="155"/>
      <c r="E39" s="156">
        <v>3032446</v>
      </c>
      <c r="F39" s="60">
        <v>3032446</v>
      </c>
      <c r="G39" s="60">
        <v>190083</v>
      </c>
      <c r="H39" s="60">
        <v>158227</v>
      </c>
      <c r="I39" s="60">
        <v>178245</v>
      </c>
      <c r="J39" s="60">
        <v>526555</v>
      </c>
      <c r="K39" s="60">
        <v>158313</v>
      </c>
      <c r="L39" s="60">
        <v>170830</v>
      </c>
      <c r="M39" s="60">
        <v>183632</v>
      </c>
      <c r="N39" s="60">
        <v>512775</v>
      </c>
      <c r="O39" s="60">
        <v>211938</v>
      </c>
      <c r="P39" s="60">
        <v>182222</v>
      </c>
      <c r="Q39" s="60">
        <v>168594</v>
      </c>
      <c r="R39" s="60">
        <v>562754</v>
      </c>
      <c r="S39" s="60"/>
      <c r="T39" s="60"/>
      <c r="U39" s="60"/>
      <c r="V39" s="60"/>
      <c r="W39" s="60">
        <v>1602084</v>
      </c>
      <c r="X39" s="60">
        <v>2274336</v>
      </c>
      <c r="Y39" s="60">
        <v>-672252</v>
      </c>
      <c r="Z39" s="140">
        <v>-29.56</v>
      </c>
      <c r="AA39" s="155">
        <v>3032446</v>
      </c>
    </row>
    <row r="40" spans="1:27" ht="12.75">
      <c r="A40" s="138" t="s">
        <v>86</v>
      </c>
      <c r="B40" s="136"/>
      <c r="C40" s="155">
        <v>33319387</v>
      </c>
      <c r="D40" s="155"/>
      <c r="E40" s="156">
        <v>8931488</v>
      </c>
      <c r="F40" s="60">
        <v>8931488</v>
      </c>
      <c r="G40" s="60">
        <v>509138</v>
      </c>
      <c r="H40" s="60">
        <v>453100</v>
      </c>
      <c r="I40" s="60">
        <v>536830</v>
      </c>
      <c r="J40" s="60">
        <v>1499068</v>
      </c>
      <c r="K40" s="60">
        <v>323416</v>
      </c>
      <c r="L40" s="60">
        <v>521261</v>
      </c>
      <c r="M40" s="60">
        <v>478426</v>
      </c>
      <c r="N40" s="60">
        <v>1323103</v>
      </c>
      <c r="O40" s="60">
        <v>366499</v>
      </c>
      <c r="P40" s="60">
        <v>418277</v>
      </c>
      <c r="Q40" s="60">
        <v>332863</v>
      </c>
      <c r="R40" s="60">
        <v>1117639</v>
      </c>
      <c r="S40" s="60"/>
      <c r="T40" s="60"/>
      <c r="U40" s="60"/>
      <c r="V40" s="60"/>
      <c r="W40" s="60">
        <v>3939810</v>
      </c>
      <c r="X40" s="60">
        <v>6850125</v>
      </c>
      <c r="Y40" s="60">
        <v>-2910315</v>
      </c>
      <c r="Z40" s="140">
        <v>-42.49</v>
      </c>
      <c r="AA40" s="155">
        <v>8931488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129244713</v>
      </c>
      <c r="D42" s="153">
        <f>SUM(D43:D46)</f>
        <v>0</v>
      </c>
      <c r="E42" s="154">
        <f t="shared" si="8"/>
        <v>103295870</v>
      </c>
      <c r="F42" s="100">
        <f t="shared" si="8"/>
        <v>103295870</v>
      </c>
      <c r="G42" s="100">
        <f t="shared" si="8"/>
        <v>2862029</v>
      </c>
      <c r="H42" s="100">
        <f t="shared" si="8"/>
        <v>8349316</v>
      </c>
      <c r="I42" s="100">
        <f t="shared" si="8"/>
        <v>8463015</v>
      </c>
      <c r="J42" s="100">
        <f t="shared" si="8"/>
        <v>19674360</v>
      </c>
      <c r="K42" s="100">
        <f t="shared" si="8"/>
        <v>5918371</v>
      </c>
      <c r="L42" s="100">
        <f t="shared" si="8"/>
        <v>6108160</v>
      </c>
      <c r="M42" s="100">
        <f t="shared" si="8"/>
        <v>24603934</v>
      </c>
      <c r="N42" s="100">
        <f t="shared" si="8"/>
        <v>36630465</v>
      </c>
      <c r="O42" s="100">
        <f t="shared" si="8"/>
        <v>6037222</v>
      </c>
      <c r="P42" s="100">
        <f t="shared" si="8"/>
        <v>7710738</v>
      </c>
      <c r="Q42" s="100">
        <f t="shared" si="8"/>
        <v>422602</v>
      </c>
      <c r="R42" s="100">
        <f t="shared" si="8"/>
        <v>14170562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70475387</v>
      </c>
      <c r="X42" s="100">
        <f t="shared" si="8"/>
        <v>79134336</v>
      </c>
      <c r="Y42" s="100">
        <f t="shared" si="8"/>
        <v>-8658949</v>
      </c>
      <c r="Z42" s="137">
        <f>+IF(X42&lt;&gt;0,+(Y42/X42)*100,0)</f>
        <v>-10.942088400160456</v>
      </c>
      <c r="AA42" s="153">
        <f>SUM(AA43:AA46)</f>
        <v>103295870</v>
      </c>
    </row>
    <row r="43" spans="1:27" ht="12.75">
      <c r="A43" s="138" t="s">
        <v>89</v>
      </c>
      <c r="B43" s="136"/>
      <c r="C43" s="155">
        <v>40654292</v>
      </c>
      <c r="D43" s="155"/>
      <c r="E43" s="156">
        <v>47238868</v>
      </c>
      <c r="F43" s="60">
        <v>47238868</v>
      </c>
      <c r="G43" s="60">
        <v>261942</v>
      </c>
      <c r="H43" s="60">
        <v>5738186</v>
      </c>
      <c r="I43" s="60">
        <v>5342258</v>
      </c>
      <c r="J43" s="60">
        <v>11342386</v>
      </c>
      <c r="K43" s="60">
        <v>3227365</v>
      </c>
      <c r="L43" s="60">
        <v>3038643</v>
      </c>
      <c r="M43" s="60">
        <v>7204670</v>
      </c>
      <c r="N43" s="60">
        <v>13470678</v>
      </c>
      <c r="O43" s="60">
        <v>2947103</v>
      </c>
      <c r="P43" s="60">
        <v>5076825</v>
      </c>
      <c r="Q43" s="60">
        <v>-2190186</v>
      </c>
      <c r="R43" s="60">
        <v>5833742</v>
      </c>
      <c r="S43" s="60"/>
      <c r="T43" s="60"/>
      <c r="U43" s="60"/>
      <c r="V43" s="60"/>
      <c r="W43" s="60">
        <v>30646806</v>
      </c>
      <c r="X43" s="60">
        <v>33234885</v>
      </c>
      <c r="Y43" s="60">
        <v>-2588079</v>
      </c>
      <c r="Z43" s="140">
        <v>-7.79</v>
      </c>
      <c r="AA43" s="155">
        <v>47238868</v>
      </c>
    </row>
    <row r="44" spans="1:27" ht="12.75">
      <c r="A44" s="138" t="s">
        <v>90</v>
      </c>
      <c r="B44" s="136"/>
      <c r="C44" s="155">
        <v>54324630</v>
      </c>
      <c r="D44" s="155"/>
      <c r="E44" s="156">
        <v>27406370</v>
      </c>
      <c r="F44" s="60">
        <v>27406370</v>
      </c>
      <c r="G44" s="60">
        <v>893478</v>
      </c>
      <c r="H44" s="60">
        <v>909353</v>
      </c>
      <c r="I44" s="60">
        <v>1419366</v>
      </c>
      <c r="J44" s="60">
        <v>3222197</v>
      </c>
      <c r="K44" s="60">
        <v>1006968</v>
      </c>
      <c r="L44" s="60">
        <v>1165097</v>
      </c>
      <c r="M44" s="60">
        <v>11013818</v>
      </c>
      <c r="N44" s="60">
        <v>13185883</v>
      </c>
      <c r="O44" s="60">
        <v>1259308</v>
      </c>
      <c r="P44" s="60">
        <v>961796</v>
      </c>
      <c r="Q44" s="60">
        <v>1123750</v>
      </c>
      <c r="R44" s="60">
        <v>3344854</v>
      </c>
      <c r="S44" s="60"/>
      <c r="T44" s="60"/>
      <c r="U44" s="60"/>
      <c r="V44" s="60"/>
      <c r="W44" s="60">
        <v>19752934</v>
      </c>
      <c r="X44" s="60">
        <v>22556610</v>
      </c>
      <c r="Y44" s="60">
        <v>-2803676</v>
      </c>
      <c r="Z44" s="140">
        <v>-12.43</v>
      </c>
      <c r="AA44" s="155">
        <v>27406370</v>
      </c>
    </row>
    <row r="45" spans="1:27" ht="12.75">
      <c r="A45" s="138" t="s">
        <v>91</v>
      </c>
      <c r="B45" s="136"/>
      <c r="C45" s="157">
        <v>23426206</v>
      </c>
      <c r="D45" s="157"/>
      <c r="E45" s="158">
        <v>14533439</v>
      </c>
      <c r="F45" s="159">
        <v>14533439</v>
      </c>
      <c r="G45" s="159">
        <v>913055</v>
      </c>
      <c r="H45" s="159">
        <v>903674</v>
      </c>
      <c r="I45" s="159">
        <v>882014</v>
      </c>
      <c r="J45" s="159">
        <v>2698743</v>
      </c>
      <c r="K45" s="159">
        <v>907480</v>
      </c>
      <c r="L45" s="159">
        <v>1066871</v>
      </c>
      <c r="M45" s="159">
        <v>5638495</v>
      </c>
      <c r="N45" s="159">
        <v>7612846</v>
      </c>
      <c r="O45" s="159">
        <v>981236</v>
      </c>
      <c r="P45" s="159">
        <v>902574</v>
      </c>
      <c r="Q45" s="159">
        <v>791618</v>
      </c>
      <c r="R45" s="159">
        <v>2675428</v>
      </c>
      <c r="S45" s="159"/>
      <c r="T45" s="159"/>
      <c r="U45" s="159"/>
      <c r="V45" s="159"/>
      <c r="W45" s="159">
        <v>12987017</v>
      </c>
      <c r="X45" s="159">
        <v>11949885</v>
      </c>
      <c r="Y45" s="159">
        <v>1037132</v>
      </c>
      <c r="Z45" s="141">
        <v>8.68</v>
      </c>
      <c r="AA45" s="157">
        <v>14533439</v>
      </c>
    </row>
    <row r="46" spans="1:27" ht="12.75">
      <c r="A46" s="138" t="s">
        <v>92</v>
      </c>
      <c r="B46" s="136"/>
      <c r="C46" s="155">
        <v>10839585</v>
      </c>
      <c r="D46" s="155"/>
      <c r="E46" s="156">
        <v>14117193</v>
      </c>
      <c r="F46" s="60">
        <v>14117193</v>
      </c>
      <c r="G46" s="60">
        <v>793554</v>
      </c>
      <c r="H46" s="60">
        <v>798103</v>
      </c>
      <c r="I46" s="60">
        <v>819377</v>
      </c>
      <c r="J46" s="60">
        <v>2411034</v>
      </c>
      <c r="K46" s="60">
        <v>776558</v>
      </c>
      <c r="L46" s="60">
        <v>837549</v>
      </c>
      <c r="M46" s="60">
        <v>746951</v>
      </c>
      <c r="N46" s="60">
        <v>2361058</v>
      </c>
      <c r="O46" s="60">
        <v>849575</v>
      </c>
      <c r="P46" s="60">
        <v>769543</v>
      </c>
      <c r="Q46" s="60">
        <v>697420</v>
      </c>
      <c r="R46" s="60">
        <v>2316538</v>
      </c>
      <c r="S46" s="60"/>
      <c r="T46" s="60"/>
      <c r="U46" s="60"/>
      <c r="V46" s="60"/>
      <c r="W46" s="60">
        <v>7088630</v>
      </c>
      <c r="X46" s="60">
        <v>11392956</v>
      </c>
      <c r="Y46" s="60">
        <v>-4304326</v>
      </c>
      <c r="Z46" s="140">
        <v>-37.78</v>
      </c>
      <c r="AA46" s="155">
        <v>14117193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248143685</v>
      </c>
      <c r="D48" s="168">
        <f>+D28+D32+D38+D42+D47</f>
        <v>0</v>
      </c>
      <c r="E48" s="169">
        <f t="shared" si="9"/>
        <v>206239506</v>
      </c>
      <c r="F48" s="73">
        <f t="shared" si="9"/>
        <v>206239506</v>
      </c>
      <c r="G48" s="73">
        <f t="shared" si="9"/>
        <v>8670842</v>
      </c>
      <c r="H48" s="73">
        <f t="shared" si="9"/>
        <v>14815754</v>
      </c>
      <c r="I48" s="73">
        <f t="shared" si="9"/>
        <v>15713214</v>
      </c>
      <c r="J48" s="73">
        <f t="shared" si="9"/>
        <v>39199810</v>
      </c>
      <c r="K48" s="73">
        <f t="shared" si="9"/>
        <v>12911159</v>
      </c>
      <c r="L48" s="73">
        <f t="shared" si="9"/>
        <v>15308239</v>
      </c>
      <c r="M48" s="73">
        <f t="shared" si="9"/>
        <v>36112903</v>
      </c>
      <c r="N48" s="73">
        <f t="shared" si="9"/>
        <v>64332301</v>
      </c>
      <c r="O48" s="73">
        <f t="shared" si="9"/>
        <v>13283278</v>
      </c>
      <c r="P48" s="73">
        <f t="shared" si="9"/>
        <v>16175013</v>
      </c>
      <c r="Q48" s="73">
        <f t="shared" si="9"/>
        <v>5676463</v>
      </c>
      <c r="R48" s="73">
        <f t="shared" si="9"/>
        <v>35134754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138666865</v>
      </c>
      <c r="X48" s="73">
        <f t="shared" si="9"/>
        <v>159041736</v>
      </c>
      <c r="Y48" s="73">
        <f t="shared" si="9"/>
        <v>-20374871</v>
      </c>
      <c r="Z48" s="170">
        <f>+IF(X48&lt;&gt;0,+(Y48/X48)*100,0)</f>
        <v>-12.811021504443337</v>
      </c>
      <c r="AA48" s="168">
        <f>+AA28+AA32+AA38+AA42+AA47</f>
        <v>206239506</v>
      </c>
    </row>
    <row r="49" spans="1:27" ht="12.75">
      <c r="A49" s="148" t="s">
        <v>49</v>
      </c>
      <c r="B49" s="149"/>
      <c r="C49" s="171">
        <f aca="true" t="shared" si="10" ref="C49:Y49">+C25-C48</f>
        <v>39701479</v>
      </c>
      <c r="D49" s="171">
        <f>+D25-D48</f>
        <v>0</v>
      </c>
      <c r="E49" s="172">
        <f t="shared" si="10"/>
        <v>58427345</v>
      </c>
      <c r="F49" s="173">
        <f t="shared" si="10"/>
        <v>58427345</v>
      </c>
      <c r="G49" s="173">
        <f t="shared" si="10"/>
        <v>16371154</v>
      </c>
      <c r="H49" s="173">
        <f t="shared" si="10"/>
        <v>-14732029</v>
      </c>
      <c r="I49" s="173">
        <f t="shared" si="10"/>
        <v>-4773598</v>
      </c>
      <c r="J49" s="173">
        <f t="shared" si="10"/>
        <v>-3134473</v>
      </c>
      <c r="K49" s="173">
        <f t="shared" si="10"/>
        <v>-1791098</v>
      </c>
      <c r="L49" s="173">
        <f t="shared" si="10"/>
        <v>2394087</v>
      </c>
      <c r="M49" s="173">
        <f t="shared" si="10"/>
        <v>-4506501</v>
      </c>
      <c r="N49" s="173">
        <f t="shared" si="10"/>
        <v>-3903512</v>
      </c>
      <c r="O49" s="173">
        <f t="shared" si="10"/>
        <v>39592845</v>
      </c>
      <c r="P49" s="173">
        <f t="shared" si="10"/>
        <v>-4669198</v>
      </c>
      <c r="Q49" s="173">
        <f t="shared" si="10"/>
        <v>5040879</v>
      </c>
      <c r="R49" s="173">
        <f t="shared" si="10"/>
        <v>39964526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32926541</v>
      </c>
      <c r="X49" s="173">
        <f>IF(F25=F48,0,X25-X48)</f>
        <v>43856802</v>
      </c>
      <c r="Y49" s="173">
        <f t="shared" si="10"/>
        <v>-10930261</v>
      </c>
      <c r="Z49" s="174">
        <f>+IF(X49&lt;&gt;0,+(Y49/X49)*100,0)</f>
        <v>-24.922612916463905</v>
      </c>
      <c r="AA49" s="171">
        <f>+AA25-AA48</f>
        <v>58427345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12729373</v>
      </c>
      <c r="D5" s="155">
        <v>0</v>
      </c>
      <c r="E5" s="156">
        <v>13700535</v>
      </c>
      <c r="F5" s="60">
        <v>13700535</v>
      </c>
      <c r="G5" s="60">
        <v>13851906</v>
      </c>
      <c r="H5" s="60">
        <v>0</v>
      </c>
      <c r="I5" s="60">
        <v>105670</v>
      </c>
      <c r="J5" s="60">
        <v>13957576</v>
      </c>
      <c r="K5" s="60">
        <v>-6576</v>
      </c>
      <c r="L5" s="60">
        <v>-39767</v>
      </c>
      <c r="M5" s="60">
        <v>12662</v>
      </c>
      <c r="N5" s="60">
        <v>-33681</v>
      </c>
      <c r="O5" s="60">
        <v>-53740</v>
      </c>
      <c r="P5" s="60">
        <v>0</v>
      </c>
      <c r="Q5" s="60">
        <v>0</v>
      </c>
      <c r="R5" s="60">
        <v>-53740</v>
      </c>
      <c r="S5" s="60">
        <v>0</v>
      </c>
      <c r="T5" s="60">
        <v>0</v>
      </c>
      <c r="U5" s="60">
        <v>0</v>
      </c>
      <c r="V5" s="60">
        <v>0</v>
      </c>
      <c r="W5" s="60">
        <v>13870155</v>
      </c>
      <c r="X5" s="60">
        <v>10415799</v>
      </c>
      <c r="Y5" s="60">
        <v>3454356</v>
      </c>
      <c r="Z5" s="140">
        <v>33.16</v>
      </c>
      <c r="AA5" s="155">
        <v>13700535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-95993</v>
      </c>
      <c r="Q6" s="60">
        <v>-16236</v>
      </c>
      <c r="R6" s="60">
        <v>-112229</v>
      </c>
      <c r="S6" s="60">
        <v>0</v>
      </c>
      <c r="T6" s="60">
        <v>0</v>
      </c>
      <c r="U6" s="60">
        <v>0</v>
      </c>
      <c r="V6" s="60">
        <v>0</v>
      </c>
      <c r="W6" s="60">
        <v>-112229</v>
      </c>
      <c r="X6" s="60"/>
      <c r="Y6" s="60">
        <v>-112229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34987064</v>
      </c>
      <c r="D7" s="155">
        <v>0</v>
      </c>
      <c r="E7" s="156">
        <v>45022839</v>
      </c>
      <c r="F7" s="60">
        <v>45022839</v>
      </c>
      <c r="G7" s="60">
        <v>3164988</v>
      </c>
      <c r="H7" s="60">
        <v>0</v>
      </c>
      <c r="I7" s="60">
        <v>3084884</v>
      </c>
      <c r="J7" s="60">
        <v>6249872</v>
      </c>
      <c r="K7" s="60">
        <v>2846296</v>
      </c>
      <c r="L7" s="60">
        <v>2527474</v>
      </c>
      <c r="M7" s="60">
        <v>1693678</v>
      </c>
      <c r="N7" s="60">
        <v>7067448</v>
      </c>
      <c r="O7" s="60">
        <v>1965181</v>
      </c>
      <c r="P7" s="60">
        <v>2731141</v>
      </c>
      <c r="Q7" s="60">
        <v>2083715</v>
      </c>
      <c r="R7" s="60">
        <v>6780037</v>
      </c>
      <c r="S7" s="60">
        <v>0</v>
      </c>
      <c r="T7" s="60">
        <v>0</v>
      </c>
      <c r="U7" s="60">
        <v>0</v>
      </c>
      <c r="V7" s="60">
        <v>0</v>
      </c>
      <c r="W7" s="60">
        <v>20097357</v>
      </c>
      <c r="X7" s="60">
        <v>38775123</v>
      </c>
      <c r="Y7" s="60">
        <v>-18677766</v>
      </c>
      <c r="Z7" s="140">
        <v>-48.17</v>
      </c>
      <c r="AA7" s="155">
        <v>45022839</v>
      </c>
    </row>
    <row r="8" spans="1:27" ht="12.75">
      <c r="A8" s="183" t="s">
        <v>104</v>
      </c>
      <c r="B8" s="182"/>
      <c r="C8" s="155">
        <v>31943003</v>
      </c>
      <c r="D8" s="155">
        <v>0</v>
      </c>
      <c r="E8" s="156">
        <v>33716831</v>
      </c>
      <c r="F8" s="60">
        <v>33716831</v>
      </c>
      <c r="G8" s="60">
        <v>2629801</v>
      </c>
      <c r="H8" s="60">
        <v>0</v>
      </c>
      <c r="I8" s="60">
        <v>2608136</v>
      </c>
      <c r="J8" s="60">
        <v>5237937</v>
      </c>
      <c r="K8" s="60">
        <v>2981775</v>
      </c>
      <c r="L8" s="60">
        <v>2493773</v>
      </c>
      <c r="M8" s="60">
        <v>2303792</v>
      </c>
      <c r="N8" s="60">
        <v>7779340</v>
      </c>
      <c r="O8" s="60">
        <v>3541605</v>
      </c>
      <c r="P8" s="60">
        <v>3187655</v>
      </c>
      <c r="Q8" s="60">
        <v>3087422</v>
      </c>
      <c r="R8" s="60">
        <v>9816682</v>
      </c>
      <c r="S8" s="60">
        <v>0</v>
      </c>
      <c r="T8" s="60">
        <v>0</v>
      </c>
      <c r="U8" s="60">
        <v>0</v>
      </c>
      <c r="V8" s="60">
        <v>0</v>
      </c>
      <c r="W8" s="60">
        <v>22833959</v>
      </c>
      <c r="X8" s="60">
        <v>25287624</v>
      </c>
      <c r="Y8" s="60">
        <v>-2453665</v>
      </c>
      <c r="Z8" s="140">
        <v>-9.7</v>
      </c>
      <c r="AA8" s="155">
        <v>33716831</v>
      </c>
    </row>
    <row r="9" spans="1:27" ht="12.75">
      <c r="A9" s="183" t="s">
        <v>105</v>
      </c>
      <c r="B9" s="182"/>
      <c r="C9" s="155">
        <v>17263085</v>
      </c>
      <c r="D9" s="155">
        <v>0</v>
      </c>
      <c r="E9" s="156">
        <v>15954960</v>
      </c>
      <c r="F9" s="60">
        <v>15954960</v>
      </c>
      <c r="G9" s="60">
        <v>2116447</v>
      </c>
      <c r="H9" s="60">
        <v>0</v>
      </c>
      <c r="I9" s="60">
        <v>1903230</v>
      </c>
      <c r="J9" s="60">
        <v>4019677</v>
      </c>
      <c r="K9" s="60">
        <v>1952394</v>
      </c>
      <c r="L9" s="60">
        <v>1940690</v>
      </c>
      <c r="M9" s="60">
        <v>2022919</v>
      </c>
      <c r="N9" s="60">
        <v>5916003</v>
      </c>
      <c r="O9" s="60">
        <v>1928685</v>
      </c>
      <c r="P9" s="60">
        <v>1931515</v>
      </c>
      <c r="Q9" s="60">
        <v>1907207</v>
      </c>
      <c r="R9" s="60">
        <v>5767407</v>
      </c>
      <c r="S9" s="60">
        <v>0</v>
      </c>
      <c r="T9" s="60">
        <v>0</v>
      </c>
      <c r="U9" s="60">
        <v>0</v>
      </c>
      <c r="V9" s="60">
        <v>0</v>
      </c>
      <c r="W9" s="60">
        <v>15703087</v>
      </c>
      <c r="X9" s="60">
        <v>11966220</v>
      </c>
      <c r="Y9" s="60">
        <v>3736867</v>
      </c>
      <c r="Z9" s="140">
        <v>31.23</v>
      </c>
      <c r="AA9" s="155">
        <v>15954960</v>
      </c>
    </row>
    <row r="10" spans="1:27" ht="12.75">
      <c r="A10" s="183" t="s">
        <v>106</v>
      </c>
      <c r="B10" s="182"/>
      <c r="C10" s="155">
        <v>10409664</v>
      </c>
      <c r="D10" s="155">
        <v>0</v>
      </c>
      <c r="E10" s="156">
        <v>10729800</v>
      </c>
      <c r="F10" s="54">
        <v>10729800</v>
      </c>
      <c r="G10" s="54">
        <v>1254245</v>
      </c>
      <c r="H10" s="54">
        <v>0</v>
      </c>
      <c r="I10" s="54">
        <v>1231562</v>
      </c>
      <c r="J10" s="54">
        <v>2485807</v>
      </c>
      <c r="K10" s="54">
        <v>1247078</v>
      </c>
      <c r="L10" s="54">
        <v>1257407</v>
      </c>
      <c r="M10" s="54">
        <v>1260655</v>
      </c>
      <c r="N10" s="54">
        <v>3765140</v>
      </c>
      <c r="O10" s="54">
        <v>1256084</v>
      </c>
      <c r="P10" s="54">
        <v>1241973</v>
      </c>
      <c r="Q10" s="54">
        <v>1240225</v>
      </c>
      <c r="R10" s="54">
        <v>3738282</v>
      </c>
      <c r="S10" s="54">
        <v>0</v>
      </c>
      <c r="T10" s="54">
        <v>0</v>
      </c>
      <c r="U10" s="54">
        <v>0</v>
      </c>
      <c r="V10" s="54">
        <v>0</v>
      </c>
      <c r="W10" s="54">
        <v>9989229</v>
      </c>
      <c r="X10" s="54">
        <v>8047350</v>
      </c>
      <c r="Y10" s="54">
        <v>1941879</v>
      </c>
      <c r="Z10" s="184">
        <v>24.13</v>
      </c>
      <c r="AA10" s="130">
        <v>10729800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1230015</v>
      </c>
      <c r="F12" s="60">
        <v>1230015</v>
      </c>
      <c r="G12" s="60">
        <v>140328</v>
      </c>
      <c r="H12" s="60">
        <v>10461</v>
      </c>
      <c r="I12" s="60">
        <v>85601</v>
      </c>
      <c r="J12" s="60">
        <v>236390</v>
      </c>
      <c r="K12" s="60">
        <v>68576</v>
      </c>
      <c r="L12" s="60">
        <v>76480</v>
      </c>
      <c r="M12" s="60">
        <v>72258</v>
      </c>
      <c r="N12" s="60">
        <v>217314</v>
      </c>
      <c r="O12" s="60">
        <v>77612</v>
      </c>
      <c r="P12" s="60">
        <v>72886</v>
      </c>
      <c r="Q12" s="60">
        <v>80278</v>
      </c>
      <c r="R12" s="60">
        <v>230776</v>
      </c>
      <c r="S12" s="60">
        <v>0</v>
      </c>
      <c r="T12" s="60">
        <v>0</v>
      </c>
      <c r="U12" s="60">
        <v>0</v>
      </c>
      <c r="V12" s="60">
        <v>0</v>
      </c>
      <c r="W12" s="60">
        <v>684480</v>
      </c>
      <c r="X12" s="60">
        <v>922509</v>
      </c>
      <c r="Y12" s="60">
        <v>-238029</v>
      </c>
      <c r="Z12" s="140">
        <v>-25.8</v>
      </c>
      <c r="AA12" s="155">
        <v>1230015</v>
      </c>
    </row>
    <row r="13" spans="1:27" ht="12.75">
      <c r="A13" s="181" t="s">
        <v>109</v>
      </c>
      <c r="B13" s="185"/>
      <c r="C13" s="155">
        <v>719653</v>
      </c>
      <c r="D13" s="155">
        <v>0</v>
      </c>
      <c r="E13" s="156">
        <v>316000</v>
      </c>
      <c r="F13" s="60">
        <v>316000</v>
      </c>
      <c r="G13" s="60">
        <v>4888</v>
      </c>
      <c r="H13" s="60">
        <v>2676</v>
      </c>
      <c r="I13" s="60">
        <v>1708</v>
      </c>
      <c r="J13" s="60">
        <v>9272</v>
      </c>
      <c r="K13" s="60">
        <v>1285</v>
      </c>
      <c r="L13" s="60">
        <v>304294</v>
      </c>
      <c r="M13" s="60">
        <v>40345</v>
      </c>
      <c r="N13" s="60">
        <v>345924</v>
      </c>
      <c r="O13" s="60">
        <v>50463</v>
      </c>
      <c r="P13" s="60">
        <v>112134</v>
      </c>
      <c r="Q13" s="60">
        <v>940</v>
      </c>
      <c r="R13" s="60">
        <v>163537</v>
      </c>
      <c r="S13" s="60">
        <v>0</v>
      </c>
      <c r="T13" s="60">
        <v>0</v>
      </c>
      <c r="U13" s="60">
        <v>0</v>
      </c>
      <c r="V13" s="60">
        <v>0</v>
      </c>
      <c r="W13" s="60">
        <v>518733</v>
      </c>
      <c r="X13" s="60">
        <v>236997</v>
      </c>
      <c r="Y13" s="60">
        <v>281736</v>
      </c>
      <c r="Z13" s="140">
        <v>118.88</v>
      </c>
      <c r="AA13" s="155">
        <v>316000</v>
      </c>
    </row>
    <row r="14" spans="1:27" ht="12.75">
      <c r="A14" s="181" t="s">
        <v>110</v>
      </c>
      <c r="B14" s="185"/>
      <c r="C14" s="155">
        <v>19263378</v>
      </c>
      <c r="D14" s="155">
        <v>0</v>
      </c>
      <c r="E14" s="156">
        <v>13733521</v>
      </c>
      <c r="F14" s="60">
        <v>13733521</v>
      </c>
      <c r="G14" s="60">
        <v>1708614</v>
      </c>
      <c r="H14" s="60">
        <v>0</v>
      </c>
      <c r="I14" s="60">
        <v>1823755</v>
      </c>
      <c r="J14" s="60">
        <v>3532369</v>
      </c>
      <c r="K14" s="60">
        <v>1878580</v>
      </c>
      <c r="L14" s="60">
        <v>1876352</v>
      </c>
      <c r="M14" s="60">
        <v>1979840</v>
      </c>
      <c r="N14" s="60">
        <v>5734772</v>
      </c>
      <c r="O14" s="60">
        <v>2023628</v>
      </c>
      <c r="P14" s="60">
        <v>2103754</v>
      </c>
      <c r="Q14" s="60">
        <v>2178879</v>
      </c>
      <c r="R14" s="60">
        <v>6306261</v>
      </c>
      <c r="S14" s="60">
        <v>0</v>
      </c>
      <c r="T14" s="60">
        <v>0</v>
      </c>
      <c r="U14" s="60">
        <v>0</v>
      </c>
      <c r="V14" s="60">
        <v>0</v>
      </c>
      <c r="W14" s="60">
        <v>15573402</v>
      </c>
      <c r="X14" s="60">
        <v>10300140</v>
      </c>
      <c r="Y14" s="60">
        <v>5273262</v>
      </c>
      <c r="Z14" s="140">
        <v>51.2</v>
      </c>
      <c r="AA14" s="155">
        <v>13733521</v>
      </c>
    </row>
    <row r="15" spans="1:27" ht="12.75">
      <c r="A15" s="181" t="s">
        <v>111</v>
      </c>
      <c r="B15" s="185"/>
      <c r="C15" s="155">
        <v>32354</v>
      </c>
      <c r="D15" s="155">
        <v>0</v>
      </c>
      <c r="E15" s="156">
        <v>20000</v>
      </c>
      <c r="F15" s="60">
        <v>20000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869</v>
      </c>
      <c r="P15" s="60">
        <v>0</v>
      </c>
      <c r="Q15" s="60">
        <v>0</v>
      </c>
      <c r="R15" s="60">
        <v>869</v>
      </c>
      <c r="S15" s="60">
        <v>0</v>
      </c>
      <c r="T15" s="60">
        <v>0</v>
      </c>
      <c r="U15" s="60">
        <v>0</v>
      </c>
      <c r="V15" s="60">
        <v>0</v>
      </c>
      <c r="W15" s="60">
        <v>869</v>
      </c>
      <c r="X15" s="60">
        <v>15003</v>
      </c>
      <c r="Y15" s="60">
        <v>-14134</v>
      </c>
      <c r="Z15" s="140">
        <v>-94.21</v>
      </c>
      <c r="AA15" s="155">
        <v>20000</v>
      </c>
    </row>
    <row r="16" spans="1:27" ht="12.75">
      <c r="A16" s="181" t="s">
        <v>112</v>
      </c>
      <c r="B16" s="185"/>
      <c r="C16" s="155">
        <v>522550</v>
      </c>
      <c r="D16" s="155">
        <v>0</v>
      </c>
      <c r="E16" s="156">
        <v>1015000</v>
      </c>
      <c r="F16" s="60">
        <v>1015000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500</v>
      </c>
      <c r="R16" s="60">
        <v>500</v>
      </c>
      <c r="S16" s="60">
        <v>0</v>
      </c>
      <c r="T16" s="60">
        <v>0</v>
      </c>
      <c r="U16" s="60">
        <v>0</v>
      </c>
      <c r="V16" s="60">
        <v>0</v>
      </c>
      <c r="W16" s="60">
        <v>500</v>
      </c>
      <c r="X16" s="60">
        <v>11250</v>
      </c>
      <c r="Y16" s="60">
        <v>-10750</v>
      </c>
      <c r="Z16" s="140">
        <v>-95.56</v>
      </c>
      <c r="AA16" s="155">
        <v>1015000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40</v>
      </c>
      <c r="N17" s="60">
        <v>40</v>
      </c>
      <c r="O17" s="60">
        <v>180</v>
      </c>
      <c r="P17" s="60">
        <v>50</v>
      </c>
      <c r="Q17" s="60">
        <v>0</v>
      </c>
      <c r="R17" s="60">
        <v>230</v>
      </c>
      <c r="S17" s="60">
        <v>0</v>
      </c>
      <c r="T17" s="60">
        <v>0</v>
      </c>
      <c r="U17" s="60">
        <v>0</v>
      </c>
      <c r="V17" s="60">
        <v>0</v>
      </c>
      <c r="W17" s="60">
        <v>270</v>
      </c>
      <c r="X17" s="60"/>
      <c r="Y17" s="60">
        <v>270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90095636</v>
      </c>
      <c r="D19" s="155">
        <v>0</v>
      </c>
      <c r="E19" s="156">
        <v>71511050</v>
      </c>
      <c r="F19" s="60">
        <v>71511050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903837</v>
      </c>
      <c r="M19" s="60">
        <v>22165000</v>
      </c>
      <c r="N19" s="60">
        <v>23068837</v>
      </c>
      <c r="O19" s="60">
        <v>36754670</v>
      </c>
      <c r="P19" s="60">
        <v>157974</v>
      </c>
      <c r="Q19" s="60">
        <v>0</v>
      </c>
      <c r="R19" s="60">
        <v>36912644</v>
      </c>
      <c r="S19" s="60">
        <v>0</v>
      </c>
      <c r="T19" s="60">
        <v>0</v>
      </c>
      <c r="U19" s="60">
        <v>0</v>
      </c>
      <c r="V19" s="60">
        <v>0</v>
      </c>
      <c r="W19" s="60">
        <v>59981481</v>
      </c>
      <c r="X19" s="60">
        <v>53633286</v>
      </c>
      <c r="Y19" s="60">
        <v>6348195</v>
      </c>
      <c r="Z19" s="140">
        <v>11.84</v>
      </c>
      <c r="AA19" s="155">
        <v>71511050</v>
      </c>
    </row>
    <row r="20" spans="1:27" ht="12.75">
      <c r="A20" s="181" t="s">
        <v>35</v>
      </c>
      <c r="B20" s="185"/>
      <c r="C20" s="155">
        <v>15954890</v>
      </c>
      <c r="D20" s="155">
        <v>0</v>
      </c>
      <c r="E20" s="156">
        <v>1048350</v>
      </c>
      <c r="F20" s="54">
        <v>1048350</v>
      </c>
      <c r="G20" s="54">
        <v>170779</v>
      </c>
      <c r="H20" s="54">
        <v>70588</v>
      </c>
      <c r="I20" s="54">
        <v>95070</v>
      </c>
      <c r="J20" s="54">
        <v>336437</v>
      </c>
      <c r="K20" s="54">
        <v>150653</v>
      </c>
      <c r="L20" s="54">
        <v>84169</v>
      </c>
      <c r="M20" s="54">
        <v>55212</v>
      </c>
      <c r="N20" s="54">
        <v>290034</v>
      </c>
      <c r="O20" s="54">
        <v>136360</v>
      </c>
      <c r="P20" s="54">
        <v>62726</v>
      </c>
      <c r="Q20" s="54">
        <v>154412</v>
      </c>
      <c r="R20" s="54">
        <v>353498</v>
      </c>
      <c r="S20" s="54">
        <v>0</v>
      </c>
      <c r="T20" s="54">
        <v>0</v>
      </c>
      <c r="U20" s="54">
        <v>0</v>
      </c>
      <c r="V20" s="54">
        <v>0</v>
      </c>
      <c r="W20" s="54">
        <v>979969</v>
      </c>
      <c r="X20" s="54">
        <v>771264</v>
      </c>
      <c r="Y20" s="54">
        <v>208705</v>
      </c>
      <c r="Z20" s="184">
        <v>27.06</v>
      </c>
      <c r="AA20" s="130">
        <v>1048350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1</v>
      </c>
      <c r="N21" s="60">
        <v>1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</v>
      </c>
      <c r="X21" s="60">
        <v>15003</v>
      </c>
      <c r="Y21" s="60">
        <v>-15002</v>
      </c>
      <c r="Z21" s="140">
        <v>-99.99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233920650</v>
      </c>
      <c r="D22" s="188">
        <f>SUM(D5:D21)</f>
        <v>0</v>
      </c>
      <c r="E22" s="189">
        <f t="shared" si="0"/>
        <v>207998901</v>
      </c>
      <c r="F22" s="190">
        <f t="shared" si="0"/>
        <v>207998901</v>
      </c>
      <c r="G22" s="190">
        <f t="shared" si="0"/>
        <v>25041996</v>
      </c>
      <c r="H22" s="190">
        <f t="shared" si="0"/>
        <v>83725</v>
      </c>
      <c r="I22" s="190">
        <f t="shared" si="0"/>
        <v>10939616</v>
      </c>
      <c r="J22" s="190">
        <f t="shared" si="0"/>
        <v>36065337</v>
      </c>
      <c r="K22" s="190">
        <f t="shared" si="0"/>
        <v>11120061</v>
      </c>
      <c r="L22" s="190">
        <f t="shared" si="0"/>
        <v>11424709</v>
      </c>
      <c r="M22" s="190">
        <f t="shared" si="0"/>
        <v>31606402</v>
      </c>
      <c r="N22" s="190">
        <f t="shared" si="0"/>
        <v>54151172</v>
      </c>
      <c r="O22" s="190">
        <f t="shared" si="0"/>
        <v>47681597</v>
      </c>
      <c r="P22" s="190">
        <f t="shared" si="0"/>
        <v>11505815</v>
      </c>
      <c r="Q22" s="190">
        <f t="shared" si="0"/>
        <v>10717342</v>
      </c>
      <c r="R22" s="190">
        <f t="shared" si="0"/>
        <v>69904754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160121263</v>
      </c>
      <c r="X22" s="190">
        <f t="shared" si="0"/>
        <v>160397568</v>
      </c>
      <c r="Y22" s="190">
        <f t="shared" si="0"/>
        <v>-276305</v>
      </c>
      <c r="Z22" s="191">
        <f>+IF(X22&lt;&gt;0,+(Y22/X22)*100,0)</f>
        <v>-0.17226258692401122</v>
      </c>
      <c r="AA22" s="188">
        <f>SUM(AA5:AA21)</f>
        <v>207998901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78534214</v>
      </c>
      <c r="D25" s="155">
        <v>0</v>
      </c>
      <c r="E25" s="156">
        <v>80255703</v>
      </c>
      <c r="F25" s="60">
        <v>80255703</v>
      </c>
      <c r="G25" s="60">
        <v>6496126</v>
      </c>
      <c r="H25" s="60">
        <v>5991899</v>
      </c>
      <c r="I25" s="60">
        <v>6548336</v>
      </c>
      <c r="J25" s="60">
        <v>19036361</v>
      </c>
      <c r="K25" s="60">
        <v>6202470</v>
      </c>
      <c r="L25" s="60">
        <v>6722041</v>
      </c>
      <c r="M25" s="60">
        <v>6368559</v>
      </c>
      <c r="N25" s="60">
        <v>19293070</v>
      </c>
      <c r="O25" s="60">
        <v>6538153</v>
      </c>
      <c r="P25" s="60">
        <v>5971014</v>
      </c>
      <c r="Q25" s="60">
        <v>5931251</v>
      </c>
      <c r="R25" s="60">
        <v>18440418</v>
      </c>
      <c r="S25" s="60">
        <v>0</v>
      </c>
      <c r="T25" s="60">
        <v>0</v>
      </c>
      <c r="U25" s="60">
        <v>0</v>
      </c>
      <c r="V25" s="60">
        <v>0</v>
      </c>
      <c r="W25" s="60">
        <v>56769849</v>
      </c>
      <c r="X25" s="60">
        <v>61204329</v>
      </c>
      <c r="Y25" s="60">
        <v>-4434480</v>
      </c>
      <c r="Z25" s="140">
        <v>-7.25</v>
      </c>
      <c r="AA25" s="155">
        <v>80255703</v>
      </c>
    </row>
    <row r="26" spans="1:27" ht="12.75">
      <c r="A26" s="183" t="s">
        <v>38</v>
      </c>
      <c r="B26" s="182"/>
      <c r="C26" s="155">
        <v>5797391</v>
      </c>
      <c r="D26" s="155">
        <v>0</v>
      </c>
      <c r="E26" s="156">
        <v>6793535</v>
      </c>
      <c r="F26" s="60">
        <v>6793535</v>
      </c>
      <c r="G26" s="60">
        <v>464198</v>
      </c>
      <c r="H26" s="60">
        <v>400808</v>
      </c>
      <c r="I26" s="60">
        <v>462358</v>
      </c>
      <c r="J26" s="60">
        <v>1327364</v>
      </c>
      <c r="K26" s="60">
        <v>446451</v>
      </c>
      <c r="L26" s="60">
        <v>569477</v>
      </c>
      <c r="M26" s="60">
        <v>468030</v>
      </c>
      <c r="N26" s="60">
        <v>1483958</v>
      </c>
      <c r="O26" s="60">
        <v>461911</v>
      </c>
      <c r="P26" s="60">
        <v>539905</v>
      </c>
      <c r="Q26" s="60">
        <v>643283</v>
      </c>
      <c r="R26" s="60">
        <v>1645099</v>
      </c>
      <c r="S26" s="60">
        <v>0</v>
      </c>
      <c r="T26" s="60">
        <v>0</v>
      </c>
      <c r="U26" s="60">
        <v>0</v>
      </c>
      <c r="V26" s="60">
        <v>0</v>
      </c>
      <c r="W26" s="60">
        <v>4456421</v>
      </c>
      <c r="X26" s="60">
        <v>5095152</v>
      </c>
      <c r="Y26" s="60">
        <v>-638731</v>
      </c>
      <c r="Z26" s="140">
        <v>-12.54</v>
      </c>
      <c r="AA26" s="155">
        <v>6793535</v>
      </c>
    </row>
    <row r="27" spans="1:27" ht="12.75">
      <c r="A27" s="183" t="s">
        <v>118</v>
      </c>
      <c r="B27" s="182"/>
      <c r="C27" s="155">
        <v>43834042</v>
      </c>
      <c r="D27" s="155">
        <v>0</v>
      </c>
      <c r="E27" s="156">
        <v>28883558</v>
      </c>
      <c r="F27" s="60">
        <v>28883558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14442000</v>
      </c>
      <c r="N27" s="60">
        <v>14442000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14442000</v>
      </c>
      <c r="X27" s="60">
        <v>23941278</v>
      </c>
      <c r="Y27" s="60">
        <v>-9499278</v>
      </c>
      <c r="Z27" s="140">
        <v>-39.68</v>
      </c>
      <c r="AA27" s="155">
        <v>28883558</v>
      </c>
    </row>
    <row r="28" spans="1:27" ht="12.75">
      <c r="A28" s="183" t="s">
        <v>39</v>
      </c>
      <c r="B28" s="182"/>
      <c r="C28" s="155">
        <v>50444422</v>
      </c>
      <c r="D28" s="155">
        <v>0</v>
      </c>
      <c r="E28" s="156">
        <v>3939486</v>
      </c>
      <c r="F28" s="60">
        <v>3939486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1970000</v>
      </c>
      <c r="N28" s="60">
        <v>1970000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1970000</v>
      </c>
      <c r="X28" s="60">
        <v>2954619</v>
      </c>
      <c r="Y28" s="60">
        <v>-984619</v>
      </c>
      <c r="Z28" s="140">
        <v>-33.32</v>
      </c>
      <c r="AA28" s="155">
        <v>3939486</v>
      </c>
    </row>
    <row r="29" spans="1:27" ht="12.75">
      <c r="A29" s="183" t="s">
        <v>40</v>
      </c>
      <c r="B29" s="182"/>
      <c r="C29" s="155">
        <v>14511835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37497338</v>
      </c>
      <c r="D30" s="155">
        <v>0</v>
      </c>
      <c r="E30" s="156">
        <v>39365600</v>
      </c>
      <c r="F30" s="60">
        <v>39365600</v>
      </c>
      <c r="G30" s="60">
        <v>0</v>
      </c>
      <c r="H30" s="60">
        <v>5456059</v>
      </c>
      <c r="I30" s="60">
        <v>5209291</v>
      </c>
      <c r="J30" s="60">
        <v>10665350</v>
      </c>
      <c r="K30" s="60">
        <v>2912250</v>
      </c>
      <c r="L30" s="60">
        <v>2930740</v>
      </c>
      <c r="M30" s="60">
        <v>4571639</v>
      </c>
      <c r="N30" s="60">
        <v>10414629</v>
      </c>
      <c r="O30" s="60">
        <v>2634517</v>
      </c>
      <c r="P30" s="60">
        <v>1974230</v>
      </c>
      <c r="Q30" s="60">
        <v>-2417319</v>
      </c>
      <c r="R30" s="60">
        <v>2191428</v>
      </c>
      <c r="S30" s="60">
        <v>0</v>
      </c>
      <c r="T30" s="60">
        <v>0</v>
      </c>
      <c r="U30" s="60">
        <v>0</v>
      </c>
      <c r="V30" s="60">
        <v>0</v>
      </c>
      <c r="W30" s="60">
        <v>23271407</v>
      </c>
      <c r="X30" s="60">
        <v>28706697</v>
      </c>
      <c r="Y30" s="60">
        <v>-5435290</v>
      </c>
      <c r="Z30" s="140">
        <v>-18.93</v>
      </c>
      <c r="AA30" s="155">
        <v>39365600</v>
      </c>
    </row>
    <row r="31" spans="1:27" ht="12.75">
      <c r="A31" s="183" t="s">
        <v>120</v>
      </c>
      <c r="B31" s="182"/>
      <c r="C31" s="155">
        <v>4001170</v>
      </c>
      <c r="D31" s="155">
        <v>0</v>
      </c>
      <c r="E31" s="156">
        <v>6358000</v>
      </c>
      <c r="F31" s="60">
        <v>6358000</v>
      </c>
      <c r="G31" s="60">
        <v>257315</v>
      </c>
      <c r="H31" s="60">
        <v>348616</v>
      </c>
      <c r="I31" s="60">
        <v>559549</v>
      </c>
      <c r="J31" s="60">
        <v>1165480</v>
      </c>
      <c r="K31" s="60">
        <v>304076</v>
      </c>
      <c r="L31" s="60">
        <v>283750</v>
      </c>
      <c r="M31" s="60">
        <v>293311</v>
      </c>
      <c r="N31" s="60">
        <v>881137</v>
      </c>
      <c r="O31" s="60">
        <v>149915</v>
      </c>
      <c r="P31" s="60">
        <v>161398</v>
      </c>
      <c r="Q31" s="60">
        <v>154089</v>
      </c>
      <c r="R31" s="60">
        <v>465402</v>
      </c>
      <c r="S31" s="60">
        <v>0</v>
      </c>
      <c r="T31" s="60">
        <v>0</v>
      </c>
      <c r="U31" s="60">
        <v>0</v>
      </c>
      <c r="V31" s="60">
        <v>0</v>
      </c>
      <c r="W31" s="60">
        <v>2512019</v>
      </c>
      <c r="X31" s="60">
        <v>6238503</v>
      </c>
      <c r="Y31" s="60">
        <v>-3726484</v>
      </c>
      <c r="Z31" s="140">
        <v>-59.73</v>
      </c>
      <c r="AA31" s="155">
        <v>6358000</v>
      </c>
    </row>
    <row r="32" spans="1:27" ht="12.75">
      <c r="A32" s="183" t="s">
        <v>121</v>
      </c>
      <c r="B32" s="182"/>
      <c r="C32" s="155">
        <v>985322</v>
      </c>
      <c r="D32" s="155">
        <v>0</v>
      </c>
      <c r="E32" s="156">
        <v>3000000</v>
      </c>
      <c r="F32" s="60">
        <v>3000000</v>
      </c>
      <c r="G32" s="60">
        <v>571705</v>
      </c>
      <c r="H32" s="60">
        <v>185086</v>
      </c>
      <c r="I32" s="60">
        <v>734703</v>
      </c>
      <c r="J32" s="60">
        <v>1491494</v>
      </c>
      <c r="K32" s="60">
        <v>149506</v>
      </c>
      <c r="L32" s="60">
        <v>2253473</v>
      </c>
      <c r="M32" s="60">
        <v>2338099</v>
      </c>
      <c r="N32" s="60">
        <v>4741078</v>
      </c>
      <c r="O32" s="60">
        <v>744859</v>
      </c>
      <c r="P32" s="60">
        <v>1105763</v>
      </c>
      <c r="Q32" s="60">
        <v>108554</v>
      </c>
      <c r="R32" s="60">
        <v>1959176</v>
      </c>
      <c r="S32" s="60">
        <v>0</v>
      </c>
      <c r="T32" s="60">
        <v>0</v>
      </c>
      <c r="U32" s="60">
        <v>0</v>
      </c>
      <c r="V32" s="60">
        <v>0</v>
      </c>
      <c r="W32" s="60">
        <v>8191748</v>
      </c>
      <c r="X32" s="60"/>
      <c r="Y32" s="60">
        <v>8191748</v>
      </c>
      <c r="Z32" s="140">
        <v>0</v>
      </c>
      <c r="AA32" s="155">
        <v>3000000</v>
      </c>
    </row>
    <row r="33" spans="1:27" ht="12.75">
      <c r="A33" s="183" t="s">
        <v>42</v>
      </c>
      <c r="B33" s="182"/>
      <c r="C33" s="155">
        <v>1149349</v>
      </c>
      <c r="D33" s="155">
        <v>0</v>
      </c>
      <c r="E33" s="156">
        <v>1764000</v>
      </c>
      <c r="F33" s="60">
        <v>1764000</v>
      </c>
      <c r="G33" s="60">
        <v>0</v>
      </c>
      <c r="H33" s="60">
        <v>221361</v>
      </c>
      <c r="I33" s="60">
        <v>0</v>
      </c>
      <c r="J33" s="60">
        <v>221361</v>
      </c>
      <c r="K33" s="60">
        <v>114007</v>
      </c>
      <c r="L33" s="60">
        <v>113044</v>
      </c>
      <c r="M33" s="60">
        <v>114730</v>
      </c>
      <c r="N33" s="60">
        <v>341781</v>
      </c>
      <c r="O33" s="60">
        <v>224115</v>
      </c>
      <c r="P33" s="60">
        <v>0</v>
      </c>
      <c r="Q33" s="60">
        <v>144080</v>
      </c>
      <c r="R33" s="60">
        <v>368195</v>
      </c>
      <c r="S33" s="60">
        <v>0</v>
      </c>
      <c r="T33" s="60">
        <v>0</v>
      </c>
      <c r="U33" s="60">
        <v>0</v>
      </c>
      <c r="V33" s="60">
        <v>0</v>
      </c>
      <c r="W33" s="60">
        <v>931337</v>
      </c>
      <c r="X33" s="60">
        <v>1354500</v>
      </c>
      <c r="Y33" s="60">
        <v>-423163</v>
      </c>
      <c r="Z33" s="140">
        <v>-31.24</v>
      </c>
      <c r="AA33" s="155">
        <v>1764000</v>
      </c>
    </row>
    <row r="34" spans="1:27" ht="12.75">
      <c r="A34" s="183" t="s">
        <v>43</v>
      </c>
      <c r="B34" s="182"/>
      <c r="C34" s="155">
        <v>10359117</v>
      </c>
      <c r="D34" s="155">
        <v>0</v>
      </c>
      <c r="E34" s="156">
        <v>35879624</v>
      </c>
      <c r="F34" s="60">
        <v>35879624</v>
      </c>
      <c r="G34" s="60">
        <v>881498</v>
      </c>
      <c r="H34" s="60">
        <v>2211925</v>
      </c>
      <c r="I34" s="60">
        <v>2198977</v>
      </c>
      <c r="J34" s="60">
        <v>5292400</v>
      </c>
      <c r="K34" s="60">
        <v>2782399</v>
      </c>
      <c r="L34" s="60">
        <v>2435714</v>
      </c>
      <c r="M34" s="60">
        <v>5546535</v>
      </c>
      <c r="N34" s="60">
        <v>10764648</v>
      </c>
      <c r="O34" s="60">
        <v>2529808</v>
      </c>
      <c r="P34" s="60">
        <v>6422703</v>
      </c>
      <c r="Q34" s="60">
        <v>1112525</v>
      </c>
      <c r="R34" s="60">
        <v>10065036</v>
      </c>
      <c r="S34" s="60">
        <v>0</v>
      </c>
      <c r="T34" s="60">
        <v>0</v>
      </c>
      <c r="U34" s="60">
        <v>0</v>
      </c>
      <c r="V34" s="60">
        <v>0</v>
      </c>
      <c r="W34" s="60">
        <v>26122084</v>
      </c>
      <c r="X34" s="60">
        <v>29546658</v>
      </c>
      <c r="Y34" s="60">
        <v>-3424574</v>
      </c>
      <c r="Z34" s="140">
        <v>-11.59</v>
      </c>
      <c r="AA34" s="155">
        <v>35879624</v>
      </c>
    </row>
    <row r="35" spans="1:27" ht="12.75">
      <c r="A35" s="181" t="s">
        <v>122</v>
      </c>
      <c r="B35" s="185"/>
      <c r="C35" s="155">
        <v>1029485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248143685</v>
      </c>
      <c r="D36" s="188">
        <f>SUM(D25:D35)</f>
        <v>0</v>
      </c>
      <c r="E36" s="189">
        <f t="shared" si="1"/>
        <v>206239506</v>
      </c>
      <c r="F36" s="190">
        <f t="shared" si="1"/>
        <v>206239506</v>
      </c>
      <c r="G36" s="190">
        <f t="shared" si="1"/>
        <v>8670842</v>
      </c>
      <c r="H36" s="190">
        <f t="shared" si="1"/>
        <v>14815754</v>
      </c>
      <c r="I36" s="190">
        <f t="shared" si="1"/>
        <v>15713214</v>
      </c>
      <c r="J36" s="190">
        <f t="shared" si="1"/>
        <v>39199810</v>
      </c>
      <c r="K36" s="190">
        <f t="shared" si="1"/>
        <v>12911159</v>
      </c>
      <c r="L36" s="190">
        <f t="shared" si="1"/>
        <v>15308239</v>
      </c>
      <c r="M36" s="190">
        <f t="shared" si="1"/>
        <v>36112903</v>
      </c>
      <c r="N36" s="190">
        <f t="shared" si="1"/>
        <v>64332301</v>
      </c>
      <c r="O36" s="190">
        <f t="shared" si="1"/>
        <v>13283278</v>
      </c>
      <c r="P36" s="190">
        <f t="shared" si="1"/>
        <v>16175013</v>
      </c>
      <c r="Q36" s="190">
        <f t="shared" si="1"/>
        <v>5676463</v>
      </c>
      <c r="R36" s="190">
        <f t="shared" si="1"/>
        <v>35134754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138666865</v>
      </c>
      <c r="X36" s="190">
        <f t="shared" si="1"/>
        <v>159041736</v>
      </c>
      <c r="Y36" s="190">
        <f t="shared" si="1"/>
        <v>-20374871</v>
      </c>
      <c r="Z36" s="191">
        <f>+IF(X36&lt;&gt;0,+(Y36/X36)*100,0)</f>
        <v>-12.811021504443337</v>
      </c>
      <c r="AA36" s="188">
        <f>SUM(AA25:AA35)</f>
        <v>206239506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-14223035</v>
      </c>
      <c r="D38" s="199">
        <f>+D22-D36</f>
        <v>0</v>
      </c>
      <c r="E38" s="200">
        <f t="shared" si="2"/>
        <v>1759395</v>
      </c>
      <c r="F38" s="106">
        <f t="shared" si="2"/>
        <v>1759395</v>
      </c>
      <c r="G38" s="106">
        <f t="shared" si="2"/>
        <v>16371154</v>
      </c>
      <c r="H38" s="106">
        <f t="shared" si="2"/>
        <v>-14732029</v>
      </c>
      <c r="I38" s="106">
        <f t="shared" si="2"/>
        <v>-4773598</v>
      </c>
      <c r="J38" s="106">
        <f t="shared" si="2"/>
        <v>-3134473</v>
      </c>
      <c r="K38" s="106">
        <f t="shared" si="2"/>
        <v>-1791098</v>
      </c>
      <c r="L38" s="106">
        <f t="shared" si="2"/>
        <v>-3883530</v>
      </c>
      <c r="M38" s="106">
        <f t="shared" si="2"/>
        <v>-4506501</v>
      </c>
      <c r="N38" s="106">
        <f t="shared" si="2"/>
        <v>-10181129</v>
      </c>
      <c r="O38" s="106">
        <f t="shared" si="2"/>
        <v>34398319</v>
      </c>
      <c r="P38" s="106">
        <f t="shared" si="2"/>
        <v>-4669198</v>
      </c>
      <c r="Q38" s="106">
        <f t="shared" si="2"/>
        <v>5040879</v>
      </c>
      <c r="R38" s="106">
        <f t="shared" si="2"/>
        <v>34770000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21454398</v>
      </c>
      <c r="X38" s="106">
        <f>IF(F22=F36,0,X22-X36)</f>
        <v>1355832</v>
      </c>
      <c r="Y38" s="106">
        <f t="shared" si="2"/>
        <v>20098566</v>
      </c>
      <c r="Z38" s="201">
        <f>+IF(X38&lt;&gt;0,+(Y38/X38)*100,0)</f>
        <v>1482.3787902926026</v>
      </c>
      <c r="AA38" s="199">
        <f>+AA22-AA36</f>
        <v>1759395</v>
      </c>
    </row>
    <row r="39" spans="1:27" ht="12.75">
      <c r="A39" s="181" t="s">
        <v>46</v>
      </c>
      <c r="B39" s="185"/>
      <c r="C39" s="155">
        <v>53924514</v>
      </c>
      <c r="D39" s="155">
        <v>0</v>
      </c>
      <c r="E39" s="156">
        <v>56667950</v>
      </c>
      <c r="F39" s="60">
        <v>56667950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6277617</v>
      </c>
      <c r="M39" s="60">
        <v>0</v>
      </c>
      <c r="N39" s="60">
        <v>6277617</v>
      </c>
      <c r="O39" s="60">
        <v>5194526</v>
      </c>
      <c r="P39" s="60">
        <v>0</v>
      </c>
      <c r="Q39" s="60">
        <v>0</v>
      </c>
      <c r="R39" s="60">
        <v>5194526</v>
      </c>
      <c r="S39" s="60">
        <v>0</v>
      </c>
      <c r="T39" s="60">
        <v>0</v>
      </c>
      <c r="U39" s="60">
        <v>0</v>
      </c>
      <c r="V39" s="60">
        <v>0</v>
      </c>
      <c r="W39" s="60">
        <v>11472143</v>
      </c>
      <c r="X39" s="60">
        <v>42500961</v>
      </c>
      <c r="Y39" s="60">
        <v>-31028818</v>
      </c>
      <c r="Z39" s="140">
        <v>-73.01</v>
      </c>
      <c r="AA39" s="155">
        <v>56667950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39701479</v>
      </c>
      <c r="D42" s="206">
        <f>SUM(D38:D41)</f>
        <v>0</v>
      </c>
      <c r="E42" s="207">
        <f t="shared" si="3"/>
        <v>58427345</v>
      </c>
      <c r="F42" s="88">
        <f t="shared" si="3"/>
        <v>58427345</v>
      </c>
      <c r="G42" s="88">
        <f t="shared" si="3"/>
        <v>16371154</v>
      </c>
      <c r="H42" s="88">
        <f t="shared" si="3"/>
        <v>-14732029</v>
      </c>
      <c r="I42" s="88">
        <f t="shared" si="3"/>
        <v>-4773598</v>
      </c>
      <c r="J42" s="88">
        <f t="shared" si="3"/>
        <v>-3134473</v>
      </c>
      <c r="K42" s="88">
        <f t="shared" si="3"/>
        <v>-1791098</v>
      </c>
      <c r="L42" s="88">
        <f t="shared" si="3"/>
        <v>2394087</v>
      </c>
      <c r="M42" s="88">
        <f t="shared" si="3"/>
        <v>-4506501</v>
      </c>
      <c r="N42" s="88">
        <f t="shared" si="3"/>
        <v>-3903512</v>
      </c>
      <c r="O42" s="88">
        <f t="shared" si="3"/>
        <v>39592845</v>
      </c>
      <c r="P42" s="88">
        <f t="shared" si="3"/>
        <v>-4669198</v>
      </c>
      <c r="Q42" s="88">
        <f t="shared" si="3"/>
        <v>5040879</v>
      </c>
      <c r="R42" s="88">
        <f t="shared" si="3"/>
        <v>39964526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32926541</v>
      </c>
      <c r="X42" s="88">
        <f t="shared" si="3"/>
        <v>43856793</v>
      </c>
      <c r="Y42" s="88">
        <f t="shared" si="3"/>
        <v>-10930252</v>
      </c>
      <c r="Z42" s="208">
        <f>+IF(X42&lt;&gt;0,+(Y42/X42)*100,0)</f>
        <v>-24.922597509580786</v>
      </c>
      <c r="AA42" s="206">
        <f>SUM(AA38:AA41)</f>
        <v>58427345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39701479</v>
      </c>
      <c r="D44" s="210">
        <f>+D42-D43</f>
        <v>0</v>
      </c>
      <c r="E44" s="211">
        <f t="shared" si="4"/>
        <v>58427345</v>
      </c>
      <c r="F44" s="77">
        <f t="shared" si="4"/>
        <v>58427345</v>
      </c>
      <c r="G44" s="77">
        <f t="shared" si="4"/>
        <v>16371154</v>
      </c>
      <c r="H44" s="77">
        <f t="shared" si="4"/>
        <v>-14732029</v>
      </c>
      <c r="I44" s="77">
        <f t="shared" si="4"/>
        <v>-4773598</v>
      </c>
      <c r="J44" s="77">
        <f t="shared" si="4"/>
        <v>-3134473</v>
      </c>
      <c r="K44" s="77">
        <f t="shared" si="4"/>
        <v>-1791098</v>
      </c>
      <c r="L44" s="77">
        <f t="shared" si="4"/>
        <v>2394087</v>
      </c>
      <c r="M44" s="77">
        <f t="shared" si="4"/>
        <v>-4506501</v>
      </c>
      <c r="N44" s="77">
        <f t="shared" si="4"/>
        <v>-3903512</v>
      </c>
      <c r="O44" s="77">
        <f t="shared" si="4"/>
        <v>39592845</v>
      </c>
      <c r="P44" s="77">
        <f t="shared" si="4"/>
        <v>-4669198</v>
      </c>
      <c r="Q44" s="77">
        <f t="shared" si="4"/>
        <v>5040879</v>
      </c>
      <c r="R44" s="77">
        <f t="shared" si="4"/>
        <v>39964526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32926541</v>
      </c>
      <c r="X44" s="77">
        <f t="shared" si="4"/>
        <v>43856793</v>
      </c>
      <c r="Y44" s="77">
        <f t="shared" si="4"/>
        <v>-10930252</v>
      </c>
      <c r="Z44" s="212">
        <f>+IF(X44&lt;&gt;0,+(Y44/X44)*100,0)</f>
        <v>-24.922597509580786</v>
      </c>
      <c r="AA44" s="210">
        <f>+AA42-AA43</f>
        <v>58427345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39701479</v>
      </c>
      <c r="D46" s="206">
        <f>SUM(D44:D45)</f>
        <v>0</v>
      </c>
      <c r="E46" s="207">
        <f t="shared" si="5"/>
        <v>58427345</v>
      </c>
      <c r="F46" s="88">
        <f t="shared" si="5"/>
        <v>58427345</v>
      </c>
      <c r="G46" s="88">
        <f t="shared" si="5"/>
        <v>16371154</v>
      </c>
      <c r="H46" s="88">
        <f t="shared" si="5"/>
        <v>-14732029</v>
      </c>
      <c r="I46" s="88">
        <f t="shared" si="5"/>
        <v>-4773598</v>
      </c>
      <c r="J46" s="88">
        <f t="shared" si="5"/>
        <v>-3134473</v>
      </c>
      <c r="K46" s="88">
        <f t="shared" si="5"/>
        <v>-1791098</v>
      </c>
      <c r="L46" s="88">
        <f t="shared" si="5"/>
        <v>2394087</v>
      </c>
      <c r="M46" s="88">
        <f t="shared" si="5"/>
        <v>-4506501</v>
      </c>
      <c r="N46" s="88">
        <f t="shared" si="5"/>
        <v>-3903512</v>
      </c>
      <c r="O46" s="88">
        <f t="shared" si="5"/>
        <v>39592845</v>
      </c>
      <c r="P46" s="88">
        <f t="shared" si="5"/>
        <v>-4669198</v>
      </c>
      <c r="Q46" s="88">
        <f t="shared" si="5"/>
        <v>5040879</v>
      </c>
      <c r="R46" s="88">
        <f t="shared" si="5"/>
        <v>39964526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32926541</v>
      </c>
      <c r="X46" s="88">
        <f t="shared" si="5"/>
        <v>43856793</v>
      </c>
      <c r="Y46" s="88">
        <f t="shared" si="5"/>
        <v>-10930252</v>
      </c>
      <c r="Z46" s="208">
        <f>+IF(X46&lt;&gt;0,+(Y46/X46)*100,0)</f>
        <v>-24.922597509580786</v>
      </c>
      <c r="AA46" s="206">
        <f>SUM(AA44:AA45)</f>
        <v>58427345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39701479</v>
      </c>
      <c r="D48" s="217">
        <f>SUM(D46:D47)</f>
        <v>0</v>
      </c>
      <c r="E48" s="218">
        <f t="shared" si="6"/>
        <v>58427345</v>
      </c>
      <c r="F48" s="219">
        <f t="shared" si="6"/>
        <v>58427345</v>
      </c>
      <c r="G48" s="219">
        <f t="shared" si="6"/>
        <v>16371154</v>
      </c>
      <c r="H48" s="220">
        <f t="shared" si="6"/>
        <v>-14732029</v>
      </c>
      <c r="I48" s="220">
        <f t="shared" si="6"/>
        <v>-4773598</v>
      </c>
      <c r="J48" s="220">
        <f t="shared" si="6"/>
        <v>-3134473</v>
      </c>
      <c r="K48" s="220">
        <f t="shared" si="6"/>
        <v>-1791098</v>
      </c>
      <c r="L48" s="220">
        <f t="shared" si="6"/>
        <v>2394087</v>
      </c>
      <c r="M48" s="219">
        <f t="shared" si="6"/>
        <v>-4506501</v>
      </c>
      <c r="N48" s="219">
        <f t="shared" si="6"/>
        <v>-3903512</v>
      </c>
      <c r="O48" s="220">
        <f t="shared" si="6"/>
        <v>39592845</v>
      </c>
      <c r="P48" s="220">
        <f t="shared" si="6"/>
        <v>-4669198</v>
      </c>
      <c r="Q48" s="220">
        <f t="shared" si="6"/>
        <v>5040879</v>
      </c>
      <c r="R48" s="220">
        <f t="shared" si="6"/>
        <v>39964526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32926541</v>
      </c>
      <c r="X48" s="220">
        <f t="shared" si="6"/>
        <v>43856793</v>
      </c>
      <c r="Y48" s="220">
        <f t="shared" si="6"/>
        <v>-10930252</v>
      </c>
      <c r="Z48" s="221">
        <f>+IF(X48&lt;&gt;0,+(Y48/X48)*100,0)</f>
        <v>-24.922597509580786</v>
      </c>
      <c r="AA48" s="222">
        <f>SUM(AA46:AA47)</f>
        <v>58427345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851095</v>
      </c>
      <c r="D5" s="153">
        <f>SUM(D6:D8)</f>
        <v>0</v>
      </c>
      <c r="E5" s="154">
        <f t="shared" si="0"/>
        <v>500000</v>
      </c>
      <c r="F5" s="100">
        <f t="shared" si="0"/>
        <v>500000</v>
      </c>
      <c r="G5" s="100">
        <f t="shared" si="0"/>
        <v>0</v>
      </c>
      <c r="H5" s="100">
        <f t="shared" si="0"/>
        <v>8822</v>
      </c>
      <c r="I5" s="100">
        <f t="shared" si="0"/>
        <v>0</v>
      </c>
      <c r="J5" s="100">
        <f t="shared" si="0"/>
        <v>8822</v>
      </c>
      <c r="K5" s="100">
        <f t="shared" si="0"/>
        <v>0</v>
      </c>
      <c r="L5" s="100">
        <f t="shared" si="0"/>
        <v>198400</v>
      </c>
      <c r="M5" s="100">
        <f t="shared" si="0"/>
        <v>466030</v>
      </c>
      <c r="N5" s="100">
        <f t="shared" si="0"/>
        <v>664430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673252</v>
      </c>
      <c r="X5" s="100">
        <f t="shared" si="0"/>
        <v>0</v>
      </c>
      <c r="Y5" s="100">
        <f t="shared" si="0"/>
        <v>673252</v>
      </c>
      <c r="Z5" s="137">
        <f>+IF(X5&lt;&gt;0,+(Y5/X5)*100,0)</f>
        <v>0</v>
      </c>
      <c r="AA5" s="153">
        <f>SUM(AA6:AA8)</f>
        <v>500000</v>
      </c>
    </row>
    <row r="6" spans="1:27" ht="12.75">
      <c r="A6" s="138" t="s">
        <v>75</v>
      </c>
      <c r="B6" s="136"/>
      <c r="C6" s="155">
        <v>345374</v>
      </c>
      <c r="D6" s="155"/>
      <c r="E6" s="156">
        <v>500000</v>
      </c>
      <c r="F6" s="60">
        <v>500000</v>
      </c>
      <c r="G6" s="60"/>
      <c r="H6" s="60"/>
      <c r="I6" s="60"/>
      <c r="J6" s="60"/>
      <c r="K6" s="60"/>
      <c r="L6" s="60"/>
      <c r="M6" s="60">
        <v>466030</v>
      </c>
      <c r="N6" s="60">
        <v>466030</v>
      </c>
      <c r="O6" s="60"/>
      <c r="P6" s="60"/>
      <c r="Q6" s="60"/>
      <c r="R6" s="60"/>
      <c r="S6" s="60"/>
      <c r="T6" s="60"/>
      <c r="U6" s="60"/>
      <c r="V6" s="60"/>
      <c r="W6" s="60">
        <v>466030</v>
      </c>
      <c r="X6" s="60"/>
      <c r="Y6" s="60">
        <v>466030</v>
      </c>
      <c r="Z6" s="140"/>
      <c r="AA6" s="62">
        <v>500000</v>
      </c>
    </row>
    <row r="7" spans="1:27" ht="12.75">
      <c r="A7" s="138" t="s">
        <v>76</v>
      </c>
      <c r="B7" s="136"/>
      <c r="C7" s="157">
        <v>333130</v>
      </c>
      <c r="D7" s="157"/>
      <c r="E7" s="158"/>
      <c r="F7" s="159"/>
      <c r="G7" s="159"/>
      <c r="H7" s="159">
        <v>8822</v>
      </c>
      <c r="I7" s="159"/>
      <c r="J7" s="159">
        <v>8822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8822</v>
      </c>
      <c r="X7" s="159"/>
      <c r="Y7" s="159">
        <v>8822</v>
      </c>
      <c r="Z7" s="141"/>
      <c r="AA7" s="225"/>
    </row>
    <row r="8" spans="1:27" ht="12.75">
      <c r="A8" s="138" t="s">
        <v>77</v>
      </c>
      <c r="B8" s="136"/>
      <c r="C8" s="155">
        <v>172591</v>
      </c>
      <c r="D8" s="155"/>
      <c r="E8" s="156"/>
      <c r="F8" s="60"/>
      <c r="G8" s="60"/>
      <c r="H8" s="60"/>
      <c r="I8" s="60"/>
      <c r="J8" s="60"/>
      <c r="K8" s="60"/>
      <c r="L8" s="60">
        <v>198400</v>
      </c>
      <c r="M8" s="60"/>
      <c r="N8" s="60">
        <v>198400</v>
      </c>
      <c r="O8" s="60"/>
      <c r="P8" s="60"/>
      <c r="Q8" s="60"/>
      <c r="R8" s="60"/>
      <c r="S8" s="60"/>
      <c r="T8" s="60"/>
      <c r="U8" s="60"/>
      <c r="V8" s="60"/>
      <c r="W8" s="60">
        <v>198400</v>
      </c>
      <c r="X8" s="60"/>
      <c r="Y8" s="60">
        <v>198400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16012329</v>
      </c>
      <c r="D9" s="153">
        <f>SUM(D10:D14)</f>
        <v>0</v>
      </c>
      <c r="E9" s="154">
        <f t="shared" si="1"/>
        <v>4897093</v>
      </c>
      <c r="F9" s="100">
        <f t="shared" si="1"/>
        <v>4897093</v>
      </c>
      <c r="G9" s="100">
        <f t="shared" si="1"/>
        <v>330958</v>
      </c>
      <c r="H9" s="100">
        <f t="shared" si="1"/>
        <v>0</v>
      </c>
      <c r="I9" s="100">
        <f t="shared" si="1"/>
        <v>1415462</v>
      </c>
      <c r="J9" s="100">
        <f t="shared" si="1"/>
        <v>1746420</v>
      </c>
      <c r="K9" s="100">
        <f t="shared" si="1"/>
        <v>697836</v>
      </c>
      <c r="L9" s="100">
        <f t="shared" si="1"/>
        <v>0</v>
      </c>
      <c r="M9" s="100">
        <f t="shared" si="1"/>
        <v>402473</v>
      </c>
      <c r="N9" s="100">
        <f t="shared" si="1"/>
        <v>1100309</v>
      </c>
      <c r="O9" s="100">
        <f t="shared" si="1"/>
        <v>0</v>
      </c>
      <c r="P9" s="100">
        <f t="shared" si="1"/>
        <v>380571</v>
      </c>
      <c r="Q9" s="100">
        <f t="shared" si="1"/>
        <v>380343</v>
      </c>
      <c r="R9" s="100">
        <f t="shared" si="1"/>
        <v>760914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3607643</v>
      </c>
      <c r="X9" s="100">
        <f t="shared" si="1"/>
        <v>0</v>
      </c>
      <c r="Y9" s="100">
        <f t="shared" si="1"/>
        <v>3607643</v>
      </c>
      <c r="Z9" s="137">
        <f>+IF(X9&lt;&gt;0,+(Y9/X9)*100,0)</f>
        <v>0</v>
      </c>
      <c r="AA9" s="102">
        <f>SUM(AA10:AA14)</f>
        <v>4897093</v>
      </c>
    </row>
    <row r="10" spans="1:27" ht="12.75">
      <c r="A10" s="138" t="s">
        <v>79</v>
      </c>
      <c r="B10" s="136"/>
      <c r="C10" s="155"/>
      <c r="D10" s="155"/>
      <c r="E10" s="156">
        <v>908992</v>
      </c>
      <c r="F10" s="60">
        <v>908992</v>
      </c>
      <c r="G10" s="60"/>
      <c r="H10" s="60"/>
      <c r="I10" s="60"/>
      <c r="J10" s="60"/>
      <c r="K10" s="60"/>
      <c r="L10" s="60"/>
      <c r="M10" s="60"/>
      <c r="N10" s="60"/>
      <c r="O10" s="60"/>
      <c r="P10" s="60">
        <v>374771</v>
      </c>
      <c r="Q10" s="60">
        <v>380343</v>
      </c>
      <c r="R10" s="60">
        <v>755114</v>
      </c>
      <c r="S10" s="60"/>
      <c r="T10" s="60"/>
      <c r="U10" s="60"/>
      <c r="V10" s="60"/>
      <c r="W10" s="60">
        <v>755114</v>
      </c>
      <c r="X10" s="60"/>
      <c r="Y10" s="60">
        <v>755114</v>
      </c>
      <c r="Z10" s="140"/>
      <c r="AA10" s="62">
        <v>908992</v>
      </c>
    </row>
    <row r="11" spans="1:27" ht="12.75">
      <c r="A11" s="138" t="s">
        <v>80</v>
      </c>
      <c r="B11" s="136"/>
      <c r="C11" s="155">
        <v>16012329</v>
      </c>
      <c r="D11" s="155"/>
      <c r="E11" s="156">
        <v>3988101</v>
      </c>
      <c r="F11" s="60">
        <v>3988101</v>
      </c>
      <c r="G11" s="60">
        <v>330958</v>
      </c>
      <c r="H11" s="60"/>
      <c r="I11" s="60">
        <v>1415462</v>
      </c>
      <c r="J11" s="60">
        <v>1746420</v>
      </c>
      <c r="K11" s="60">
        <v>697836</v>
      </c>
      <c r="L11" s="60"/>
      <c r="M11" s="60">
        <v>402473</v>
      </c>
      <c r="N11" s="60">
        <v>1100309</v>
      </c>
      <c r="O11" s="60"/>
      <c r="P11" s="60">
        <v>5800</v>
      </c>
      <c r="Q11" s="60"/>
      <c r="R11" s="60">
        <v>5800</v>
      </c>
      <c r="S11" s="60"/>
      <c r="T11" s="60"/>
      <c r="U11" s="60"/>
      <c r="V11" s="60"/>
      <c r="W11" s="60">
        <v>2852529</v>
      </c>
      <c r="X11" s="60"/>
      <c r="Y11" s="60">
        <v>2852529</v>
      </c>
      <c r="Z11" s="140"/>
      <c r="AA11" s="62">
        <v>3988101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24569941</v>
      </c>
      <c r="D15" s="153">
        <f>SUM(D16:D18)</f>
        <v>0</v>
      </c>
      <c r="E15" s="154">
        <f t="shared" si="2"/>
        <v>12660857</v>
      </c>
      <c r="F15" s="100">
        <f t="shared" si="2"/>
        <v>12660857</v>
      </c>
      <c r="G15" s="100">
        <f t="shared" si="2"/>
        <v>132814</v>
      </c>
      <c r="H15" s="100">
        <f t="shared" si="2"/>
        <v>1485165</v>
      </c>
      <c r="I15" s="100">
        <f t="shared" si="2"/>
        <v>576353</v>
      </c>
      <c r="J15" s="100">
        <f t="shared" si="2"/>
        <v>2194332</v>
      </c>
      <c r="K15" s="100">
        <f t="shared" si="2"/>
        <v>607699</v>
      </c>
      <c r="L15" s="100">
        <f t="shared" si="2"/>
        <v>0</v>
      </c>
      <c r="M15" s="100">
        <f t="shared" si="2"/>
        <v>1031381</v>
      </c>
      <c r="N15" s="100">
        <f t="shared" si="2"/>
        <v>1639080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3833412</v>
      </c>
      <c r="X15" s="100">
        <f t="shared" si="2"/>
        <v>13580964</v>
      </c>
      <c r="Y15" s="100">
        <f t="shared" si="2"/>
        <v>-9747552</v>
      </c>
      <c r="Z15" s="137">
        <f>+IF(X15&lt;&gt;0,+(Y15/X15)*100,0)</f>
        <v>-71.77363845453092</v>
      </c>
      <c r="AA15" s="102">
        <f>SUM(AA16:AA18)</f>
        <v>12660857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24569941</v>
      </c>
      <c r="D17" s="155"/>
      <c r="E17" s="156">
        <v>12660857</v>
      </c>
      <c r="F17" s="60">
        <v>12660857</v>
      </c>
      <c r="G17" s="60">
        <v>132814</v>
      </c>
      <c r="H17" s="60">
        <v>1485165</v>
      </c>
      <c r="I17" s="60">
        <v>576353</v>
      </c>
      <c r="J17" s="60">
        <v>2194332</v>
      </c>
      <c r="K17" s="60">
        <v>607699</v>
      </c>
      <c r="L17" s="60"/>
      <c r="M17" s="60">
        <v>1031381</v>
      </c>
      <c r="N17" s="60">
        <v>1639080</v>
      </c>
      <c r="O17" s="60"/>
      <c r="P17" s="60"/>
      <c r="Q17" s="60"/>
      <c r="R17" s="60"/>
      <c r="S17" s="60"/>
      <c r="T17" s="60"/>
      <c r="U17" s="60"/>
      <c r="V17" s="60"/>
      <c r="W17" s="60">
        <v>3833412</v>
      </c>
      <c r="X17" s="60">
        <v>13580964</v>
      </c>
      <c r="Y17" s="60">
        <v>-9747552</v>
      </c>
      <c r="Z17" s="140">
        <v>-71.77</v>
      </c>
      <c r="AA17" s="62">
        <v>12660857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21527414</v>
      </c>
      <c r="D19" s="153">
        <f>SUM(D20:D23)</f>
        <v>0</v>
      </c>
      <c r="E19" s="154">
        <f t="shared" si="3"/>
        <v>40360000</v>
      </c>
      <c r="F19" s="100">
        <f t="shared" si="3"/>
        <v>40360000</v>
      </c>
      <c r="G19" s="100">
        <f t="shared" si="3"/>
        <v>28457</v>
      </c>
      <c r="H19" s="100">
        <f t="shared" si="3"/>
        <v>0</v>
      </c>
      <c r="I19" s="100">
        <f t="shared" si="3"/>
        <v>0</v>
      </c>
      <c r="J19" s="100">
        <f t="shared" si="3"/>
        <v>28457</v>
      </c>
      <c r="K19" s="100">
        <f t="shared" si="3"/>
        <v>0</v>
      </c>
      <c r="L19" s="100">
        <f t="shared" si="3"/>
        <v>195528</v>
      </c>
      <c r="M19" s="100">
        <f t="shared" si="3"/>
        <v>2939073</v>
      </c>
      <c r="N19" s="100">
        <f t="shared" si="3"/>
        <v>3134601</v>
      </c>
      <c r="O19" s="100">
        <f t="shared" si="3"/>
        <v>0</v>
      </c>
      <c r="P19" s="100">
        <f t="shared" si="3"/>
        <v>0</v>
      </c>
      <c r="Q19" s="100">
        <f t="shared" si="3"/>
        <v>3648639</v>
      </c>
      <c r="R19" s="100">
        <f t="shared" si="3"/>
        <v>3648639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6811697</v>
      </c>
      <c r="X19" s="100">
        <f t="shared" si="3"/>
        <v>28920006</v>
      </c>
      <c r="Y19" s="100">
        <f t="shared" si="3"/>
        <v>-22108309</v>
      </c>
      <c r="Z19" s="137">
        <f>+IF(X19&lt;&gt;0,+(Y19/X19)*100,0)</f>
        <v>-76.44641913283144</v>
      </c>
      <c r="AA19" s="102">
        <f>SUM(AA20:AA23)</f>
        <v>40360000</v>
      </c>
    </row>
    <row r="20" spans="1:27" ht="12.75">
      <c r="A20" s="138" t="s">
        <v>89</v>
      </c>
      <c r="B20" s="136"/>
      <c r="C20" s="155">
        <v>1652632</v>
      </c>
      <c r="D20" s="155"/>
      <c r="E20" s="156">
        <v>2750000</v>
      </c>
      <c r="F20" s="60">
        <v>2750000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1500003</v>
      </c>
      <c r="Y20" s="60">
        <v>-1500003</v>
      </c>
      <c r="Z20" s="140">
        <v>-100</v>
      </c>
      <c r="AA20" s="62">
        <v>2750000</v>
      </c>
    </row>
    <row r="21" spans="1:27" ht="12.75">
      <c r="A21" s="138" t="s">
        <v>90</v>
      </c>
      <c r="B21" s="136"/>
      <c r="C21" s="155">
        <v>13803596</v>
      </c>
      <c r="D21" s="155"/>
      <c r="E21" s="156">
        <v>34060000</v>
      </c>
      <c r="F21" s="60">
        <v>34060000</v>
      </c>
      <c r="G21" s="60">
        <v>28457</v>
      </c>
      <c r="H21" s="60"/>
      <c r="I21" s="60"/>
      <c r="J21" s="60">
        <v>28457</v>
      </c>
      <c r="K21" s="60"/>
      <c r="L21" s="60">
        <v>195528</v>
      </c>
      <c r="M21" s="60">
        <v>2939073</v>
      </c>
      <c r="N21" s="60">
        <v>3134601</v>
      </c>
      <c r="O21" s="60"/>
      <c r="P21" s="60"/>
      <c r="Q21" s="60">
        <v>3648639</v>
      </c>
      <c r="R21" s="60">
        <v>3648639</v>
      </c>
      <c r="S21" s="60"/>
      <c r="T21" s="60"/>
      <c r="U21" s="60"/>
      <c r="V21" s="60"/>
      <c r="W21" s="60">
        <v>6811697</v>
      </c>
      <c r="X21" s="60">
        <v>27420003</v>
      </c>
      <c r="Y21" s="60">
        <v>-20608306</v>
      </c>
      <c r="Z21" s="140">
        <v>-75.16</v>
      </c>
      <c r="AA21" s="62">
        <v>34060000</v>
      </c>
    </row>
    <row r="22" spans="1:27" ht="12.75">
      <c r="A22" s="138" t="s">
        <v>91</v>
      </c>
      <c r="B22" s="136"/>
      <c r="C22" s="157">
        <v>6071186</v>
      </c>
      <c r="D22" s="157"/>
      <c r="E22" s="158">
        <v>3550000</v>
      </c>
      <c r="F22" s="159">
        <v>3550000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>
        <v>3550000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62960779</v>
      </c>
      <c r="D25" s="217">
        <f>+D5+D9+D15+D19+D24</f>
        <v>0</v>
      </c>
      <c r="E25" s="230">
        <f t="shared" si="4"/>
        <v>58417950</v>
      </c>
      <c r="F25" s="219">
        <f t="shared" si="4"/>
        <v>58417950</v>
      </c>
      <c r="G25" s="219">
        <f t="shared" si="4"/>
        <v>492229</v>
      </c>
      <c r="H25" s="219">
        <f t="shared" si="4"/>
        <v>1493987</v>
      </c>
      <c r="I25" s="219">
        <f t="shared" si="4"/>
        <v>1991815</v>
      </c>
      <c r="J25" s="219">
        <f t="shared" si="4"/>
        <v>3978031</v>
      </c>
      <c r="K25" s="219">
        <f t="shared" si="4"/>
        <v>1305535</v>
      </c>
      <c r="L25" s="219">
        <f t="shared" si="4"/>
        <v>393928</v>
      </c>
      <c r="M25" s="219">
        <f t="shared" si="4"/>
        <v>4838957</v>
      </c>
      <c r="N25" s="219">
        <f t="shared" si="4"/>
        <v>6538420</v>
      </c>
      <c r="O25" s="219">
        <f t="shared" si="4"/>
        <v>0</v>
      </c>
      <c r="P25" s="219">
        <f t="shared" si="4"/>
        <v>380571</v>
      </c>
      <c r="Q25" s="219">
        <f t="shared" si="4"/>
        <v>4028982</v>
      </c>
      <c r="R25" s="219">
        <f t="shared" si="4"/>
        <v>4409553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14926004</v>
      </c>
      <c r="X25" s="219">
        <f t="shared" si="4"/>
        <v>42500970</v>
      </c>
      <c r="Y25" s="219">
        <f t="shared" si="4"/>
        <v>-27574966</v>
      </c>
      <c r="Z25" s="231">
        <f>+IF(X25&lt;&gt;0,+(Y25/X25)*100,0)</f>
        <v>-64.88079213250899</v>
      </c>
      <c r="AA25" s="232">
        <f>+AA5+AA9+AA15+AA19+AA24</f>
        <v>58417950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48584974</v>
      </c>
      <c r="D28" s="155"/>
      <c r="E28" s="156">
        <v>56667950</v>
      </c>
      <c r="F28" s="60">
        <v>56667950</v>
      </c>
      <c r="G28" s="60">
        <v>492229</v>
      </c>
      <c r="H28" s="60">
        <v>1485165</v>
      </c>
      <c r="I28" s="60">
        <v>1991815</v>
      </c>
      <c r="J28" s="60">
        <v>3969209</v>
      </c>
      <c r="K28" s="60">
        <v>1305535</v>
      </c>
      <c r="L28" s="60">
        <v>195528</v>
      </c>
      <c r="M28" s="60">
        <v>4361085</v>
      </c>
      <c r="N28" s="60">
        <v>5862148</v>
      </c>
      <c r="O28" s="60"/>
      <c r="P28" s="60">
        <v>374771</v>
      </c>
      <c r="Q28" s="60">
        <v>4028982</v>
      </c>
      <c r="R28" s="60">
        <v>4403753</v>
      </c>
      <c r="S28" s="60"/>
      <c r="T28" s="60"/>
      <c r="U28" s="60"/>
      <c r="V28" s="60"/>
      <c r="W28" s="60">
        <v>14235110</v>
      </c>
      <c r="X28" s="60">
        <v>42500961</v>
      </c>
      <c r="Y28" s="60">
        <v>-28265851</v>
      </c>
      <c r="Z28" s="140">
        <v>-66.51</v>
      </c>
      <c r="AA28" s="155">
        <v>56667950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48584974</v>
      </c>
      <c r="D32" s="210">
        <f>SUM(D28:D31)</f>
        <v>0</v>
      </c>
      <c r="E32" s="211">
        <f t="shared" si="5"/>
        <v>56667950</v>
      </c>
      <c r="F32" s="77">
        <f t="shared" si="5"/>
        <v>56667950</v>
      </c>
      <c r="G32" s="77">
        <f t="shared" si="5"/>
        <v>492229</v>
      </c>
      <c r="H32" s="77">
        <f t="shared" si="5"/>
        <v>1485165</v>
      </c>
      <c r="I32" s="77">
        <f t="shared" si="5"/>
        <v>1991815</v>
      </c>
      <c r="J32" s="77">
        <f t="shared" si="5"/>
        <v>3969209</v>
      </c>
      <c r="K32" s="77">
        <f t="shared" si="5"/>
        <v>1305535</v>
      </c>
      <c r="L32" s="77">
        <f t="shared" si="5"/>
        <v>195528</v>
      </c>
      <c r="M32" s="77">
        <f t="shared" si="5"/>
        <v>4361085</v>
      </c>
      <c r="N32" s="77">
        <f t="shared" si="5"/>
        <v>5862148</v>
      </c>
      <c r="O32" s="77">
        <f t="shared" si="5"/>
        <v>0</v>
      </c>
      <c r="P32" s="77">
        <f t="shared" si="5"/>
        <v>374771</v>
      </c>
      <c r="Q32" s="77">
        <f t="shared" si="5"/>
        <v>4028982</v>
      </c>
      <c r="R32" s="77">
        <f t="shared" si="5"/>
        <v>4403753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14235110</v>
      </c>
      <c r="X32" s="77">
        <f t="shared" si="5"/>
        <v>42500961</v>
      </c>
      <c r="Y32" s="77">
        <f t="shared" si="5"/>
        <v>-28265851</v>
      </c>
      <c r="Z32" s="212">
        <f>+IF(X32&lt;&gt;0,+(Y32/X32)*100,0)</f>
        <v>-66.50638087924648</v>
      </c>
      <c r="AA32" s="79">
        <f>SUM(AA28:AA31)</f>
        <v>56667950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14375805</v>
      </c>
      <c r="D35" s="155"/>
      <c r="E35" s="156">
        <v>1750000</v>
      </c>
      <c r="F35" s="60">
        <v>1750000</v>
      </c>
      <c r="G35" s="60"/>
      <c r="H35" s="60">
        <v>8822</v>
      </c>
      <c r="I35" s="60"/>
      <c r="J35" s="60">
        <v>8822</v>
      </c>
      <c r="K35" s="60"/>
      <c r="L35" s="60">
        <v>198400</v>
      </c>
      <c r="M35" s="60">
        <v>477872</v>
      </c>
      <c r="N35" s="60">
        <v>676272</v>
      </c>
      <c r="O35" s="60"/>
      <c r="P35" s="60">
        <v>5800</v>
      </c>
      <c r="Q35" s="60"/>
      <c r="R35" s="60">
        <v>5800</v>
      </c>
      <c r="S35" s="60"/>
      <c r="T35" s="60"/>
      <c r="U35" s="60"/>
      <c r="V35" s="60"/>
      <c r="W35" s="60">
        <v>690894</v>
      </c>
      <c r="X35" s="60"/>
      <c r="Y35" s="60">
        <v>690894</v>
      </c>
      <c r="Z35" s="140"/>
      <c r="AA35" s="62">
        <v>1750000</v>
      </c>
    </row>
    <row r="36" spans="1:27" ht="12.75">
      <c r="A36" s="238" t="s">
        <v>139</v>
      </c>
      <c r="B36" s="149"/>
      <c r="C36" s="222">
        <f aca="true" t="shared" si="6" ref="C36:Y36">SUM(C32:C35)</f>
        <v>62960779</v>
      </c>
      <c r="D36" s="222">
        <f>SUM(D32:D35)</f>
        <v>0</v>
      </c>
      <c r="E36" s="218">
        <f t="shared" si="6"/>
        <v>58417950</v>
      </c>
      <c r="F36" s="220">
        <f t="shared" si="6"/>
        <v>58417950</v>
      </c>
      <c r="G36" s="220">
        <f t="shared" si="6"/>
        <v>492229</v>
      </c>
      <c r="H36" s="220">
        <f t="shared" si="6"/>
        <v>1493987</v>
      </c>
      <c r="I36" s="220">
        <f t="shared" si="6"/>
        <v>1991815</v>
      </c>
      <c r="J36" s="220">
        <f t="shared" si="6"/>
        <v>3978031</v>
      </c>
      <c r="K36" s="220">
        <f t="shared" si="6"/>
        <v>1305535</v>
      </c>
      <c r="L36" s="220">
        <f t="shared" si="6"/>
        <v>393928</v>
      </c>
      <c r="M36" s="220">
        <f t="shared" si="6"/>
        <v>4838957</v>
      </c>
      <c r="N36" s="220">
        <f t="shared" si="6"/>
        <v>6538420</v>
      </c>
      <c r="O36" s="220">
        <f t="shared" si="6"/>
        <v>0</v>
      </c>
      <c r="P36" s="220">
        <f t="shared" si="6"/>
        <v>380571</v>
      </c>
      <c r="Q36" s="220">
        <f t="shared" si="6"/>
        <v>4028982</v>
      </c>
      <c r="R36" s="220">
        <f t="shared" si="6"/>
        <v>4409553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14926004</v>
      </c>
      <c r="X36" s="220">
        <f t="shared" si="6"/>
        <v>42500961</v>
      </c>
      <c r="Y36" s="220">
        <f t="shared" si="6"/>
        <v>-27574957</v>
      </c>
      <c r="Z36" s="221">
        <f>+IF(X36&lt;&gt;0,+(Y36/X36)*100,0)</f>
        <v>-64.88078469566841</v>
      </c>
      <c r="AA36" s="239">
        <f>SUM(AA32:AA35)</f>
        <v>58417950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889344</v>
      </c>
      <c r="D6" s="155"/>
      <c r="E6" s="59">
        <v>100000</v>
      </c>
      <c r="F6" s="60">
        <v>100000</v>
      </c>
      <c r="G6" s="60"/>
      <c r="H6" s="60">
        <v>8020044</v>
      </c>
      <c r="I6" s="60"/>
      <c r="J6" s="60"/>
      <c r="K6" s="60">
        <v>8953817</v>
      </c>
      <c r="L6" s="60">
        <v>1364464</v>
      </c>
      <c r="M6" s="60">
        <v>860964</v>
      </c>
      <c r="N6" s="60">
        <v>860964</v>
      </c>
      <c r="O6" s="60">
        <v>-31238463</v>
      </c>
      <c r="P6" s="60">
        <v>-1595943</v>
      </c>
      <c r="Q6" s="60">
        <v>-9449789</v>
      </c>
      <c r="R6" s="60">
        <v>-9449789</v>
      </c>
      <c r="S6" s="60"/>
      <c r="T6" s="60"/>
      <c r="U6" s="60"/>
      <c r="V6" s="60"/>
      <c r="W6" s="60">
        <v>-9449789</v>
      </c>
      <c r="X6" s="60">
        <v>75000</v>
      </c>
      <c r="Y6" s="60">
        <v>-9524789</v>
      </c>
      <c r="Z6" s="140">
        <v>-12699.72</v>
      </c>
      <c r="AA6" s="62">
        <v>100000</v>
      </c>
    </row>
    <row r="7" spans="1:27" ht="12.75">
      <c r="A7" s="249" t="s">
        <v>144</v>
      </c>
      <c r="B7" s="182"/>
      <c r="C7" s="155"/>
      <c r="D7" s="155"/>
      <c r="E7" s="59">
        <v>7271000</v>
      </c>
      <c r="F7" s="60">
        <v>7271000</v>
      </c>
      <c r="G7" s="60"/>
      <c r="H7" s="60">
        <v>15936216</v>
      </c>
      <c r="I7" s="60"/>
      <c r="J7" s="60"/>
      <c r="K7" s="60"/>
      <c r="L7" s="60">
        <v>3682765</v>
      </c>
      <c r="M7" s="60">
        <v>12171288</v>
      </c>
      <c r="N7" s="60">
        <v>12171288</v>
      </c>
      <c r="O7" s="60">
        <v>35738995</v>
      </c>
      <c r="P7" s="60">
        <v>151723</v>
      </c>
      <c r="Q7" s="60">
        <v>2673038</v>
      </c>
      <c r="R7" s="60">
        <v>2673038</v>
      </c>
      <c r="S7" s="60"/>
      <c r="T7" s="60"/>
      <c r="U7" s="60"/>
      <c r="V7" s="60"/>
      <c r="W7" s="60">
        <v>2673038</v>
      </c>
      <c r="X7" s="60">
        <v>5453250</v>
      </c>
      <c r="Y7" s="60">
        <v>-2780212</v>
      </c>
      <c r="Z7" s="140">
        <v>-50.98</v>
      </c>
      <c r="AA7" s="62">
        <v>7271000</v>
      </c>
    </row>
    <row r="8" spans="1:27" ht="12.75">
      <c r="A8" s="249" t="s">
        <v>145</v>
      </c>
      <c r="B8" s="182"/>
      <c r="C8" s="155">
        <v>75044904</v>
      </c>
      <c r="D8" s="155"/>
      <c r="E8" s="59">
        <v>315386239</v>
      </c>
      <c r="F8" s="60">
        <v>315386239</v>
      </c>
      <c r="G8" s="60"/>
      <c r="H8" s="60">
        <v>105231865</v>
      </c>
      <c r="I8" s="60"/>
      <c r="J8" s="60"/>
      <c r="K8" s="60">
        <v>117356370</v>
      </c>
      <c r="L8" s="60">
        <v>124211813</v>
      </c>
      <c r="M8" s="60">
        <v>131563950</v>
      </c>
      <c r="N8" s="60">
        <v>131563950</v>
      </c>
      <c r="O8" s="60">
        <v>130968013</v>
      </c>
      <c r="P8" s="60">
        <v>139553479</v>
      </c>
      <c r="Q8" s="60">
        <v>142432884</v>
      </c>
      <c r="R8" s="60">
        <v>142432884</v>
      </c>
      <c r="S8" s="60"/>
      <c r="T8" s="60"/>
      <c r="U8" s="60"/>
      <c r="V8" s="60"/>
      <c r="W8" s="60">
        <v>142432884</v>
      </c>
      <c r="X8" s="60">
        <v>236539679</v>
      </c>
      <c r="Y8" s="60">
        <v>-94106795</v>
      </c>
      <c r="Z8" s="140">
        <v>-39.78</v>
      </c>
      <c r="AA8" s="62">
        <v>315386239</v>
      </c>
    </row>
    <row r="9" spans="1:27" ht="12.75">
      <c r="A9" s="249" t="s">
        <v>146</v>
      </c>
      <c r="B9" s="182"/>
      <c r="C9" s="155">
        <v>10939750</v>
      </c>
      <c r="D9" s="155"/>
      <c r="E9" s="59">
        <v>5000000</v>
      </c>
      <c r="F9" s="60">
        <v>5000000</v>
      </c>
      <c r="G9" s="60"/>
      <c r="H9" s="60">
        <v>4199955</v>
      </c>
      <c r="I9" s="60"/>
      <c r="J9" s="60"/>
      <c r="K9" s="60">
        <v>7047328</v>
      </c>
      <c r="L9" s="60">
        <v>3508225</v>
      </c>
      <c r="M9" s="60">
        <v>3725985</v>
      </c>
      <c r="N9" s="60">
        <v>3725985</v>
      </c>
      <c r="O9" s="60">
        <v>7206951</v>
      </c>
      <c r="P9" s="60">
        <v>5581728</v>
      </c>
      <c r="Q9" s="60">
        <v>5905741</v>
      </c>
      <c r="R9" s="60">
        <v>5905741</v>
      </c>
      <c r="S9" s="60"/>
      <c r="T9" s="60"/>
      <c r="U9" s="60"/>
      <c r="V9" s="60"/>
      <c r="W9" s="60">
        <v>5905741</v>
      </c>
      <c r="X9" s="60">
        <v>3750000</v>
      </c>
      <c r="Y9" s="60">
        <v>2155741</v>
      </c>
      <c r="Z9" s="140">
        <v>57.49</v>
      </c>
      <c r="AA9" s="62">
        <v>5000000</v>
      </c>
    </row>
    <row r="10" spans="1:27" ht="12.75">
      <c r="A10" s="249" t="s">
        <v>147</v>
      </c>
      <c r="B10" s="182"/>
      <c r="C10" s="155">
        <v>6076</v>
      </c>
      <c r="D10" s="155"/>
      <c r="E10" s="59">
        <v>6000</v>
      </c>
      <c r="F10" s="60">
        <v>6000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4500</v>
      </c>
      <c r="Y10" s="159">
        <v>-4500</v>
      </c>
      <c r="Z10" s="141">
        <v>-100</v>
      </c>
      <c r="AA10" s="225">
        <v>6000</v>
      </c>
    </row>
    <row r="11" spans="1:27" ht="12.75">
      <c r="A11" s="249" t="s">
        <v>148</v>
      </c>
      <c r="B11" s="182"/>
      <c r="C11" s="155">
        <v>3896260</v>
      </c>
      <c r="D11" s="155"/>
      <c r="E11" s="59"/>
      <c r="F11" s="60"/>
      <c r="G11" s="60"/>
      <c r="H11" s="60">
        <v>700008</v>
      </c>
      <c r="I11" s="60"/>
      <c r="J11" s="60"/>
      <c r="K11" s="60">
        <v>3896259</v>
      </c>
      <c r="L11" s="60">
        <v>3896259</v>
      </c>
      <c r="M11" s="60">
        <v>3896259</v>
      </c>
      <c r="N11" s="60">
        <v>3896259</v>
      </c>
      <c r="O11" s="60">
        <v>3896260</v>
      </c>
      <c r="P11" s="60">
        <v>3896260</v>
      </c>
      <c r="Q11" s="60">
        <v>3896260</v>
      </c>
      <c r="R11" s="60">
        <v>3896260</v>
      </c>
      <c r="S11" s="60"/>
      <c r="T11" s="60"/>
      <c r="U11" s="60"/>
      <c r="V11" s="60"/>
      <c r="W11" s="60">
        <v>3896260</v>
      </c>
      <c r="X11" s="60"/>
      <c r="Y11" s="60">
        <v>3896260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90776334</v>
      </c>
      <c r="D12" s="168">
        <f>SUM(D6:D11)</f>
        <v>0</v>
      </c>
      <c r="E12" s="72">
        <f t="shared" si="0"/>
        <v>327763239</v>
      </c>
      <c r="F12" s="73">
        <f t="shared" si="0"/>
        <v>327763239</v>
      </c>
      <c r="G12" s="73">
        <f t="shared" si="0"/>
        <v>0</v>
      </c>
      <c r="H12" s="73">
        <f t="shared" si="0"/>
        <v>134088088</v>
      </c>
      <c r="I12" s="73">
        <f t="shared" si="0"/>
        <v>0</v>
      </c>
      <c r="J12" s="73">
        <f t="shared" si="0"/>
        <v>0</v>
      </c>
      <c r="K12" s="73">
        <f t="shared" si="0"/>
        <v>137253774</v>
      </c>
      <c r="L12" s="73">
        <f t="shared" si="0"/>
        <v>136663526</v>
      </c>
      <c r="M12" s="73">
        <f t="shared" si="0"/>
        <v>152218446</v>
      </c>
      <c r="N12" s="73">
        <f t="shared" si="0"/>
        <v>152218446</v>
      </c>
      <c r="O12" s="73">
        <f t="shared" si="0"/>
        <v>146571756</v>
      </c>
      <c r="P12" s="73">
        <f t="shared" si="0"/>
        <v>147587247</v>
      </c>
      <c r="Q12" s="73">
        <f t="shared" si="0"/>
        <v>145458134</v>
      </c>
      <c r="R12" s="73">
        <f t="shared" si="0"/>
        <v>145458134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145458134</v>
      </c>
      <c r="X12" s="73">
        <f t="shared" si="0"/>
        <v>245822429</v>
      </c>
      <c r="Y12" s="73">
        <f t="shared" si="0"/>
        <v>-100364295</v>
      </c>
      <c r="Z12" s="170">
        <f>+IF(X12&lt;&gt;0,+(Y12/X12)*100,0)</f>
        <v>-40.82796488842765</v>
      </c>
      <c r="AA12" s="74">
        <f>SUM(AA6:AA11)</f>
        <v>327763239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190495</v>
      </c>
      <c r="D15" s="155"/>
      <c r="E15" s="59">
        <v>200000</v>
      </c>
      <c r="F15" s="60">
        <v>200000</v>
      </c>
      <c r="G15" s="60"/>
      <c r="H15" s="60">
        <v>1408138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150000</v>
      </c>
      <c r="Y15" s="60">
        <v>-150000</v>
      </c>
      <c r="Z15" s="140">
        <v>-100</v>
      </c>
      <c r="AA15" s="62">
        <v>200000</v>
      </c>
    </row>
    <row r="16" spans="1:27" ht="12.75">
      <c r="A16" s="249" t="s">
        <v>151</v>
      </c>
      <c r="B16" s="182"/>
      <c r="C16" s="155"/>
      <c r="D16" s="155"/>
      <c r="E16" s="59">
        <v>1300000</v>
      </c>
      <c r="F16" s="60">
        <v>1300000</v>
      </c>
      <c r="G16" s="159"/>
      <c r="H16" s="159"/>
      <c r="I16" s="159"/>
      <c r="J16" s="60"/>
      <c r="K16" s="159"/>
      <c r="L16" s="159">
        <v>1462451</v>
      </c>
      <c r="M16" s="60">
        <v>1462453</v>
      </c>
      <c r="N16" s="159">
        <v>1462453</v>
      </c>
      <c r="O16" s="159">
        <v>1311074</v>
      </c>
      <c r="P16" s="159">
        <v>1462452</v>
      </c>
      <c r="Q16" s="60">
        <v>1462452</v>
      </c>
      <c r="R16" s="159">
        <v>1462452</v>
      </c>
      <c r="S16" s="159"/>
      <c r="T16" s="60"/>
      <c r="U16" s="159"/>
      <c r="V16" s="159"/>
      <c r="W16" s="159">
        <v>1462452</v>
      </c>
      <c r="X16" s="60">
        <v>975000</v>
      </c>
      <c r="Y16" s="159">
        <v>487452</v>
      </c>
      <c r="Z16" s="141">
        <v>50</v>
      </c>
      <c r="AA16" s="225">
        <v>1300000</v>
      </c>
    </row>
    <row r="17" spans="1:27" ht="12.75">
      <c r="A17" s="249" t="s">
        <v>152</v>
      </c>
      <c r="B17" s="182"/>
      <c r="C17" s="155">
        <v>62573405</v>
      </c>
      <c r="D17" s="155"/>
      <c r="E17" s="59"/>
      <c r="F17" s="60"/>
      <c r="G17" s="60"/>
      <c r="H17" s="60">
        <v>32799573</v>
      </c>
      <c r="I17" s="60"/>
      <c r="J17" s="60"/>
      <c r="K17" s="60">
        <v>62573405</v>
      </c>
      <c r="L17" s="60">
        <v>62573405</v>
      </c>
      <c r="M17" s="60">
        <v>62573405</v>
      </c>
      <c r="N17" s="60">
        <v>62573405</v>
      </c>
      <c r="O17" s="60">
        <v>62573405</v>
      </c>
      <c r="P17" s="60">
        <v>62573405</v>
      </c>
      <c r="Q17" s="60">
        <v>62573405</v>
      </c>
      <c r="R17" s="60">
        <v>62573405</v>
      </c>
      <c r="S17" s="60"/>
      <c r="T17" s="60"/>
      <c r="U17" s="60"/>
      <c r="V17" s="60"/>
      <c r="W17" s="60">
        <v>62573405</v>
      </c>
      <c r="X17" s="60"/>
      <c r="Y17" s="60">
        <v>62573405</v>
      </c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1025604177</v>
      </c>
      <c r="D19" s="155"/>
      <c r="E19" s="59">
        <v>1336083879</v>
      </c>
      <c r="F19" s="60">
        <v>1336083879</v>
      </c>
      <c r="G19" s="60"/>
      <c r="H19" s="60">
        <v>671327115</v>
      </c>
      <c r="I19" s="60"/>
      <c r="J19" s="60"/>
      <c r="K19" s="60">
        <v>1001684620</v>
      </c>
      <c r="L19" s="60">
        <v>1001917385</v>
      </c>
      <c r="M19" s="60">
        <v>1006756340</v>
      </c>
      <c r="N19" s="60">
        <v>1006756340</v>
      </c>
      <c r="O19" s="60">
        <v>1036385644</v>
      </c>
      <c r="P19" s="60">
        <v>1036831461</v>
      </c>
      <c r="Q19" s="60">
        <v>991520442</v>
      </c>
      <c r="R19" s="60">
        <v>991520442</v>
      </c>
      <c r="S19" s="60"/>
      <c r="T19" s="60"/>
      <c r="U19" s="60"/>
      <c r="V19" s="60"/>
      <c r="W19" s="60">
        <v>991520442</v>
      </c>
      <c r="X19" s="60">
        <v>1002062909</v>
      </c>
      <c r="Y19" s="60">
        <v>-10542467</v>
      </c>
      <c r="Z19" s="140">
        <v>-1.05</v>
      </c>
      <c r="AA19" s="62">
        <v>1336083879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>
        <v>1462452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1089830529</v>
      </c>
      <c r="D24" s="168">
        <f>SUM(D15:D23)</f>
        <v>0</v>
      </c>
      <c r="E24" s="76">
        <f t="shared" si="1"/>
        <v>1337583879</v>
      </c>
      <c r="F24" s="77">
        <f t="shared" si="1"/>
        <v>1337583879</v>
      </c>
      <c r="G24" s="77">
        <f t="shared" si="1"/>
        <v>0</v>
      </c>
      <c r="H24" s="77">
        <f t="shared" si="1"/>
        <v>705534826</v>
      </c>
      <c r="I24" s="77">
        <f t="shared" si="1"/>
        <v>0</v>
      </c>
      <c r="J24" s="77">
        <f t="shared" si="1"/>
        <v>0</v>
      </c>
      <c r="K24" s="77">
        <f t="shared" si="1"/>
        <v>1064258025</v>
      </c>
      <c r="L24" s="77">
        <f t="shared" si="1"/>
        <v>1065953241</v>
      </c>
      <c r="M24" s="77">
        <f t="shared" si="1"/>
        <v>1070792198</v>
      </c>
      <c r="N24" s="77">
        <f t="shared" si="1"/>
        <v>1070792198</v>
      </c>
      <c r="O24" s="77">
        <f t="shared" si="1"/>
        <v>1100270123</v>
      </c>
      <c r="P24" s="77">
        <f t="shared" si="1"/>
        <v>1100867318</v>
      </c>
      <c r="Q24" s="77">
        <f t="shared" si="1"/>
        <v>1055556299</v>
      </c>
      <c r="R24" s="77">
        <f t="shared" si="1"/>
        <v>1055556299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1055556299</v>
      </c>
      <c r="X24" s="77">
        <f t="shared" si="1"/>
        <v>1003187909</v>
      </c>
      <c r="Y24" s="77">
        <f t="shared" si="1"/>
        <v>52368390</v>
      </c>
      <c r="Z24" s="212">
        <f>+IF(X24&lt;&gt;0,+(Y24/X24)*100,0)</f>
        <v>5.220197485454343</v>
      </c>
      <c r="AA24" s="79">
        <f>SUM(AA15:AA23)</f>
        <v>1337583879</v>
      </c>
    </row>
    <row r="25" spans="1:27" ht="12.75">
      <c r="A25" s="250" t="s">
        <v>159</v>
      </c>
      <c r="B25" s="251"/>
      <c r="C25" s="168">
        <f aca="true" t="shared" si="2" ref="C25:Y25">+C12+C24</f>
        <v>1180606863</v>
      </c>
      <c r="D25" s="168">
        <f>+D12+D24</f>
        <v>0</v>
      </c>
      <c r="E25" s="72">
        <f t="shared" si="2"/>
        <v>1665347118</v>
      </c>
      <c r="F25" s="73">
        <f t="shared" si="2"/>
        <v>1665347118</v>
      </c>
      <c r="G25" s="73">
        <f t="shared" si="2"/>
        <v>0</v>
      </c>
      <c r="H25" s="73">
        <f t="shared" si="2"/>
        <v>839622914</v>
      </c>
      <c r="I25" s="73">
        <f t="shared" si="2"/>
        <v>0</v>
      </c>
      <c r="J25" s="73">
        <f t="shared" si="2"/>
        <v>0</v>
      </c>
      <c r="K25" s="73">
        <f t="shared" si="2"/>
        <v>1201511799</v>
      </c>
      <c r="L25" s="73">
        <f t="shared" si="2"/>
        <v>1202616767</v>
      </c>
      <c r="M25" s="73">
        <f t="shared" si="2"/>
        <v>1223010644</v>
      </c>
      <c r="N25" s="73">
        <f t="shared" si="2"/>
        <v>1223010644</v>
      </c>
      <c r="O25" s="73">
        <f t="shared" si="2"/>
        <v>1246841879</v>
      </c>
      <c r="P25" s="73">
        <f t="shared" si="2"/>
        <v>1248454565</v>
      </c>
      <c r="Q25" s="73">
        <f t="shared" si="2"/>
        <v>1201014433</v>
      </c>
      <c r="R25" s="73">
        <f t="shared" si="2"/>
        <v>1201014433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1201014433</v>
      </c>
      <c r="X25" s="73">
        <f t="shared" si="2"/>
        <v>1249010338</v>
      </c>
      <c r="Y25" s="73">
        <f t="shared" si="2"/>
        <v>-47995905</v>
      </c>
      <c r="Z25" s="170">
        <f>+IF(X25&lt;&gt;0,+(Y25/X25)*100,0)</f>
        <v>-3.8427147910444277</v>
      </c>
      <c r="AA25" s="74">
        <f>+AA12+AA24</f>
        <v>1665347118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1880619</v>
      </c>
      <c r="D30" s="155"/>
      <c r="E30" s="59">
        <v>1500000</v>
      </c>
      <c r="F30" s="60">
        <v>1500000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1125000</v>
      </c>
      <c r="Y30" s="60">
        <v>-1125000</v>
      </c>
      <c r="Z30" s="140">
        <v>-100</v>
      </c>
      <c r="AA30" s="62">
        <v>1500000</v>
      </c>
    </row>
    <row r="31" spans="1:27" ht="12.75">
      <c r="A31" s="249" t="s">
        <v>163</v>
      </c>
      <c r="B31" s="182"/>
      <c r="C31" s="155">
        <v>1438662</v>
      </c>
      <c r="D31" s="155"/>
      <c r="E31" s="59"/>
      <c r="F31" s="60"/>
      <c r="G31" s="60"/>
      <c r="H31" s="60">
        <v>1388698</v>
      </c>
      <c r="I31" s="60"/>
      <c r="J31" s="60"/>
      <c r="K31" s="60">
        <v>14401140</v>
      </c>
      <c r="L31" s="60">
        <v>1493212</v>
      </c>
      <c r="M31" s="60">
        <v>1460709</v>
      </c>
      <c r="N31" s="60">
        <v>1460709</v>
      </c>
      <c r="O31" s="60">
        <v>1467583</v>
      </c>
      <c r="P31" s="60">
        <v>1506779</v>
      </c>
      <c r="Q31" s="60">
        <v>1556718</v>
      </c>
      <c r="R31" s="60">
        <v>1556718</v>
      </c>
      <c r="S31" s="60"/>
      <c r="T31" s="60"/>
      <c r="U31" s="60"/>
      <c r="V31" s="60"/>
      <c r="W31" s="60">
        <v>1556718</v>
      </c>
      <c r="X31" s="60"/>
      <c r="Y31" s="60">
        <v>1556718</v>
      </c>
      <c r="Z31" s="140"/>
      <c r="AA31" s="62"/>
    </row>
    <row r="32" spans="1:27" ht="12.75">
      <c r="A32" s="249" t="s">
        <v>164</v>
      </c>
      <c r="B32" s="182"/>
      <c r="C32" s="155">
        <v>109348535</v>
      </c>
      <c r="D32" s="155"/>
      <c r="E32" s="59">
        <v>44350000</v>
      </c>
      <c r="F32" s="60">
        <v>44350000</v>
      </c>
      <c r="G32" s="60"/>
      <c r="H32" s="60">
        <v>163492920</v>
      </c>
      <c r="I32" s="60"/>
      <c r="J32" s="60"/>
      <c r="K32" s="60">
        <v>154687484</v>
      </c>
      <c r="L32" s="60">
        <v>155286413</v>
      </c>
      <c r="M32" s="60">
        <v>181728986</v>
      </c>
      <c r="N32" s="60">
        <v>181728986</v>
      </c>
      <c r="O32" s="60">
        <v>137446482</v>
      </c>
      <c r="P32" s="60">
        <v>144176296</v>
      </c>
      <c r="Q32" s="60">
        <v>140834900</v>
      </c>
      <c r="R32" s="60">
        <v>140834900</v>
      </c>
      <c r="S32" s="60"/>
      <c r="T32" s="60"/>
      <c r="U32" s="60"/>
      <c r="V32" s="60"/>
      <c r="W32" s="60">
        <v>140834900</v>
      </c>
      <c r="X32" s="60">
        <v>33262500</v>
      </c>
      <c r="Y32" s="60">
        <v>107572400</v>
      </c>
      <c r="Z32" s="140">
        <v>323.4</v>
      </c>
      <c r="AA32" s="62">
        <v>44350000</v>
      </c>
    </row>
    <row r="33" spans="1:27" ht="12.75">
      <c r="A33" s="249" t="s">
        <v>165</v>
      </c>
      <c r="B33" s="182"/>
      <c r="C33" s="155">
        <v>10453039</v>
      </c>
      <c r="D33" s="155"/>
      <c r="E33" s="59">
        <v>797996</v>
      </c>
      <c r="F33" s="60">
        <v>797996</v>
      </c>
      <c r="G33" s="60"/>
      <c r="H33" s="60">
        <v>10119565</v>
      </c>
      <c r="I33" s="60"/>
      <c r="J33" s="60"/>
      <c r="K33" s="60">
        <v>6250795</v>
      </c>
      <c r="L33" s="60">
        <v>11533427</v>
      </c>
      <c r="M33" s="60">
        <v>11484661</v>
      </c>
      <c r="N33" s="60">
        <v>11484661</v>
      </c>
      <c r="O33" s="60">
        <v>10967932</v>
      </c>
      <c r="P33" s="60">
        <v>9657400</v>
      </c>
      <c r="Q33" s="60">
        <v>13916400</v>
      </c>
      <c r="R33" s="60">
        <v>13916400</v>
      </c>
      <c r="S33" s="60"/>
      <c r="T33" s="60"/>
      <c r="U33" s="60"/>
      <c r="V33" s="60"/>
      <c r="W33" s="60">
        <v>13916400</v>
      </c>
      <c r="X33" s="60">
        <v>598497</v>
      </c>
      <c r="Y33" s="60">
        <v>13317903</v>
      </c>
      <c r="Z33" s="140">
        <v>2225.22</v>
      </c>
      <c r="AA33" s="62">
        <v>797996</v>
      </c>
    </row>
    <row r="34" spans="1:27" ht="12.75">
      <c r="A34" s="250" t="s">
        <v>58</v>
      </c>
      <c r="B34" s="251"/>
      <c r="C34" s="168">
        <f aca="true" t="shared" si="3" ref="C34:Y34">SUM(C29:C33)</f>
        <v>123120855</v>
      </c>
      <c r="D34" s="168">
        <f>SUM(D29:D33)</f>
        <v>0</v>
      </c>
      <c r="E34" s="72">
        <f t="shared" si="3"/>
        <v>46647996</v>
      </c>
      <c r="F34" s="73">
        <f t="shared" si="3"/>
        <v>46647996</v>
      </c>
      <c r="G34" s="73">
        <f t="shared" si="3"/>
        <v>0</v>
      </c>
      <c r="H34" s="73">
        <f t="shared" si="3"/>
        <v>175001183</v>
      </c>
      <c r="I34" s="73">
        <f t="shared" si="3"/>
        <v>0</v>
      </c>
      <c r="J34" s="73">
        <f t="shared" si="3"/>
        <v>0</v>
      </c>
      <c r="K34" s="73">
        <f t="shared" si="3"/>
        <v>175339419</v>
      </c>
      <c r="L34" s="73">
        <f t="shared" si="3"/>
        <v>168313052</v>
      </c>
      <c r="M34" s="73">
        <f t="shared" si="3"/>
        <v>194674356</v>
      </c>
      <c r="N34" s="73">
        <f t="shared" si="3"/>
        <v>194674356</v>
      </c>
      <c r="O34" s="73">
        <f t="shared" si="3"/>
        <v>149881997</v>
      </c>
      <c r="P34" s="73">
        <f t="shared" si="3"/>
        <v>155340475</v>
      </c>
      <c r="Q34" s="73">
        <f t="shared" si="3"/>
        <v>156308018</v>
      </c>
      <c r="R34" s="73">
        <f t="shared" si="3"/>
        <v>156308018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156308018</v>
      </c>
      <c r="X34" s="73">
        <f t="shared" si="3"/>
        <v>34985997</v>
      </c>
      <c r="Y34" s="73">
        <f t="shared" si="3"/>
        <v>121322021</v>
      </c>
      <c r="Z34" s="170">
        <f>+IF(X34&lt;&gt;0,+(Y34/X34)*100,0)</f>
        <v>346.7730846715616</v>
      </c>
      <c r="AA34" s="74">
        <f>SUM(AA29:AA33)</f>
        <v>46647996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4407933</v>
      </c>
      <c r="D37" s="155"/>
      <c r="E37" s="59">
        <v>4786562</v>
      </c>
      <c r="F37" s="60">
        <v>4786562</v>
      </c>
      <c r="G37" s="60"/>
      <c r="H37" s="60">
        <v>6286562</v>
      </c>
      <c r="I37" s="60"/>
      <c r="J37" s="60"/>
      <c r="K37" s="60">
        <v>6288552</v>
      </c>
      <c r="L37" s="60">
        <v>5813123</v>
      </c>
      <c r="M37" s="60">
        <v>5813123</v>
      </c>
      <c r="N37" s="60">
        <v>5813123</v>
      </c>
      <c r="O37" s="60">
        <v>5813123</v>
      </c>
      <c r="P37" s="60">
        <v>5813123</v>
      </c>
      <c r="Q37" s="60">
        <v>5813123</v>
      </c>
      <c r="R37" s="60">
        <v>5813123</v>
      </c>
      <c r="S37" s="60"/>
      <c r="T37" s="60"/>
      <c r="U37" s="60"/>
      <c r="V37" s="60"/>
      <c r="W37" s="60">
        <v>5813123</v>
      </c>
      <c r="X37" s="60">
        <v>3589922</v>
      </c>
      <c r="Y37" s="60">
        <v>2223201</v>
      </c>
      <c r="Z37" s="140">
        <v>61.93</v>
      </c>
      <c r="AA37" s="62">
        <v>4786562</v>
      </c>
    </row>
    <row r="38" spans="1:27" ht="12.75">
      <c r="A38" s="249" t="s">
        <v>165</v>
      </c>
      <c r="B38" s="182"/>
      <c r="C38" s="155">
        <v>30032388</v>
      </c>
      <c r="D38" s="155"/>
      <c r="E38" s="59">
        <v>44000000</v>
      </c>
      <c r="F38" s="60">
        <v>44000000</v>
      </c>
      <c r="G38" s="60"/>
      <c r="H38" s="60">
        <v>42953000</v>
      </c>
      <c r="I38" s="60"/>
      <c r="J38" s="60"/>
      <c r="K38" s="60">
        <v>49938998</v>
      </c>
      <c r="L38" s="60">
        <v>44475999</v>
      </c>
      <c r="M38" s="60">
        <v>44475999</v>
      </c>
      <c r="N38" s="60">
        <v>44475999</v>
      </c>
      <c r="O38" s="60">
        <v>28143999</v>
      </c>
      <c r="P38" s="60">
        <v>28144000</v>
      </c>
      <c r="Q38" s="60">
        <v>25172000</v>
      </c>
      <c r="R38" s="60">
        <v>25172000</v>
      </c>
      <c r="S38" s="60"/>
      <c r="T38" s="60"/>
      <c r="U38" s="60"/>
      <c r="V38" s="60"/>
      <c r="W38" s="60">
        <v>25172000</v>
      </c>
      <c r="X38" s="60">
        <v>33000000</v>
      </c>
      <c r="Y38" s="60">
        <v>-7828000</v>
      </c>
      <c r="Z38" s="140">
        <v>-23.72</v>
      </c>
      <c r="AA38" s="62">
        <v>44000000</v>
      </c>
    </row>
    <row r="39" spans="1:27" ht="12.75">
      <c r="A39" s="250" t="s">
        <v>59</v>
      </c>
      <c r="B39" s="253"/>
      <c r="C39" s="168">
        <f aca="true" t="shared" si="4" ref="C39:Y39">SUM(C37:C38)</f>
        <v>34440321</v>
      </c>
      <c r="D39" s="168">
        <f>SUM(D37:D38)</f>
        <v>0</v>
      </c>
      <c r="E39" s="76">
        <f t="shared" si="4"/>
        <v>48786562</v>
      </c>
      <c r="F39" s="77">
        <f t="shared" si="4"/>
        <v>48786562</v>
      </c>
      <c r="G39" s="77">
        <f t="shared" si="4"/>
        <v>0</v>
      </c>
      <c r="H39" s="77">
        <f t="shared" si="4"/>
        <v>49239562</v>
      </c>
      <c r="I39" s="77">
        <f t="shared" si="4"/>
        <v>0</v>
      </c>
      <c r="J39" s="77">
        <f t="shared" si="4"/>
        <v>0</v>
      </c>
      <c r="K39" s="77">
        <f t="shared" si="4"/>
        <v>56227550</v>
      </c>
      <c r="L39" s="77">
        <f t="shared" si="4"/>
        <v>50289122</v>
      </c>
      <c r="M39" s="77">
        <f t="shared" si="4"/>
        <v>50289122</v>
      </c>
      <c r="N39" s="77">
        <f t="shared" si="4"/>
        <v>50289122</v>
      </c>
      <c r="O39" s="77">
        <f t="shared" si="4"/>
        <v>33957122</v>
      </c>
      <c r="P39" s="77">
        <f t="shared" si="4"/>
        <v>33957123</v>
      </c>
      <c r="Q39" s="77">
        <f t="shared" si="4"/>
        <v>30985123</v>
      </c>
      <c r="R39" s="77">
        <f t="shared" si="4"/>
        <v>30985123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30985123</v>
      </c>
      <c r="X39" s="77">
        <f t="shared" si="4"/>
        <v>36589922</v>
      </c>
      <c r="Y39" s="77">
        <f t="shared" si="4"/>
        <v>-5604799</v>
      </c>
      <c r="Z39" s="212">
        <f>+IF(X39&lt;&gt;0,+(Y39/X39)*100,0)</f>
        <v>-15.317876326710945</v>
      </c>
      <c r="AA39" s="79">
        <f>SUM(AA37:AA38)</f>
        <v>48786562</v>
      </c>
    </row>
    <row r="40" spans="1:27" ht="12.75">
      <c r="A40" s="250" t="s">
        <v>167</v>
      </c>
      <c r="B40" s="251"/>
      <c r="C40" s="168">
        <f aca="true" t="shared" si="5" ref="C40:Y40">+C34+C39</f>
        <v>157561176</v>
      </c>
      <c r="D40" s="168">
        <f>+D34+D39</f>
        <v>0</v>
      </c>
      <c r="E40" s="72">
        <f t="shared" si="5"/>
        <v>95434558</v>
      </c>
      <c r="F40" s="73">
        <f t="shared" si="5"/>
        <v>95434558</v>
      </c>
      <c r="G40" s="73">
        <f t="shared" si="5"/>
        <v>0</v>
      </c>
      <c r="H40" s="73">
        <f t="shared" si="5"/>
        <v>224240745</v>
      </c>
      <c r="I40" s="73">
        <f t="shared" si="5"/>
        <v>0</v>
      </c>
      <c r="J40" s="73">
        <f t="shared" si="5"/>
        <v>0</v>
      </c>
      <c r="K40" s="73">
        <f t="shared" si="5"/>
        <v>231566969</v>
      </c>
      <c r="L40" s="73">
        <f t="shared" si="5"/>
        <v>218602174</v>
      </c>
      <c r="M40" s="73">
        <f t="shared" si="5"/>
        <v>244963478</v>
      </c>
      <c r="N40" s="73">
        <f t="shared" si="5"/>
        <v>244963478</v>
      </c>
      <c r="O40" s="73">
        <f t="shared" si="5"/>
        <v>183839119</v>
      </c>
      <c r="P40" s="73">
        <f t="shared" si="5"/>
        <v>189297598</v>
      </c>
      <c r="Q40" s="73">
        <f t="shared" si="5"/>
        <v>187293141</v>
      </c>
      <c r="R40" s="73">
        <f t="shared" si="5"/>
        <v>187293141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187293141</v>
      </c>
      <c r="X40" s="73">
        <f t="shared" si="5"/>
        <v>71575919</v>
      </c>
      <c r="Y40" s="73">
        <f t="shared" si="5"/>
        <v>115717222</v>
      </c>
      <c r="Z40" s="170">
        <f>+IF(X40&lt;&gt;0,+(Y40/X40)*100,0)</f>
        <v>161.67060600367563</v>
      </c>
      <c r="AA40" s="74">
        <f>+AA34+AA39</f>
        <v>95434558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1023045687</v>
      </c>
      <c r="D42" s="257">
        <f>+D25-D40</f>
        <v>0</v>
      </c>
      <c r="E42" s="258">
        <f t="shared" si="6"/>
        <v>1569912560</v>
      </c>
      <c r="F42" s="259">
        <f t="shared" si="6"/>
        <v>1569912560</v>
      </c>
      <c r="G42" s="259">
        <f t="shared" si="6"/>
        <v>0</v>
      </c>
      <c r="H42" s="259">
        <f t="shared" si="6"/>
        <v>615382169</v>
      </c>
      <c r="I42" s="259">
        <f t="shared" si="6"/>
        <v>0</v>
      </c>
      <c r="J42" s="259">
        <f t="shared" si="6"/>
        <v>0</v>
      </c>
      <c r="K42" s="259">
        <f t="shared" si="6"/>
        <v>969944830</v>
      </c>
      <c r="L42" s="259">
        <f t="shared" si="6"/>
        <v>984014593</v>
      </c>
      <c r="M42" s="259">
        <f t="shared" si="6"/>
        <v>978047166</v>
      </c>
      <c r="N42" s="259">
        <f t="shared" si="6"/>
        <v>978047166</v>
      </c>
      <c r="O42" s="259">
        <f t="shared" si="6"/>
        <v>1063002760</v>
      </c>
      <c r="P42" s="259">
        <f t="shared" si="6"/>
        <v>1059156967</v>
      </c>
      <c r="Q42" s="259">
        <f t="shared" si="6"/>
        <v>1013721292</v>
      </c>
      <c r="R42" s="259">
        <f t="shared" si="6"/>
        <v>1013721292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1013721292</v>
      </c>
      <c r="X42" s="259">
        <f t="shared" si="6"/>
        <v>1177434419</v>
      </c>
      <c r="Y42" s="259">
        <f t="shared" si="6"/>
        <v>-163713127</v>
      </c>
      <c r="Z42" s="260">
        <f>+IF(X42&lt;&gt;0,+(Y42/X42)*100,0)</f>
        <v>-13.904224673425315</v>
      </c>
      <c r="AA42" s="261">
        <f>+AA25-AA40</f>
        <v>1569912560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1023045687</v>
      </c>
      <c r="D45" s="155"/>
      <c r="E45" s="59">
        <v>1569912560</v>
      </c>
      <c r="F45" s="60">
        <v>1569912560</v>
      </c>
      <c r="G45" s="60"/>
      <c r="H45" s="60">
        <v>615382169</v>
      </c>
      <c r="I45" s="60"/>
      <c r="J45" s="60"/>
      <c r="K45" s="60">
        <v>969944830</v>
      </c>
      <c r="L45" s="60">
        <v>984014593</v>
      </c>
      <c r="M45" s="60">
        <v>978047166</v>
      </c>
      <c r="N45" s="60">
        <v>978047166</v>
      </c>
      <c r="O45" s="60">
        <v>1063002760</v>
      </c>
      <c r="P45" s="60">
        <v>1059156967</v>
      </c>
      <c r="Q45" s="60">
        <v>1013721292</v>
      </c>
      <c r="R45" s="60">
        <v>1013721292</v>
      </c>
      <c r="S45" s="60"/>
      <c r="T45" s="60"/>
      <c r="U45" s="60"/>
      <c r="V45" s="60"/>
      <c r="W45" s="60">
        <v>1013721292</v>
      </c>
      <c r="X45" s="60">
        <v>1177434420</v>
      </c>
      <c r="Y45" s="60">
        <v>-163713128</v>
      </c>
      <c r="Z45" s="139">
        <v>-13.9</v>
      </c>
      <c r="AA45" s="62">
        <v>1569912560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1023045687</v>
      </c>
      <c r="D48" s="217">
        <f>SUM(D45:D47)</f>
        <v>0</v>
      </c>
      <c r="E48" s="264">
        <f t="shared" si="7"/>
        <v>1569912560</v>
      </c>
      <c r="F48" s="219">
        <f t="shared" si="7"/>
        <v>1569912560</v>
      </c>
      <c r="G48" s="219">
        <f t="shared" si="7"/>
        <v>0</v>
      </c>
      <c r="H48" s="219">
        <f t="shared" si="7"/>
        <v>615382169</v>
      </c>
      <c r="I48" s="219">
        <f t="shared" si="7"/>
        <v>0</v>
      </c>
      <c r="J48" s="219">
        <f t="shared" si="7"/>
        <v>0</v>
      </c>
      <c r="K48" s="219">
        <f t="shared" si="7"/>
        <v>969944830</v>
      </c>
      <c r="L48" s="219">
        <f t="shared" si="7"/>
        <v>984014593</v>
      </c>
      <c r="M48" s="219">
        <f t="shared" si="7"/>
        <v>978047166</v>
      </c>
      <c r="N48" s="219">
        <f t="shared" si="7"/>
        <v>978047166</v>
      </c>
      <c r="O48" s="219">
        <f t="shared" si="7"/>
        <v>1063002760</v>
      </c>
      <c r="P48" s="219">
        <f t="shared" si="7"/>
        <v>1059156967</v>
      </c>
      <c r="Q48" s="219">
        <f t="shared" si="7"/>
        <v>1013721292</v>
      </c>
      <c r="R48" s="219">
        <f t="shared" si="7"/>
        <v>1013721292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1013721292</v>
      </c>
      <c r="X48" s="219">
        <f t="shared" si="7"/>
        <v>1177434420</v>
      </c>
      <c r="Y48" s="219">
        <f t="shared" si="7"/>
        <v>-163713128</v>
      </c>
      <c r="Z48" s="265">
        <f>+IF(X48&lt;&gt;0,+(Y48/X48)*100,0)</f>
        <v>-13.904224746546817</v>
      </c>
      <c r="AA48" s="232">
        <f>SUM(AA45:AA47)</f>
        <v>1569912560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6359073</v>
      </c>
      <c r="D6" s="155"/>
      <c r="E6" s="59">
        <v>10960432</v>
      </c>
      <c r="F6" s="60">
        <v>10960432</v>
      </c>
      <c r="G6" s="60">
        <v>473936</v>
      </c>
      <c r="H6" s="60">
        <v>718339</v>
      </c>
      <c r="I6" s="60">
        <v>543027</v>
      </c>
      <c r="J6" s="60">
        <v>1735302</v>
      </c>
      <c r="K6" s="60">
        <v>803905</v>
      </c>
      <c r="L6" s="60">
        <v>692804</v>
      </c>
      <c r="M6" s="60">
        <v>1152147</v>
      </c>
      <c r="N6" s="60">
        <v>2648856</v>
      </c>
      <c r="O6" s="60">
        <v>781899</v>
      </c>
      <c r="P6" s="60">
        <v>782278</v>
      </c>
      <c r="Q6" s="60">
        <v>796078</v>
      </c>
      <c r="R6" s="60">
        <v>2360255</v>
      </c>
      <c r="S6" s="60"/>
      <c r="T6" s="60"/>
      <c r="U6" s="60"/>
      <c r="V6" s="60"/>
      <c r="W6" s="60">
        <v>6744413</v>
      </c>
      <c r="X6" s="60">
        <v>8250003</v>
      </c>
      <c r="Y6" s="60">
        <v>-1505590</v>
      </c>
      <c r="Z6" s="140">
        <v>-18.25</v>
      </c>
      <c r="AA6" s="62">
        <v>10960432</v>
      </c>
    </row>
    <row r="7" spans="1:27" ht="12.75">
      <c r="A7" s="249" t="s">
        <v>32</v>
      </c>
      <c r="B7" s="182"/>
      <c r="C7" s="155">
        <v>29237678</v>
      </c>
      <c r="D7" s="155"/>
      <c r="E7" s="59">
        <v>83375984</v>
      </c>
      <c r="F7" s="60">
        <v>83375984</v>
      </c>
      <c r="G7" s="60">
        <v>2680820</v>
      </c>
      <c r="H7" s="60">
        <v>4722314</v>
      </c>
      <c r="I7" s="60">
        <v>4163482</v>
      </c>
      <c r="J7" s="60">
        <v>11566616</v>
      </c>
      <c r="K7" s="60">
        <v>3765548</v>
      </c>
      <c r="L7" s="60">
        <v>3281896</v>
      </c>
      <c r="M7" s="60">
        <v>3466001</v>
      </c>
      <c r="N7" s="60">
        <v>10513445</v>
      </c>
      <c r="O7" s="60">
        <v>3733391</v>
      </c>
      <c r="P7" s="60">
        <v>3619671</v>
      </c>
      <c r="Q7" s="60">
        <v>4510131</v>
      </c>
      <c r="R7" s="60">
        <v>11863193</v>
      </c>
      <c r="S7" s="60"/>
      <c r="T7" s="60"/>
      <c r="U7" s="60"/>
      <c r="V7" s="60"/>
      <c r="W7" s="60">
        <v>33943254</v>
      </c>
      <c r="X7" s="60">
        <v>54620301</v>
      </c>
      <c r="Y7" s="60">
        <v>-20677047</v>
      </c>
      <c r="Z7" s="140">
        <v>-37.86</v>
      </c>
      <c r="AA7" s="62">
        <v>83375984</v>
      </c>
    </row>
    <row r="8" spans="1:27" ht="12.75">
      <c r="A8" s="249" t="s">
        <v>178</v>
      </c>
      <c r="B8" s="182"/>
      <c r="C8" s="155"/>
      <c r="D8" s="155"/>
      <c r="E8" s="59">
        <v>2273364</v>
      </c>
      <c r="F8" s="60">
        <v>2273364</v>
      </c>
      <c r="G8" s="60">
        <v>3693705</v>
      </c>
      <c r="H8" s="60">
        <v>1966582</v>
      </c>
      <c r="I8" s="60">
        <v>2695349</v>
      </c>
      <c r="J8" s="60">
        <v>8355636</v>
      </c>
      <c r="K8" s="60">
        <v>225180</v>
      </c>
      <c r="L8" s="60">
        <v>320716</v>
      </c>
      <c r="M8" s="60">
        <v>223593</v>
      </c>
      <c r="N8" s="60">
        <v>769489</v>
      </c>
      <c r="O8" s="60">
        <v>103786</v>
      </c>
      <c r="P8" s="60">
        <v>184832</v>
      </c>
      <c r="Q8" s="60">
        <v>457745</v>
      </c>
      <c r="R8" s="60">
        <v>746363</v>
      </c>
      <c r="S8" s="60"/>
      <c r="T8" s="60"/>
      <c r="U8" s="60"/>
      <c r="V8" s="60"/>
      <c r="W8" s="60">
        <v>9871488</v>
      </c>
      <c r="X8" s="60">
        <v>1705023</v>
      </c>
      <c r="Y8" s="60">
        <v>8166465</v>
      </c>
      <c r="Z8" s="140">
        <v>478.97</v>
      </c>
      <c r="AA8" s="62">
        <v>2273364</v>
      </c>
    </row>
    <row r="9" spans="1:27" ht="12.75">
      <c r="A9" s="249" t="s">
        <v>179</v>
      </c>
      <c r="B9" s="182"/>
      <c r="C9" s="155">
        <v>96981756</v>
      </c>
      <c r="D9" s="155"/>
      <c r="E9" s="59">
        <v>71511051</v>
      </c>
      <c r="F9" s="60">
        <v>71511051</v>
      </c>
      <c r="G9" s="60">
        <v>28485000</v>
      </c>
      <c r="H9" s="60">
        <v>1810000</v>
      </c>
      <c r="I9" s="60"/>
      <c r="J9" s="60">
        <v>30295000</v>
      </c>
      <c r="K9" s="60"/>
      <c r="L9" s="60"/>
      <c r="M9" s="60">
        <v>22165000</v>
      </c>
      <c r="N9" s="60">
        <v>22165000</v>
      </c>
      <c r="O9" s="60"/>
      <c r="P9" s="60"/>
      <c r="Q9" s="60">
        <v>16482000</v>
      </c>
      <c r="R9" s="60">
        <v>16482000</v>
      </c>
      <c r="S9" s="60"/>
      <c r="T9" s="60"/>
      <c r="U9" s="60"/>
      <c r="V9" s="60"/>
      <c r="W9" s="60">
        <v>68942000</v>
      </c>
      <c r="X9" s="60">
        <v>71511051</v>
      </c>
      <c r="Y9" s="60">
        <v>-2569051</v>
      </c>
      <c r="Z9" s="140">
        <v>-3.59</v>
      </c>
      <c r="AA9" s="62">
        <v>71511051</v>
      </c>
    </row>
    <row r="10" spans="1:27" ht="12.75">
      <c r="A10" s="249" t="s">
        <v>180</v>
      </c>
      <c r="B10" s="182"/>
      <c r="C10" s="155">
        <v>19799447</v>
      </c>
      <c r="D10" s="155"/>
      <c r="E10" s="59">
        <v>56667952</v>
      </c>
      <c r="F10" s="60">
        <v>56667952</v>
      </c>
      <c r="G10" s="60">
        <v>5350000</v>
      </c>
      <c r="H10" s="60"/>
      <c r="I10" s="60"/>
      <c r="J10" s="60">
        <v>5350000</v>
      </c>
      <c r="K10" s="60"/>
      <c r="L10" s="60">
        <v>222902</v>
      </c>
      <c r="M10" s="60">
        <v>9747231</v>
      </c>
      <c r="N10" s="60">
        <v>9970133</v>
      </c>
      <c r="O10" s="60"/>
      <c r="P10" s="60"/>
      <c r="Q10" s="60">
        <v>5738269</v>
      </c>
      <c r="R10" s="60">
        <v>5738269</v>
      </c>
      <c r="S10" s="60"/>
      <c r="T10" s="60"/>
      <c r="U10" s="60"/>
      <c r="V10" s="60"/>
      <c r="W10" s="60">
        <v>21058402</v>
      </c>
      <c r="X10" s="60">
        <v>43750964</v>
      </c>
      <c r="Y10" s="60">
        <v>-22692562</v>
      </c>
      <c r="Z10" s="140">
        <v>-51.87</v>
      </c>
      <c r="AA10" s="62">
        <v>56667952</v>
      </c>
    </row>
    <row r="11" spans="1:27" ht="12.75">
      <c r="A11" s="249" t="s">
        <v>181</v>
      </c>
      <c r="B11" s="182"/>
      <c r="C11" s="155">
        <v>19983031</v>
      </c>
      <c r="D11" s="155"/>
      <c r="E11" s="59">
        <v>14049516</v>
      </c>
      <c r="F11" s="60">
        <v>14049516</v>
      </c>
      <c r="G11" s="60">
        <v>953</v>
      </c>
      <c r="H11" s="60">
        <v>2676</v>
      </c>
      <c r="I11" s="60">
        <v>1708</v>
      </c>
      <c r="J11" s="60">
        <v>5337</v>
      </c>
      <c r="K11" s="60">
        <v>1285</v>
      </c>
      <c r="L11" s="60"/>
      <c r="M11" s="60"/>
      <c r="N11" s="60">
        <v>1285</v>
      </c>
      <c r="O11" s="60"/>
      <c r="P11" s="60"/>
      <c r="Q11" s="60">
        <v>940</v>
      </c>
      <c r="R11" s="60">
        <v>940</v>
      </c>
      <c r="S11" s="60"/>
      <c r="T11" s="60"/>
      <c r="U11" s="60"/>
      <c r="V11" s="60"/>
      <c r="W11" s="60">
        <v>7562</v>
      </c>
      <c r="X11" s="60">
        <v>10537137</v>
      </c>
      <c r="Y11" s="60">
        <v>-10529575</v>
      </c>
      <c r="Z11" s="140">
        <v>-99.93</v>
      </c>
      <c r="AA11" s="62">
        <v>14049516</v>
      </c>
    </row>
    <row r="12" spans="1:27" ht="12.75">
      <c r="A12" s="249" t="s">
        <v>182</v>
      </c>
      <c r="B12" s="182"/>
      <c r="C12" s="155">
        <v>32354</v>
      </c>
      <c r="D12" s="155"/>
      <c r="E12" s="59">
        <v>20000</v>
      </c>
      <c r="F12" s="60">
        <v>20000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20000</v>
      </c>
      <c r="Y12" s="60">
        <v>-20000</v>
      </c>
      <c r="Z12" s="140">
        <v>-100</v>
      </c>
      <c r="AA12" s="62">
        <v>20000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-139797964</v>
      </c>
      <c r="D14" s="155"/>
      <c r="E14" s="59">
        <v>-188095092</v>
      </c>
      <c r="F14" s="60">
        <v>-188095092</v>
      </c>
      <c r="G14" s="60">
        <v>-25453102</v>
      </c>
      <c r="H14" s="60">
        <v>-14640238</v>
      </c>
      <c r="I14" s="60">
        <v>-9948566</v>
      </c>
      <c r="J14" s="60">
        <v>-50041906</v>
      </c>
      <c r="K14" s="60">
        <v>-12797152</v>
      </c>
      <c r="L14" s="60">
        <v>-10010982</v>
      </c>
      <c r="M14" s="60">
        <v>-15286173</v>
      </c>
      <c r="N14" s="60">
        <v>-38094307</v>
      </c>
      <c r="O14" s="60">
        <v>-16075890</v>
      </c>
      <c r="P14" s="60">
        <v>-17129726</v>
      </c>
      <c r="Q14" s="60">
        <v>-7912410</v>
      </c>
      <c r="R14" s="60">
        <v>-41118026</v>
      </c>
      <c r="S14" s="60"/>
      <c r="T14" s="60"/>
      <c r="U14" s="60"/>
      <c r="V14" s="60"/>
      <c r="W14" s="60">
        <v>-129254239</v>
      </c>
      <c r="X14" s="60">
        <v>-140871319</v>
      </c>
      <c r="Y14" s="60">
        <v>11617080</v>
      </c>
      <c r="Z14" s="140">
        <v>-8.25</v>
      </c>
      <c r="AA14" s="62">
        <v>-188095092</v>
      </c>
    </row>
    <row r="15" spans="1:27" ht="12.75">
      <c r="A15" s="249" t="s">
        <v>40</v>
      </c>
      <c r="B15" s="182"/>
      <c r="C15" s="155">
        <v>-10175835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>
        <v>-114007</v>
      </c>
      <c r="L16" s="60">
        <v>-113044</v>
      </c>
      <c r="M16" s="60">
        <v>-114730</v>
      </c>
      <c r="N16" s="60">
        <v>-341781</v>
      </c>
      <c r="O16" s="60">
        <v>-224115</v>
      </c>
      <c r="P16" s="60"/>
      <c r="Q16" s="60"/>
      <c r="R16" s="60">
        <v>-224115</v>
      </c>
      <c r="S16" s="60"/>
      <c r="T16" s="60"/>
      <c r="U16" s="60"/>
      <c r="V16" s="60"/>
      <c r="W16" s="60">
        <v>-565896</v>
      </c>
      <c r="X16" s="60"/>
      <c r="Y16" s="60">
        <v>-565896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22419540</v>
      </c>
      <c r="D17" s="168">
        <f t="shared" si="0"/>
        <v>0</v>
      </c>
      <c r="E17" s="72">
        <f t="shared" si="0"/>
        <v>50763207</v>
      </c>
      <c r="F17" s="73">
        <f t="shared" si="0"/>
        <v>50763207</v>
      </c>
      <c r="G17" s="73">
        <f t="shared" si="0"/>
        <v>15231312</v>
      </c>
      <c r="H17" s="73">
        <f t="shared" si="0"/>
        <v>-5420327</v>
      </c>
      <c r="I17" s="73">
        <f t="shared" si="0"/>
        <v>-2545000</v>
      </c>
      <c r="J17" s="73">
        <f t="shared" si="0"/>
        <v>7265985</v>
      </c>
      <c r="K17" s="73">
        <f t="shared" si="0"/>
        <v>-8115241</v>
      </c>
      <c r="L17" s="73">
        <f t="shared" si="0"/>
        <v>-5605708</v>
      </c>
      <c r="M17" s="73">
        <f t="shared" si="0"/>
        <v>21353069</v>
      </c>
      <c r="N17" s="73">
        <f t="shared" si="0"/>
        <v>7632120</v>
      </c>
      <c r="O17" s="73">
        <f t="shared" si="0"/>
        <v>-11680929</v>
      </c>
      <c r="P17" s="73">
        <f t="shared" si="0"/>
        <v>-12542945</v>
      </c>
      <c r="Q17" s="73">
        <f t="shared" si="0"/>
        <v>20072753</v>
      </c>
      <c r="R17" s="73">
        <f t="shared" si="0"/>
        <v>-4151121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10746984</v>
      </c>
      <c r="X17" s="73">
        <f t="shared" si="0"/>
        <v>49523160</v>
      </c>
      <c r="Y17" s="73">
        <f t="shared" si="0"/>
        <v>-38776176</v>
      </c>
      <c r="Z17" s="170">
        <f>+IF(X17&lt;&gt;0,+(Y17/X17)*100,0)</f>
        <v>-78.29907461478629</v>
      </c>
      <c r="AA17" s="74">
        <f>SUM(AA6:AA16)</f>
        <v>50763207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>
        <v>6010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-48149</v>
      </c>
      <c r="D23" s="157"/>
      <c r="E23" s="59"/>
      <c r="F23" s="60"/>
      <c r="G23" s="159">
        <v>-15871501</v>
      </c>
      <c r="H23" s="159">
        <v>9588560</v>
      </c>
      <c r="I23" s="159">
        <v>19054954</v>
      </c>
      <c r="J23" s="60">
        <v>12772013</v>
      </c>
      <c r="K23" s="159">
        <v>10037388</v>
      </c>
      <c r="L23" s="159">
        <v>5858908</v>
      </c>
      <c r="M23" s="60">
        <v>-16514296</v>
      </c>
      <c r="N23" s="159">
        <v>-618000</v>
      </c>
      <c r="O23" s="159">
        <v>10765890</v>
      </c>
      <c r="P23" s="159">
        <v>17369055</v>
      </c>
      <c r="Q23" s="60">
        <v>-4886966</v>
      </c>
      <c r="R23" s="159">
        <v>23247979</v>
      </c>
      <c r="S23" s="159"/>
      <c r="T23" s="60"/>
      <c r="U23" s="159"/>
      <c r="V23" s="159"/>
      <c r="W23" s="159">
        <v>35401992</v>
      </c>
      <c r="X23" s="60"/>
      <c r="Y23" s="159">
        <v>35401992</v>
      </c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-28687666</v>
      </c>
      <c r="D26" s="155"/>
      <c r="E26" s="59">
        <v>-58417956</v>
      </c>
      <c r="F26" s="60">
        <v>-58417956</v>
      </c>
      <c r="G26" s="60">
        <v>-670</v>
      </c>
      <c r="H26" s="60">
        <v>-1753399</v>
      </c>
      <c r="I26" s="60">
        <v>-18454863</v>
      </c>
      <c r="J26" s="60">
        <v>-20208932</v>
      </c>
      <c r="K26" s="60">
        <v>-1991815</v>
      </c>
      <c r="L26" s="60">
        <v>-393928</v>
      </c>
      <c r="M26" s="60">
        <v>-4838957</v>
      </c>
      <c r="N26" s="60">
        <v>-7224700</v>
      </c>
      <c r="O26" s="60"/>
      <c r="P26" s="60">
        <v>-2902521</v>
      </c>
      <c r="Q26" s="60">
        <v>-4759425</v>
      </c>
      <c r="R26" s="60">
        <v>-7661946</v>
      </c>
      <c r="S26" s="60"/>
      <c r="T26" s="60"/>
      <c r="U26" s="60"/>
      <c r="V26" s="60"/>
      <c r="W26" s="60">
        <v>-35095578</v>
      </c>
      <c r="X26" s="60">
        <v>-44313467</v>
      </c>
      <c r="Y26" s="60">
        <v>9217889</v>
      </c>
      <c r="Z26" s="140">
        <v>-20.8</v>
      </c>
      <c r="AA26" s="62">
        <v>-58417956</v>
      </c>
    </row>
    <row r="27" spans="1:27" ht="12.75">
      <c r="A27" s="250" t="s">
        <v>192</v>
      </c>
      <c r="B27" s="251"/>
      <c r="C27" s="168">
        <f aca="true" t="shared" si="1" ref="C27:Y27">SUM(C21:C26)</f>
        <v>-28729805</v>
      </c>
      <c r="D27" s="168">
        <f>SUM(D21:D26)</f>
        <v>0</v>
      </c>
      <c r="E27" s="72">
        <f t="shared" si="1"/>
        <v>-58417956</v>
      </c>
      <c r="F27" s="73">
        <f t="shared" si="1"/>
        <v>-58417956</v>
      </c>
      <c r="G27" s="73">
        <f t="shared" si="1"/>
        <v>-15872171</v>
      </c>
      <c r="H27" s="73">
        <f t="shared" si="1"/>
        <v>7835161</v>
      </c>
      <c r="I27" s="73">
        <f t="shared" si="1"/>
        <v>600091</v>
      </c>
      <c r="J27" s="73">
        <f t="shared" si="1"/>
        <v>-7436919</v>
      </c>
      <c r="K27" s="73">
        <f t="shared" si="1"/>
        <v>8045573</v>
      </c>
      <c r="L27" s="73">
        <f t="shared" si="1"/>
        <v>5464980</v>
      </c>
      <c r="M27" s="73">
        <f t="shared" si="1"/>
        <v>-21353253</v>
      </c>
      <c r="N27" s="73">
        <f t="shared" si="1"/>
        <v>-7842700</v>
      </c>
      <c r="O27" s="73">
        <f t="shared" si="1"/>
        <v>10765890</v>
      </c>
      <c r="P27" s="73">
        <f t="shared" si="1"/>
        <v>14466534</v>
      </c>
      <c r="Q27" s="73">
        <f t="shared" si="1"/>
        <v>-9646391</v>
      </c>
      <c r="R27" s="73">
        <f t="shared" si="1"/>
        <v>15586033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306414</v>
      </c>
      <c r="X27" s="73">
        <f t="shared" si="1"/>
        <v>-44313467</v>
      </c>
      <c r="Y27" s="73">
        <f t="shared" si="1"/>
        <v>44619881</v>
      </c>
      <c r="Z27" s="170">
        <f>+IF(X27&lt;&gt;0,+(Y27/X27)*100,0)</f>
        <v>-100.6914692547076</v>
      </c>
      <c r="AA27" s="74">
        <f>SUM(AA21:AA26)</f>
        <v>-58417956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>
        <v>1990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>
        <v>9660</v>
      </c>
      <c r="M33" s="60"/>
      <c r="N33" s="60">
        <v>9660</v>
      </c>
      <c r="O33" s="159"/>
      <c r="P33" s="159"/>
      <c r="Q33" s="159"/>
      <c r="R33" s="60"/>
      <c r="S33" s="60"/>
      <c r="T33" s="60"/>
      <c r="U33" s="60"/>
      <c r="V33" s="159"/>
      <c r="W33" s="159">
        <v>9660</v>
      </c>
      <c r="X33" s="159"/>
      <c r="Y33" s="60">
        <v>9660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1990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9660</v>
      </c>
      <c r="M36" s="73">
        <f t="shared" si="2"/>
        <v>0</v>
      </c>
      <c r="N36" s="73">
        <f t="shared" si="2"/>
        <v>9660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9660</v>
      </c>
      <c r="X36" s="73">
        <f t="shared" si="2"/>
        <v>0</v>
      </c>
      <c r="Y36" s="73">
        <f t="shared" si="2"/>
        <v>9660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-6308275</v>
      </c>
      <c r="D38" s="153">
        <f>+D17+D27+D36</f>
        <v>0</v>
      </c>
      <c r="E38" s="99">
        <f t="shared" si="3"/>
        <v>-7654749</v>
      </c>
      <c r="F38" s="100">
        <f t="shared" si="3"/>
        <v>-7654749</v>
      </c>
      <c r="G38" s="100">
        <f t="shared" si="3"/>
        <v>-640859</v>
      </c>
      <c r="H38" s="100">
        <f t="shared" si="3"/>
        <v>2414834</v>
      </c>
      <c r="I38" s="100">
        <f t="shared" si="3"/>
        <v>-1944909</v>
      </c>
      <c r="J38" s="100">
        <f t="shared" si="3"/>
        <v>-170934</v>
      </c>
      <c r="K38" s="100">
        <f t="shared" si="3"/>
        <v>-69668</v>
      </c>
      <c r="L38" s="100">
        <f t="shared" si="3"/>
        <v>-131068</v>
      </c>
      <c r="M38" s="100">
        <f t="shared" si="3"/>
        <v>-184</v>
      </c>
      <c r="N38" s="100">
        <f t="shared" si="3"/>
        <v>-200920</v>
      </c>
      <c r="O38" s="100">
        <f t="shared" si="3"/>
        <v>-915039</v>
      </c>
      <c r="P38" s="100">
        <f t="shared" si="3"/>
        <v>1923589</v>
      </c>
      <c r="Q38" s="100">
        <f t="shared" si="3"/>
        <v>10426362</v>
      </c>
      <c r="R38" s="100">
        <f t="shared" si="3"/>
        <v>11434912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11063058</v>
      </c>
      <c r="X38" s="100">
        <f t="shared" si="3"/>
        <v>5209693</v>
      </c>
      <c r="Y38" s="100">
        <f t="shared" si="3"/>
        <v>5853365</v>
      </c>
      <c r="Z38" s="137">
        <f>+IF(X38&lt;&gt;0,+(Y38/X38)*100,0)</f>
        <v>112.35527698081249</v>
      </c>
      <c r="AA38" s="102">
        <f>+AA17+AA27+AA36</f>
        <v>-7654749</v>
      </c>
    </row>
    <row r="39" spans="1:27" ht="12.75">
      <c r="A39" s="249" t="s">
        <v>200</v>
      </c>
      <c r="B39" s="182"/>
      <c r="C39" s="153">
        <v>7197621</v>
      </c>
      <c r="D39" s="153"/>
      <c r="E39" s="99">
        <v>5000</v>
      </c>
      <c r="F39" s="100">
        <v>5000</v>
      </c>
      <c r="G39" s="100">
        <v>622180</v>
      </c>
      <c r="H39" s="100">
        <v>-18679</v>
      </c>
      <c r="I39" s="100">
        <v>2396155</v>
      </c>
      <c r="J39" s="100">
        <v>622180</v>
      </c>
      <c r="K39" s="100">
        <v>451246</v>
      </c>
      <c r="L39" s="100">
        <v>381578</v>
      </c>
      <c r="M39" s="100">
        <v>250510</v>
      </c>
      <c r="N39" s="100">
        <v>451246</v>
      </c>
      <c r="O39" s="100">
        <v>250326</v>
      </c>
      <c r="P39" s="100">
        <v>-664713</v>
      </c>
      <c r="Q39" s="100">
        <v>1258876</v>
      </c>
      <c r="R39" s="100">
        <v>250326</v>
      </c>
      <c r="S39" s="100"/>
      <c r="T39" s="100"/>
      <c r="U39" s="100"/>
      <c r="V39" s="100"/>
      <c r="W39" s="100">
        <v>622180</v>
      </c>
      <c r="X39" s="100">
        <v>5000</v>
      </c>
      <c r="Y39" s="100">
        <v>617180</v>
      </c>
      <c r="Z39" s="137">
        <v>12343.6</v>
      </c>
      <c r="AA39" s="102">
        <v>5000</v>
      </c>
    </row>
    <row r="40" spans="1:27" ht="12.75">
      <c r="A40" s="269" t="s">
        <v>201</v>
      </c>
      <c r="B40" s="256"/>
      <c r="C40" s="257">
        <v>889346</v>
      </c>
      <c r="D40" s="257"/>
      <c r="E40" s="258">
        <v>-7649749</v>
      </c>
      <c r="F40" s="259">
        <v>-7649749</v>
      </c>
      <c r="G40" s="259">
        <v>-18679</v>
      </c>
      <c r="H40" s="259">
        <v>2396155</v>
      </c>
      <c r="I40" s="259">
        <v>451246</v>
      </c>
      <c r="J40" s="259">
        <v>451246</v>
      </c>
      <c r="K40" s="259">
        <v>381578</v>
      </c>
      <c r="L40" s="259">
        <v>250510</v>
      </c>
      <c r="M40" s="259">
        <v>250326</v>
      </c>
      <c r="N40" s="259">
        <v>250326</v>
      </c>
      <c r="O40" s="259">
        <v>-664713</v>
      </c>
      <c r="P40" s="259">
        <v>1258876</v>
      </c>
      <c r="Q40" s="259">
        <v>11685238</v>
      </c>
      <c r="R40" s="259">
        <v>11685238</v>
      </c>
      <c r="S40" s="259"/>
      <c r="T40" s="259"/>
      <c r="U40" s="259"/>
      <c r="V40" s="259"/>
      <c r="W40" s="259">
        <v>11685238</v>
      </c>
      <c r="X40" s="259">
        <v>5214693</v>
      </c>
      <c r="Y40" s="259">
        <v>6470545</v>
      </c>
      <c r="Z40" s="260">
        <v>124.08</v>
      </c>
      <c r="AA40" s="261">
        <v>-7649749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62960779</v>
      </c>
      <c r="D5" s="200">
        <f t="shared" si="0"/>
        <v>0</v>
      </c>
      <c r="E5" s="106">
        <f t="shared" si="0"/>
        <v>58417950</v>
      </c>
      <c r="F5" s="106">
        <f t="shared" si="0"/>
        <v>58417950</v>
      </c>
      <c r="G5" s="106">
        <f t="shared" si="0"/>
        <v>492229</v>
      </c>
      <c r="H5" s="106">
        <f t="shared" si="0"/>
        <v>1493987</v>
      </c>
      <c r="I5" s="106">
        <f t="shared" si="0"/>
        <v>1991815</v>
      </c>
      <c r="J5" s="106">
        <f t="shared" si="0"/>
        <v>3978031</v>
      </c>
      <c r="K5" s="106">
        <f t="shared" si="0"/>
        <v>1305535</v>
      </c>
      <c r="L5" s="106">
        <f t="shared" si="0"/>
        <v>393928</v>
      </c>
      <c r="M5" s="106">
        <f t="shared" si="0"/>
        <v>4838957</v>
      </c>
      <c r="N5" s="106">
        <f t="shared" si="0"/>
        <v>6538420</v>
      </c>
      <c r="O5" s="106">
        <f t="shared" si="0"/>
        <v>0</v>
      </c>
      <c r="P5" s="106">
        <f t="shared" si="0"/>
        <v>380571</v>
      </c>
      <c r="Q5" s="106">
        <f t="shared" si="0"/>
        <v>4028982</v>
      </c>
      <c r="R5" s="106">
        <f t="shared" si="0"/>
        <v>4409553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14926004</v>
      </c>
      <c r="X5" s="106">
        <f t="shared" si="0"/>
        <v>43813463</v>
      </c>
      <c r="Y5" s="106">
        <f t="shared" si="0"/>
        <v>-28887459</v>
      </c>
      <c r="Z5" s="201">
        <f>+IF(X5&lt;&gt;0,+(Y5/X5)*100,0)</f>
        <v>-65.93283667168697</v>
      </c>
      <c r="AA5" s="199">
        <f>SUM(AA11:AA18)</f>
        <v>58417950</v>
      </c>
    </row>
    <row r="6" spans="1:27" ht="12.75">
      <c r="A6" s="291" t="s">
        <v>205</v>
      </c>
      <c r="B6" s="142"/>
      <c r="C6" s="62">
        <v>24569941</v>
      </c>
      <c r="D6" s="156"/>
      <c r="E6" s="60">
        <v>12660857</v>
      </c>
      <c r="F6" s="60">
        <v>12660857</v>
      </c>
      <c r="G6" s="60">
        <v>132814</v>
      </c>
      <c r="H6" s="60">
        <v>1485165</v>
      </c>
      <c r="I6" s="60">
        <v>576353</v>
      </c>
      <c r="J6" s="60">
        <v>2194332</v>
      </c>
      <c r="K6" s="60">
        <v>607699</v>
      </c>
      <c r="L6" s="60"/>
      <c r="M6" s="60">
        <v>1031381</v>
      </c>
      <c r="N6" s="60">
        <v>1639080</v>
      </c>
      <c r="O6" s="60"/>
      <c r="P6" s="60"/>
      <c r="Q6" s="60"/>
      <c r="R6" s="60"/>
      <c r="S6" s="60"/>
      <c r="T6" s="60"/>
      <c r="U6" s="60"/>
      <c r="V6" s="60"/>
      <c r="W6" s="60">
        <v>3833412</v>
      </c>
      <c r="X6" s="60">
        <v>9495643</v>
      </c>
      <c r="Y6" s="60">
        <v>-5662231</v>
      </c>
      <c r="Z6" s="140">
        <v>-59.63</v>
      </c>
      <c r="AA6" s="155">
        <v>12660857</v>
      </c>
    </row>
    <row r="7" spans="1:27" ht="12.75">
      <c r="A7" s="291" t="s">
        <v>206</v>
      </c>
      <c r="B7" s="142"/>
      <c r="C7" s="62">
        <v>1652632</v>
      </c>
      <c r="D7" s="156"/>
      <c r="E7" s="60">
        <v>2000000</v>
      </c>
      <c r="F7" s="60">
        <v>2000000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1500000</v>
      </c>
      <c r="Y7" s="60">
        <v>-1500000</v>
      </c>
      <c r="Z7" s="140">
        <v>-100</v>
      </c>
      <c r="AA7" s="155">
        <v>2000000</v>
      </c>
    </row>
    <row r="8" spans="1:27" ht="12.75">
      <c r="A8" s="291" t="s">
        <v>207</v>
      </c>
      <c r="B8" s="142"/>
      <c r="C8" s="62">
        <v>13803596</v>
      </c>
      <c r="D8" s="156"/>
      <c r="E8" s="60">
        <v>33560000</v>
      </c>
      <c r="F8" s="60">
        <v>33560000</v>
      </c>
      <c r="G8" s="60">
        <v>28457</v>
      </c>
      <c r="H8" s="60"/>
      <c r="I8" s="60"/>
      <c r="J8" s="60">
        <v>28457</v>
      </c>
      <c r="K8" s="60"/>
      <c r="L8" s="60">
        <v>195528</v>
      </c>
      <c r="M8" s="60">
        <v>2927231</v>
      </c>
      <c r="N8" s="60">
        <v>3122759</v>
      </c>
      <c r="O8" s="60"/>
      <c r="P8" s="60"/>
      <c r="Q8" s="60">
        <v>3648639</v>
      </c>
      <c r="R8" s="60">
        <v>3648639</v>
      </c>
      <c r="S8" s="60"/>
      <c r="T8" s="60"/>
      <c r="U8" s="60"/>
      <c r="V8" s="60"/>
      <c r="W8" s="60">
        <v>6799855</v>
      </c>
      <c r="X8" s="60">
        <v>25170000</v>
      </c>
      <c r="Y8" s="60">
        <v>-18370145</v>
      </c>
      <c r="Z8" s="140">
        <v>-72.98</v>
      </c>
      <c r="AA8" s="155">
        <v>33560000</v>
      </c>
    </row>
    <row r="9" spans="1:27" ht="12.75">
      <c r="A9" s="291" t="s">
        <v>208</v>
      </c>
      <c r="B9" s="142"/>
      <c r="C9" s="62">
        <v>6071186</v>
      </c>
      <c r="D9" s="156"/>
      <c r="E9" s="60">
        <v>550000</v>
      </c>
      <c r="F9" s="60">
        <v>550000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412500</v>
      </c>
      <c r="Y9" s="60">
        <v>-412500</v>
      </c>
      <c r="Z9" s="140">
        <v>-100</v>
      </c>
      <c r="AA9" s="155">
        <v>550000</v>
      </c>
    </row>
    <row r="10" spans="1:27" ht="12.75">
      <c r="A10" s="291" t="s">
        <v>209</v>
      </c>
      <c r="B10" s="142"/>
      <c r="C10" s="62"/>
      <c r="D10" s="156"/>
      <c r="E10" s="60">
        <v>3000000</v>
      </c>
      <c r="F10" s="60">
        <v>3000000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2250000</v>
      </c>
      <c r="Y10" s="60">
        <v>-2250000</v>
      </c>
      <c r="Z10" s="140">
        <v>-100</v>
      </c>
      <c r="AA10" s="155">
        <v>3000000</v>
      </c>
    </row>
    <row r="11" spans="1:27" ht="12.75">
      <c r="A11" s="292" t="s">
        <v>210</v>
      </c>
      <c r="B11" s="142"/>
      <c r="C11" s="293">
        <f aca="true" t="shared" si="1" ref="C11:Y11">SUM(C6:C10)</f>
        <v>46097355</v>
      </c>
      <c r="D11" s="294">
        <f t="shared" si="1"/>
        <v>0</v>
      </c>
      <c r="E11" s="295">
        <f t="shared" si="1"/>
        <v>51770857</v>
      </c>
      <c r="F11" s="295">
        <f t="shared" si="1"/>
        <v>51770857</v>
      </c>
      <c r="G11" s="295">
        <f t="shared" si="1"/>
        <v>161271</v>
      </c>
      <c r="H11" s="295">
        <f t="shared" si="1"/>
        <v>1485165</v>
      </c>
      <c r="I11" s="295">
        <f t="shared" si="1"/>
        <v>576353</v>
      </c>
      <c r="J11" s="295">
        <f t="shared" si="1"/>
        <v>2222789</v>
      </c>
      <c r="K11" s="295">
        <f t="shared" si="1"/>
        <v>607699</v>
      </c>
      <c r="L11" s="295">
        <f t="shared" si="1"/>
        <v>195528</v>
      </c>
      <c r="M11" s="295">
        <f t="shared" si="1"/>
        <v>3958612</v>
      </c>
      <c r="N11" s="295">
        <f t="shared" si="1"/>
        <v>4761839</v>
      </c>
      <c r="O11" s="295">
        <f t="shared" si="1"/>
        <v>0</v>
      </c>
      <c r="P11" s="295">
        <f t="shared" si="1"/>
        <v>0</v>
      </c>
      <c r="Q11" s="295">
        <f t="shared" si="1"/>
        <v>3648639</v>
      </c>
      <c r="R11" s="295">
        <f t="shared" si="1"/>
        <v>3648639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10633267</v>
      </c>
      <c r="X11" s="295">
        <f t="shared" si="1"/>
        <v>38828143</v>
      </c>
      <c r="Y11" s="295">
        <f t="shared" si="1"/>
        <v>-28194876</v>
      </c>
      <c r="Z11" s="296">
        <f>+IF(X11&lt;&gt;0,+(Y11/X11)*100,0)</f>
        <v>-72.61453631712442</v>
      </c>
      <c r="AA11" s="297">
        <f>SUM(AA6:AA10)</f>
        <v>51770857</v>
      </c>
    </row>
    <row r="12" spans="1:27" ht="12.75">
      <c r="A12" s="298" t="s">
        <v>211</v>
      </c>
      <c r="B12" s="136"/>
      <c r="C12" s="62">
        <v>16012329</v>
      </c>
      <c r="D12" s="156"/>
      <c r="E12" s="60">
        <v>4897093</v>
      </c>
      <c r="F12" s="60">
        <v>4897093</v>
      </c>
      <c r="G12" s="60">
        <v>330958</v>
      </c>
      <c r="H12" s="60"/>
      <c r="I12" s="60">
        <v>1415462</v>
      </c>
      <c r="J12" s="60">
        <v>1746420</v>
      </c>
      <c r="K12" s="60">
        <v>697836</v>
      </c>
      <c r="L12" s="60">
        <v>198400</v>
      </c>
      <c r="M12" s="60">
        <v>402473</v>
      </c>
      <c r="N12" s="60">
        <v>1298709</v>
      </c>
      <c r="O12" s="60"/>
      <c r="P12" s="60">
        <v>374771</v>
      </c>
      <c r="Q12" s="60">
        <v>380343</v>
      </c>
      <c r="R12" s="60">
        <v>755114</v>
      </c>
      <c r="S12" s="60"/>
      <c r="T12" s="60"/>
      <c r="U12" s="60"/>
      <c r="V12" s="60"/>
      <c r="W12" s="60">
        <v>3800243</v>
      </c>
      <c r="X12" s="60">
        <v>3672820</v>
      </c>
      <c r="Y12" s="60">
        <v>127423</v>
      </c>
      <c r="Z12" s="140">
        <v>3.47</v>
      </c>
      <c r="AA12" s="155">
        <v>4897093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851095</v>
      </c>
      <c r="D15" s="156"/>
      <c r="E15" s="60">
        <v>1750000</v>
      </c>
      <c r="F15" s="60">
        <v>1750000</v>
      </c>
      <c r="G15" s="60"/>
      <c r="H15" s="60">
        <v>8822</v>
      </c>
      <c r="I15" s="60"/>
      <c r="J15" s="60">
        <v>8822</v>
      </c>
      <c r="K15" s="60"/>
      <c r="L15" s="60"/>
      <c r="M15" s="60">
        <v>477872</v>
      </c>
      <c r="N15" s="60">
        <v>477872</v>
      </c>
      <c r="O15" s="60"/>
      <c r="P15" s="60">
        <v>5800</v>
      </c>
      <c r="Q15" s="60"/>
      <c r="R15" s="60">
        <v>5800</v>
      </c>
      <c r="S15" s="60"/>
      <c r="T15" s="60"/>
      <c r="U15" s="60"/>
      <c r="V15" s="60"/>
      <c r="W15" s="60">
        <v>492494</v>
      </c>
      <c r="X15" s="60">
        <v>1312500</v>
      </c>
      <c r="Y15" s="60">
        <v>-820006</v>
      </c>
      <c r="Z15" s="140">
        <v>-62.48</v>
      </c>
      <c r="AA15" s="155">
        <v>1750000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24569941</v>
      </c>
      <c r="D36" s="156">
        <f t="shared" si="4"/>
        <v>0</v>
      </c>
      <c r="E36" s="60">
        <f t="shared" si="4"/>
        <v>12660857</v>
      </c>
      <c r="F36" s="60">
        <f t="shared" si="4"/>
        <v>12660857</v>
      </c>
      <c r="G36" s="60">
        <f t="shared" si="4"/>
        <v>132814</v>
      </c>
      <c r="H36" s="60">
        <f t="shared" si="4"/>
        <v>1485165</v>
      </c>
      <c r="I36" s="60">
        <f t="shared" si="4"/>
        <v>576353</v>
      </c>
      <c r="J36" s="60">
        <f t="shared" si="4"/>
        <v>2194332</v>
      </c>
      <c r="K36" s="60">
        <f t="shared" si="4"/>
        <v>607699</v>
      </c>
      <c r="L36" s="60">
        <f t="shared" si="4"/>
        <v>0</v>
      </c>
      <c r="M36" s="60">
        <f t="shared" si="4"/>
        <v>1031381</v>
      </c>
      <c r="N36" s="60">
        <f t="shared" si="4"/>
        <v>1639080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3833412</v>
      </c>
      <c r="X36" s="60">
        <f t="shared" si="4"/>
        <v>9495643</v>
      </c>
      <c r="Y36" s="60">
        <f t="shared" si="4"/>
        <v>-5662231</v>
      </c>
      <c r="Z36" s="140">
        <f aca="true" t="shared" si="5" ref="Z36:Z49">+IF(X36&lt;&gt;0,+(Y36/X36)*100,0)</f>
        <v>-59.62977967895381</v>
      </c>
      <c r="AA36" s="155">
        <f>AA6+AA21</f>
        <v>12660857</v>
      </c>
    </row>
    <row r="37" spans="1:27" ht="12.75">
      <c r="A37" s="291" t="s">
        <v>206</v>
      </c>
      <c r="B37" s="142"/>
      <c r="C37" s="62">
        <f t="shared" si="4"/>
        <v>1652632</v>
      </c>
      <c r="D37" s="156">
        <f t="shared" si="4"/>
        <v>0</v>
      </c>
      <c r="E37" s="60">
        <f t="shared" si="4"/>
        <v>2000000</v>
      </c>
      <c r="F37" s="60">
        <f t="shared" si="4"/>
        <v>2000000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1500000</v>
      </c>
      <c r="Y37" s="60">
        <f t="shared" si="4"/>
        <v>-1500000</v>
      </c>
      <c r="Z37" s="140">
        <f t="shared" si="5"/>
        <v>-100</v>
      </c>
      <c r="AA37" s="155">
        <f>AA7+AA22</f>
        <v>2000000</v>
      </c>
    </row>
    <row r="38" spans="1:27" ht="12.75">
      <c r="A38" s="291" t="s">
        <v>207</v>
      </c>
      <c r="B38" s="142"/>
      <c r="C38" s="62">
        <f t="shared" si="4"/>
        <v>13803596</v>
      </c>
      <c r="D38" s="156">
        <f t="shared" si="4"/>
        <v>0</v>
      </c>
      <c r="E38" s="60">
        <f t="shared" si="4"/>
        <v>33560000</v>
      </c>
      <c r="F38" s="60">
        <f t="shared" si="4"/>
        <v>33560000</v>
      </c>
      <c r="G38" s="60">
        <f t="shared" si="4"/>
        <v>28457</v>
      </c>
      <c r="H38" s="60">
        <f t="shared" si="4"/>
        <v>0</v>
      </c>
      <c r="I38" s="60">
        <f t="shared" si="4"/>
        <v>0</v>
      </c>
      <c r="J38" s="60">
        <f t="shared" si="4"/>
        <v>28457</v>
      </c>
      <c r="K38" s="60">
        <f t="shared" si="4"/>
        <v>0</v>
      </c>
      <c r="L38" s="60">
        <f t="shared" si="4"/>
        <v>195528</v>
      </c>
      <c r="M38" s="60">
        <f t="shared" si="4"/>
        <v>2927231</v>
      </c>
      <c r="N38" s="60">
        <f t="shared" si="4"/>
        <v>3122759</v>
      </c>
      <c r="O38" s="60">
        <f t="shared" si="4"/>
        <v>0</v>
      </c>
      <c r="P38" s="60">
        <f t="shared" si="4"/>
        <v>0</v>
      </c>
      <c r="Q38" s="60">
        <f t="shared" si="4"/>
        <v>3648639</v>
      </c>
      <c r="R38" s="60">
        <f t="shared" si="4"/>
        <v>3648639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6799855</v>
      </c>
      <c r="X38" s="60">
        <f t="shared" si="4"/>
        <v>25170000</v>
      </c>
      <c r="Y38" s="60">
        <f t="shared" si="4"/>
        <v>-18370145</v>
      </c>
      <c r="Z38" s="140">
        <f t="shared" si="5"/>
        <v>-72.98428684942392</v>
      </c>
      <c r="AA38" s="155">
        <f>AA8+AA23</f>
        <v>33560000</v>
      </c>
    </row>
    <row r="39" spans="1:27" ht="12.75">
      <c r="A39" s="291" t="s">
        <v>208</v>
      </c>
      <c r="B39" s="142"/>
      <c r="C39" s="62">
        <f t="shared" si="4"/>
        <v>6071186</v>
      </c>
      <c r="D39" s="156">
        <f t="shared" si="4"/>
        <v>0</v>
      </c>
      <c r="E39" s="60">
        <f t="shared" si="4"/>
        <v>550000</v>
      </c>
      <c r="F39" s="60">
        <f t="shared" si="4"/>
        <v>550000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412500</v>
      </c>
      <c r="Y39" s="60">
        <f t="shared" si="4"/>
        <v>-412500</v>
      </c>
      <c r="Z39" s="140">
        <f t="shared" si="5"/>
        <v>-100</v>
      </c>
      <c r="AA39" s="155">
        <f>AA9+AA24</f>
        <v>550000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3000000</v>
      </c>
      <c r="F40" s="60">
        <f t="shared" si="4"/>
        <v>3000000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2250000</v>
      </c>
      <c r="Y40" s="60">
        <f t="shared" si="4"/>
        <v>-2250000</v>
      </c>
      <c r="Z40" s="140">
        <f t="shared" si="5"/>
        <v>-100</v>
      </c>
      <c r="AA40" s="155">
        <f>AA10+AA25</f>
        <v>3000000</v>
      </c>
    </row>
    <row r="41" spans="1:27" ht="12.75">
      <c r="A41" s="292" t="s">
        <v>210</v>
      </c>
      <c r="B41" s="142"/>
      <c r="C41" s="293">
        <f aca="true" t="shared" si="6" ref="C41:Y41">SUM(C36:C40)</f>
        <v>46097355</v>
      </c>
      <c r="D41" s="294">
        <f t="shared" si="6"/>
        <v>0</v>
      </c>
      <c r="E41" s="295">
        <f t="shared" si="6"/>
        <v>51770857</v>
      </c>
      <c r="F41" s="295">
        <f t="shared" si="6"/>
        <v>51770857</v>
      </c>
      <c r="G41" s="295">
        <f t="shared" si="6"/>
        <v>161271</v>
      </c>
      <c r="H41" s="295">
        <f t="shared" si="6"/>
        <v>1485165</v>
      </c>
      <c r="I41" s="295">
        <f t="shared" si="6"/>
        <v>576353</v>
      </c>
      <c r="J41" s="295">
        <f t="shared" si="6"/>
        <v>2222789</v>
      </c>
      <c r="K41" s="295">
        <f t="shared" si="6"/>
        <v>607699</v>
      </c>
      <c r="L41" s="295">
        <f t="shared" si="6"/>
        <v>195528</v>
      </c>
      <c r="M41" s="295">
        <f t="shared" si="6"/>
        <v>3958612</v>
      </c>
      <c r="N41" s="295">
        <f t="shared" si="6"/>
        <v>4761839</v>
      </c>
      <c r="O41" s="295">
        <f t="shared" si="6"/>
        <v>0</v>
      </c>
      <c r="P41" s="295">
        <f t="shared" si="6"/>
        <v>0</v>
      </c>
      <c r="Q41" s="295">
        <f t="shared" si="6"/>
        <v>3648639</v>
      </c>
      <c r="R41" s="295">
        <f t="shared" si="6"/>
        <v>3648639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10633267</v>
      </c>
      <c r="X41" s="295">
        <f t="shared" si="6"/>
        <v>38828143</v>
      </c>
      <c r="Y41" s="295">
        <f t="shared" si="6"/>
        <v>-28194876</v>
      </c>
      <c r="Z41" s="296">
        <f t="shared" si="5"/>
        <v>-72.61453631712442</v>
      </c>
      <c r="AA41" s="297">
        <f>SUM(AA36:AA40)</f>
        <v>51770857</v>
      </c>
    </row>
    <row r="42" spans="1:27" ht="12.75">
      <c r="A42" s="298" t="s">
        <v>211</v>
      </c>
      <c r="B42" s="136"/>
      <c r="C42" s="95">
        <f aca="true" t="shared" si="7" ref="C42:Y48">C12+C27</f>
        <v>16012329</v>
      </c>
      <c r="D42" s="129">
        <f t="shared" si="7"/>
        <v>0</v>
      </c>
      <c r="E42" s="54">
        <f t="shared" si="7"/>
        <v>4897093</v>
      </c>
      <c r="F42" s="54">
        <f t="shared" si="7"/>
        <v>4897093</v>
      </c>
      <c r="G42" s="54">
        <f t="shared" si="7"/>
        <v>330958</v>
      </c>
      <c r="H42" s="54">
        <f t="shared" si="7"/>
        <v>0</v>
      </c>
      <c r="I42" s="54">
        <f t="shared" si="7"/>
        <v>1415462</v>
      </c>
      <c r="J42" s="54">
        <f t="shared" si="7"/>
        <v>1746420</v>
      </c>
      <c r="K42" s="54">
        <f t="shared" si="7"/>
        <v>697836</v>
      </c>
      <c r="L42" s="54">
        <f t="shared" si="7"/>
        <v>198400</v>
      </c>
      <c r="M42" s="54">
        <f t="shared" si="7"/>
        <v>402473</v>
      </c>
      <c r="N42" s="54">
        <f t="shared" si="7"/>
        <v>1298709</v>
      </c>
      <c r="O42" s="54">
        <f t="shared" si="7"/>
        <v>0</v>
      </c>
      <c r="P42" s="54">
        <f t="shared" si="7"/>
        <v>374771</v>
      </c>
      <c r="Q42" s="54">
        <f t="shared" si="7"/>
        <v>380343</v>
      </c>
      <c r="R42" s="54">
        <f t="shared" si="7"/>
        <v>755114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3800243</v>
      </c>
      <c r="X42" s="54">
        <f t="shared" si="7"/>
        <v>3672820</v>
      </c>
      <c r="Y42" s="54">
        <f t="shared" si="7"/>
        <v>127423</v>
      </c>
      <c r="Z42" s="184">
        <f t="shared" si="5"/>
        <v>3.469350526298593</v>
      </c>
      <c r="AA42" s="130">
        <f aca="true" t="shared" si="8" ref="AA42:AA48">AA12+AA27</f>
        <v>4897093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851095</v>
      </c>
      <c r="D45" s="129">
        <f t="shared" si="7"/>
        <v>0</v>
      </c>
      <c r="E45" s="54">
        <f t="shared" si="7"/>
        <v>1750000</v>
      </c>
      <c r="F45" s="54">
        <f t="shared" si="7"/>
        <v>1750000</v>
      </c>
      <c r="G45" s="54">
        <f t="shared" si="7"/>
        <v>0</v>
      </c>
      <c r="H45" s="54">
        <f t="shared" si="7"/>
        <v>8822</v>
      </c>
      <c r="I45" s="54">
        <f t="shared" si="7"/>
        <v>0</v>
      </c>
      <c r="J45" s="54">
        <f t="shared" si="7"/>
        <v>8822</v>
      </c>
      <c r="K45" s="54">
        <f t="shared" si="7"/>
        <v>0</v>
      </c>
      <c r="L45" s="54">
        <f t="shared" si="7"/>
        <v>0</v>
      </c>
      <c r="M45" s="54">
        <f t="shared" si="7"/>
        <v>477872</v>
      </c>
      <c r="N45" s="54">
        <f t="shared" si="7"/>
        <v>477872</v>
      </c>
      <c r="O45" s="54">
        <f t="shared" si="7"/>
        <v>0</v>
      </c>
      <c r="P45" s="54">
        <f t="shared" si="7"/>
        <v>5800</v>
      </c>
      <c r="Q45" s="54">
        <f t="shared" si="7"/>
        <v>0</v>
      </c>
      <c r="R45" s="54">
        <f t="shared" si="7"/>
        <v>5800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492494</v>
      </c>
      <c r="X45" s="54">
        <f t="shared" si="7"/>
        <v>1312500</v>
      </c>
      <c r="Y45" s="54">
        <f t="shared" si="7"/>
        <v>-820006</v>
      </c>
      <c r="Z45" s="184">
        <f t="shared" si="5"/>
        <v>-62.47664761904762</v>
      </c>
      <c r="AA45" s="130">
        <f t="shared" si="8"/>
        <v>1750000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62960779</v>
      </c>
      <c r="D49" s="218">
        <f t="shared" si="9"/>
        <v>0</v>
      </c>
      <c r="E49" s="220">
        <f t="shared" si="9"/>
        <v>58417950</v>
      </c>
      <c r="F49" s="220">
        <f t="shared" si="9"/>
        <v>58417950</v>
      </c>
      <c r="G49" s="220">
        <f t="shared" si="9"/>
        <v>492229</v>
      </c>
      <c r="H49" s="220">
        <f t="shared" si="9"/>
        <v>1493987</v>
      </c>
      <c r="I49" s="220">
        <f t="shared" si="9"/>
        <v>1991815</v>
      </c>
      <c r="J49" s="220">
        <f t="shared" si="9"/>
        <v>3978031</v>
      </c>
      <c r="K49" s="220">
        <f t="shared" si="9"/>
        <v>1305535</v>
      </c>
      <c r="L49" s="220">
        <f t="shared" si="9"/>
        <v>393928</v>
      </c>
      <c r="M49" s="220">
        <f t="shared" si="9"/>
        <v>4838957</v>
      </c>
      <c r="N49" s="220">
        <f t="shared" si="9"/>
        <v>6538420</v>
      </c>
      <c r="O49" s="220">
        <f t="shared" si="9"/>
        <v>0</v>
      </c>
      <c r="P49" s="220">
        <f t="shared" si="9"/>
        <v>380571</v>
      </c>
      <c r="Q49" s="220">
        <f t="shared" si="9"/>
        <v>4028982</v>
      </c>
      <c r="R49" s="220">
        <f t="shared" si="9"/>
        <v>4409553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14926004</v>
      </c>
      <c r="X49" s="220">
        <f t="shared" si="9"/>
        <v>43813463</v>
      </c>
      <c r="Y49" s="220">
        <f t="shared" si="9"/>
        <v>-28887459</v>
      </c>
      <c r="Z49" s="221">
        <f t="shared" si="5"/>
        <v>-65.93283667168697</v>
      </c>
      <c r="AA49" s="222">
        <f>SUM(AA41:AA48)</f>
        <v>58417950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4001170</v>
      </c>
      <c r="D51" s="129">
        <f t="shared" si="10"/>
        <v>0</v>
      </c>
      <c r="E51" s="54">
        <f t="shared" si="10"/>
        <v>6358000</v>
      </c>
      <c r="F51" s="54">
        <f t="shared" si="10"/>
        <v>6358000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4768500</v>
      </c>
      <c r="Y51" s="54">
        <f t="shared" si="10"/>
        <v>-4768500</v>
      </c>
      <c r="Z51" s="184">
        <f>+IF(X51&lt;&gt;0,+(Y51/X51)*100,0)</f>
        <v>-100</v>
      </c>
      <c r="AA51" s="130">
        <f>SUM(AA57:AA61)</f>
        <v>6358000</v>
      </c>
    </row>
    <row r="52" spans="1:27" ht="12.75">
      <c r="A52" s="310" t="s">
        <v>205</v>
      </c>
      <c r="B52" s="142"/>
      <c r="C52" s="62">
        <v>438507</v>
      </c>
      <c r="D52" s="156"/>
      <c r="E52" s="60">
        <v>1820000</v>
      </c>
      <c r="F52" s="60">
        <v>1820000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1365000</v>
      </c>
      <c r="Y52" s="60">
        <v>-1365000</v>
      </c>
      <c r="Z52" s="140">
        <v>-100</v>
      </c>
      <c r="AA52" s="155">
        <v>1820000</v>
      </c>
    </row>
    <row r="53" spans="1:27" ht="12.75">
      <c r="A53" s="310" t="s">
        <v>206</v>
      </c>
      <c r="B53" s="142"/>
      <c r="C53" s="62">
        <v>418918</v>
      </c>
      <c r="D53" s="156"/>
      <c r="E53" s="60">
        <v>42000</v>
      </c>
      <c r="F53" s="60">
        <v>42000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31500</v>
      </c>
      <c r="Y53" s="60">
        <v>-31500</v>
      </c>
      <c r="Z53" s="140">
        <v>-100</v>
      </c>
      <c r="AA53" s="155">
        <v>42000</v>
      </c>
    </row>
    <row r="54" spans="1:27" ht="12.75">
      <c r="A54" s="310" t="s">
        <v>207</v>
      </c>
      <c r="B54" s="142"/>
      <c r="C54" s="62">
        <v>890574</v>
      </c>
      <c r="D54" s="156"/>
      <c r="E54" s="60">
        <v>710000</v>
      </c>
      <c r="F54" s="60">
        <v>710000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532500</v>
      </c>
      <c r="Y54" s="60">
        <v>-532500</v>
      </c>
      <c r="Z54" s="140">
        <v>-100</v>
      </c>
      <c r="AA54" s="155">
        <v>710000</v>
      </c>
    </row>
    <row r="55" spans="1:27" ht="12.75">
      <c r="A55" s="310" t="s">
        <v>208</v>
      </c>
      <c r="B55" s="142"/>
      <c r="C55" s="62">
        <v>439444</v>
      </c>
      <c r="D55" s="156"/>
      <c r="E55" s="60">
        <v>380000</v>
      </c>
      <c r="F55" s="60">
        <v>380000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285000</v>
      </c>
      <c r="Y55" s="60">
        <v>-285000</v>
      </c>
      <c r="Z55" s="140">
        <v>-100</v>
      </c>
      <c r="AA55" s="155">
        <v>380000</v>
      </c>
    </row>
    <row r="56" spans="1:27" ht="12.75">
      <c r="A56" s="310" t="s">
        <v>209</v>
      </c>
      <c r="B56" s="142"/>
      <c r="C56" s="62"/>
      <c r="D56" s="156"/>
      <c r="E56" s="60">
        <v>650000</v>
      </c>
      <c r="F56" s="60">
        <v>650000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487500</v>
      </c>
      <c r="Y56" s="60">
        <v>-487500</v>
      </c>
      <c r="Z56" s="140">
        <v>-100</v>
      </c>
      <c r="AA56" s="155">
        <v>650000</v>
      </c>
    </row>
    <row r="57" spans="1:27" ht="12.75">
      <c r="A57" s="138" t="s">
        <v>210</v>
      </c>
      <c r="B57" s="142"/>
      <c r="C57" s="293">
        <f aca="true" t="shared" si="11" ref="C57:Y57">SUM(C52:C56)</f>
        <v>2187443</v>
      </c>
      <c r="D57" s="294">
        <f t="shared" si="11"/>
        <v>0</v>
      </c>
      <c r="E57" s="295">
        <f t="shared" si="11"/>
        <v>3602000</v>
      </c>
      <c r="F57" s="295">
        <f t="shared" si="11"/>
        <v>3602000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2701500</v>
      </c>
      <c r="Y57" s="295">
        <f t="shared" si="11"/>
        <v>-2701500</v>
      </c>
      <c r="Z57" s="296">
        <f>+IF(X57&lt;&gt;0,+(Y57/X57)*100,0)</f>
        <v>-100</v>
      </c>
      <c r="AA57" s="297">
        <f>SUM(AA52:AA56)</f>
        <v>3602000</v>
      </c>
    </row>
    <row r="58" spans="1:27" ht="12.75">
      <c r="A58" s="311" t="s">
        <v>211</v>
      </c>
      <c r="B58" s="136"/>
      <c r="C58" s="62">
        <v>604559</v>
      </c>
      <c r="D58" s="156"/>
      <c r="E58" s="60">
        <v>120000</v>
      </c>
      <c r="F58" s="60">
        <v>120000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90000</v>
      </c>
      <c r="Y58" s="60">
        <v>-90000</v>
      </c>
      <c r="Z58" s="140">
        <v>-100</v>
      </c>
      <c r="AA58" s="155">
        <v>120000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>
        <v>65000</v>
      </c>
      <c r="F60" s="60">
        <v>65000</v>
      </c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>
        <v>48750</v>
      </c>
      <c r="Y60" s="60">
        <v>-48750</v>
      </c>
      <c r="Z60" s="140">
        <v>-100</v>
      </c>
      <c r="AA60" s="155">
        <v>65000</v>
      </c>
    </row>
    <row r="61" spans="1:27" ht="12.75">
      <c r="A61" s="311" t="s">
        <v>214</v>
      </c>
      <c r="B61" s="136" t="s">
        <v>222</v>
      </c>
      <c r="C61" s="62">
        <v>1209168</v>
      </c>
      <c r="D61" s="156"/>
      <c r="E61" s="60">
        <v>2571000</v>
      </c>
      <c r="F61" s="60">
        <v>2571000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1928250</v>
      </c>
      <c r="Y61" s="60">
        <v>-1928250</v>
      </c>
      <c r="Z61" s="140">
        <v>-100</v>
      </c>
      <c r="AA61" s="155">
        <v>2571000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70000</v>
      </c>
      <c r="F65" s="60"/>
      <c r="G65" s="60">
        <v>304122</v>
      </c>
      <c r="H65" s="60">
        <v>268188</v>
      </c>
      <c r="I65" s="60">
        <v>304618</v>
      </c>
      <c r="J65" s="60">
        <v>876928</v>
      </c>
      <c r="K65" s="60">
        <v>253523</v>
      </c>
      <c r="L65" s="60">
        <v>310431</v>
      </c>
      <c r="M65" s="60">
        <v>336567</v>
      </c>
      <c r="N65" s="60">
        <v>900521</v>
      </c>
      <c r="O65" s="60">
        <v>3097423</v>
      </c>
      <c r="P65" s="60">
        <v>217008</v>
      </c>
      <c r="Q65" s="60">
        <v>228113</v>
      </c>
      <c r="R65" s="60">
        <v>3542544</v>
      </c>
      <c r="S65" s="60"/>
      <c r="T65" s="60"/>
      <c r="U65" s="60"/>
      <c r="V65" s="60"/>
      <c r="W65" s="60">
        <v>5319993</v>
      </c>
      <c r="X65" s="60"/>
      <c r="Y65" s="60">
        <v>5319993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76870</v>
      </c>
      <c r="F66" s="275"/>
      <c r="G66" s="275">
        <v>723056</v>
      </c>
      <c r="H66" s="275">
        <v>348615</v>
      </c>
      <c r="I66" s="275">
        <v>559549</v>
      </c>
      <c r="J66" s="275">
        <v>1631220</v>
      </c>
      <c r="K66" s="275">
        <v>304076</v>
      </c>
      <c r="L66" s="275">
        <v>284531</v>
      </c>
      <c r="M66" s="275">
        <v>86672</v>
      </c>
      <c r="N66" s="275">
        <v>675279</v>
      </c>
      <c r="O66" s="275">
        <v>149915</v>
      </c>
      <c r="P66" s="275">
        <v>161399</v>
      </c>
      <c r="Q66" s="275">
        <v>154089</v>
      </c>
      <c r="R66" s="275">
        <v>465403</v>
      </c>
      <c r="S66" s="275"/>
      <c r="T66" s="275"/>
      <c r="U66" s="275"/>
      <c r="V66" s="275"/>
      <c r="W66" s="275">
        <v>2771902</v>
      </c>
      <c r="X66" s="275"/>
      <c r="Y66" s="275">
        <v>2771902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80000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85000</v>
      </c>
      <c r="F68" s="60"/>
      <c r="G68" s="60"/>
      <c r="H68" s="60"/>
      <c r="I68" s="60"/>
      <c r="J68" s="60"/>
      <c r="K68" s="60"/>
      <c r="L68" s="60"/>
      <c r="M68" s="60">
        <v>55187</v>
      </c>
      <c r="N68" s="60">
        <v>55187</v>
      </c>
      <c r="O68" s="60"/>
      <c r="P68" s="60"/>
      <c r="Q68" s="60"/>
      <c r="R68" s="60"/>
      <c r="S68" s="60"/>
      <c r="T68" s="60"/>
      <c r="U68" s="60"/>
      <c r="V68" s="60"/>
      <c r="W68" s="60">
        <v>55187</v>
      </c>
      <c r="X68" s="60"/>
      <c r="Y68" s="60">
        <v>55187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311870</v>
      </c>
      <c r="F69" s="220">
        <f t="shared" si="12"/>
        <v>0</v>
      </c>
      <c r="G69" s="220">
        <f t="shared" si="12"/>
        <v>1027178</v>
      </c>
      <c r="H69" s="220">
        <f t="shared" si="12"/>
        <v>616803</v>
      </c>
      <c r="I69" s="220">
        <f t="shared" si="12"/>
        <v>864167</v>
      </c>
      <c r="J69" s="220">
        <f t="shared" si="12"/>
        <v>2508148</v>
      </c>
      <c r="K69" s="220">
        <f t="shared" si="12"/>
        <v>557599</v>
      </c>
      <c r="L69" s="220">
        <f t="shared" si="12"/>
        <v>594962</v>
      </c>
      <c r="M69" s="220">
        <f t="shared" si="12"/>
        <v>478426</v>
      </c>
      <c r="N69" s="220">
        <f t="shared" si="12"/>
        <v>1630987</v>
      </c>
      <c r="O69" s="220">
        <f t="shared" si="12"/>
        <v>3247338</v>
      </c>
      <c r="P69" s="220">
        <f t="shared" si="12"/>
        <v>378407</v>
      </c>
      <c r="Q69" s="220">
        <f t="shared" si="12"/>
        <v>382202</v>
      </c>
      <c r="R69" s="220">
        <f t="shared" si="12"/>
        <v>4007947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8147082</v>
      </c>
      <c r="X69" s="220">
        <f t="shared" si="12"/>
        <v>0</v>
      </c>
      <c r="Y69" s="220">
        <f t="shared" si="12"/>
        <v>8147082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46097355</v>
      </c>
      <c r="D5" s="357">
        <f t="shared" si="0"/>
        <v>0</v>
      </c>
      <c r="E5" s="356">
        <f t="shared" si="0"/>
        <v>51770857</v>
      </c>
      <c r="F5" s="358">
        <f t="shared" si="0"/>
        <v>51770857</v>
      </c>
      <c r="G5" s="358">
        <f t="shared" si="0"/>
        <v>161271</v>
      </c>
      <c r="H5" s="356">
        <f t="shared" si="0"/>
        <v>1485165</v>
      </c>
      <c r="I5" s="356">
        <f t="shared" si="0"/>
        <v>576353</v>
      </c>
      <c r="J5" s="358">
        <f t="shared" si="0"/>
        <v>2222789</v>
      </c>
      <c r="K5" s="358">
        <f t="shared" si="0"/>
        <v>607699</v>
      </c>
      <c r="L5" s="356">
        <f t="shared" si="0"/>
        <v>195528</v>
      </c>
      <c r="M5" s="356">
        <f t="shared" si="0"/>
        <v>3958612</v>
      </c>
      <c r="N5" s="358">
        <f t="shared" si="0"/>
        <v>4761839</v>
      </c>
      <c r="O5" s="358">
        <f t="shared" si="0"/>
        <v>0</v>
      </c>
      <c r="P5" s="356">
        <f t="shared" si="0"/>
        <v>0</v>
      </c>
      <c r="Q5" s="356">
        <f t="shared" si="0"/>
        <v>3648639</v>
      </c>
      <c r="R5" s="358">
        <f t="shared" si="0"/>
        <v>3648639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10633267</v>
      </c>
      <c r="X5" s="356">
        <f t="shared" si="0"/>
        <v>38828143</v>
      </c>
      <c r="Y5" s="358">
        <f t="shared" si="0"/>
        <v>-28194876</v>
      </c>
      <c r="Z5" s="359">
        <f>+IF(X5&lt;&gt;0,+(Y5/X5)*100,0)</f>
        <v>-72.61453631712442</v>
      </c>
      <c r="AA5" s="360">
        <f>+AA6+AA8+AA11+AA13+AA15</f>
        <v>51770857</v>
      </c>
    </row>
    <row r="6" spans="1:27" ht="12.75">
      <c r="A6" s="361" t="s">
        <v>205</v>
      </c>
      <c r="B6" s="142"/>
      <c r="C6" s="60">
        <f>+C7</f>
        <v>24569941</v>
      </c>
      <c r="D6" s="340">
        <f aca="true" t="shared" si="1" ref="D6:AA6">+D7</f>
        <v>0</v>
      </c>
      <c r="E6" s="60">
        <f t="shared" si="1"/>
        <v>12660857</v>
      </c>
      <c r="F6" s="59">
        <f t="shared" si="1"/>
        <v>12660857</v>
      </c>
      <c r="G6" s="59">
        <f t="shared" si="1"/>
        <v>132814</v>
      </c>
      <c r="H6" s="60">
        <f t="shared" si="1"/>
        <v>1485165</v>
      </c>
      <c r="I6" s="60">
        <f t="shared" si="1"/>
        <v>576353</v>
      </c>
      <c r="J6" s="59">
        <f t="shared" si="1"/>
        <v>2194332</v>
      </c>
      <c r="K6" s="59">
        <f t="shared" si="1"/>
        <v>607699</v>
      </c>
      <c r="L6" s="60">
        <f t="shared" si="1"/>
        <v>0</v>
      </c>
      <c r="M6" s="60">
        <f t="shared" si="1"/>
        <v>1031381</v>
      </c>
      <c r="N6" s="59">
        <f t="shared" si="1"/>
        <v>1639080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3833412</v>
      </c>
      <c r="X6" s="60">
        <f t="shared" si="1"/>
        <v>9495643</v>
      </c>
      <c r="Y6" s="59">
        <f t="shared" si="1"/>
        <v>-5662231</v>
      </c>
      <c r="Z6" s="61">
        <f>+IF(X6&lt;&gt;0,+(Y6/X6)*100,0)</f>
        <v>-59.62977967895381</v>
      </c>
      <c r="AA6" s="62">
        <f t="shared" si="1"/>
        <v>12660857</v>
      </c>
    </row>
    <row r="7" spans="1:27" ht="12.75">
      <c r="A7" s="291" t="s">
        <v>229</v>
      </c>
      <c r="B7" s="142"/>
      <c r="C7" s="60">
        <v>24569941</v>
      </c>
      <c r="D7" s="340"/>
      <c r="E7" s="60">
        <v>12660857</v>
      </c>
      <c r="F7" s="59">
        <v>12660857</v>
      </c>
      <c r="G7" s="59">
        <v>132814</v>
      </c>
      <c r="H7" s="60">
        <v>1485165</v>
      </c>
      <c r="I7" s="60">
        <v>576353</v>
      </c>
      <c r="J7" s="59">
        <v>2194332</v>
      </c>
      <c r="K7" s="59">
        <v>607699</v>
      </c>
      <c r="L7" s="60"/>
      <c r="M7" s="60">
        <v>1031381</v>
      </c>
      <c r="N7" s="59">
        <v>1639080</v>
      </c>
      <c r="O7" s="59"/>
      <c r="P7" s="60"/>
      <c r="Q7" s="60"/>
      <c r="R7" s="59"/>
      <c r="S7" s="59"/>
      <c r="T7" s="60"/>
      <c r="U7" s="60"/>
      <c r="V7" s="59"/>
      <c r="W7" s="59">
        <v>3833412</v>
      </c>
      <c r="X7" s="60">
        <v>9495643</v>
      </c>
      <c r="Y7" s="59">
        <v>-5662231</v>
      </c>
      <c r="Z7" s="61">
        <v>-59.63</v>
      </c>
      <c r="AA7" s="62">
        <v>12660857</v>
      </c>
    </row>
    <row r="8" spans="1:27" ht="12.75">
      <c r="A8" s="361" t="s">
        <v>206</v>
      </c>
      <c r="B8" s="142"/>
      <c r="C8" s="60">
        <f aca="true" t="shared" si="2" ref="C8:Y8">SUM(C9:C10)</f>
        <v>1652632</v>
      </c>
      <c r="D8" s="340">
        <f t="shared" si="2"/>
        <v>0</v>
      </c>
      <c r="E8" s="60">
        <f t="shared" si="2"/>
        <v>2000000</v>
      </c>
      <c r="F8" s="59">
        <f t="shared" si="2"/>
        <v>2000000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1500000</v>
      </c>
      <c r="Y8" s="59">
        <f t="shared" si="2"/>
        <v>-1500000</v>
      </c>
      <c r="Z8" s="61">
        <f>+IF(X8&lt;&gt;0,+(Y8/X8)*100,0)</f>
        <v>-100</v>
      </c>
      <c r="AA8" s="62">
        <f>SUM(AA9:AA10)</f>
        <v>2000000</v>
      </c>
    </row>
    <row r="9" spans="1:27" ht="12.75">
      <c r="A9" s="291" t="s">
        <v>230</v>
      </c>
      <c r="B9" s="142"/>
      <c r="C9" s="60">
        <v>1652632</v>
      </c>
      <c r="D9" s="340"/>
      <c r="E9" s="60">
        <v>2000000</v>
      </c>
      <c r="F9" s="59">
        <v>2000000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1500000</v>
      </c>
      <c r="Y9" s="59">
        <v>-1500000</v>
      </c>
      <c r="Z9" s="61">
        <v>-100</v>
      </c>
      <c r="AA9" s="62">
        <v>2000000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13803596</v>
      </c>
      <c r="D11" s="363">
        <f aca="true" t="shared" si="3" ref="D11:AA11">+D12</f>
        <v>0</v>
      </c>
      <c r="E11" s="362">
        <f t="shared" si="3"/>
        <v>33560000</v>
      </c>
      <c r="F11" s="364">
        <f t="shared" si="3"/>
        <v>33560000</v>
      </c>
      <c r="G11" s="364">
        <f t="shared" si="3"/>
        <v>28457</v>
      </c>
      <c r="H11" s="362">
        <f t="shared" si="3"/>
        <v>0</v>
      </c>
      <c r="I11" s="362">
        <f t="shared" si="3"/>
        <v>0</v>
      </c>
      <c r="J11" s="364">
        <f t="shared" si="3"/>
        <v>28457</v>
      </c>
      <c r="K11" s="364">
        <f t="shared" si="3"/>
        <v>0</v>
      </c>
      <c r="L11" s="362">
        <f t="shared" si="3"/>
        <v>195528</v>
      </c>
      <c r="M11" s="362">
        <f t="shared" si="3"/>
        <v>2927231</v>
      </c>
      <c r="N11" s="364">
        <f t="shared" si="3"/>
        <v>3122759</v>
      </c>
      <c r="O11" s="364">
        <f t="shared" si="3"/>
        <v>0</v>
      </c>
      <c r="P11" s="362">
        <f t="shared" si="3"/>
        <v>0</v>
      </c>
      <c r="Q11" s="362">
        <f t="shared" si="3"/>
        <v>3648639</v>
      </c>
      <c r="R11" s="364">
        <f t="shared" si="3"/>
        <v>3648639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6799855</v>
      </c>
      <c r="X11" s="362">
        <f t="shared" si="3"/>
        <v>25170000</v>
      </c>
      <c r="Y11" s="364">
        <f t="shared" si="3"/>
        <v>-18370145</v>
      </c>
      <c r="Z11" s="365">
        <f>+IF(X11&lt;&gt;0,+(Y11/X11)*100,0)</f>
        <v>-72.98428684942392</v>
      </c>
      <c r="AA11" s="366">
        <f t="shared" si="3"/>
        <v>33560000</v>
      </c>
    </row>
    <row r="12" spans="1:27" ht="12.75">
      <c r="A12" s="291" t="s">
        <v>232</v>
      </c>
      <c r="B12" s="136"/>
      <c r="C12" s="60">
        <v>13803596</v>
      </c>
      <c r="D12" s="340"/>
      <c r="E12" s="60">
        <v>33560000</v>
      </c>
      <c r="F12" s="59">
        <v>33560000</v>
      </c>
      <c r="G12" s="59">
        <v>28457</v>
      </c>
      <c r="H12" s="60"/>
      <c r="I12" s="60"/>
      <c r="J12" s="59">
        <v>28457</v>
      </c>
      <c r="K12" s="59"/>
      <c r="L12" s="60">
        <v>195528</v>
      </c>
      <c r="M12" s="60">
        <v>2927231</v>
      </c>
      <c r="N12" s="59">
        <v>3122759</v>
      </c>
      <c r="O12" s="59"/>
      <c r="P12" s="60"/>
      <c r="Q12" s="60">
        <v>3648639</v>
      </c>
      <c r="R12" s="59">
        <v>3648639</v>
      </c>
      <c r="S12" s="59"/>
      <c r="T12" s="60"/>
      <c r="U12" s="60"/>
      <c r="V12" s="59"/>
      <c r="W12" s="59">
        <v>6799855</v>
      </c>
      <c r="X12" s="60">
        <v>25170000</v>
      </c>
      <c r="Y12" s="59">
        <v>-18370145</v>
      </c>
      <c r="Z12" s="61">
        <v>-72.98</v>
      </c>
      <c r="AA12" s="62">
        <v>33560000</v>
      </c>
    </row>
    <row r="13" spans="1:27" ht="12.75">
      <c r="A13" s="361" t="s">
        <v>208</v>
      </c>
      <c r="B13" s="136"/>
      <c r="C13" s="275">
        <f>+C14</f>
        <v>6071186</v>
      </c>
      <c r="D13" s="341">
        <f aca="true" t="shared" si="4" ref="D13:AA13">+D14</f>
        <v>0</v>
      </c>
      <c r="E13" s="275">
        <f t="shared" si="4"/>
        <v>550000</v>
      </c>
      <c r="F13" s="342">
        <f t="shared" si="4"/>
        <v>550000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412500</v>
      </c>
      <c r="Y13" s="342">
        <f t="shared" si="4"/>
        <v>-412500</v>
      </c>
      <c r="Z13" s="335">
        <f>+IF(X13&lt;&gt;0,+(Y13/X13)*100,0)</f>
        <v>-100</v>
      </c>
      <c r="AA13" s="273">
        <f t="shared" si="4"/>
        <v>550000</v>
      </c>
    </row>
    <row r="14" spans="1:27" ht="12.75">
      <c r="A14" s="291" t="s">
        <v>233</v>
      </c>
      <c r="B14" s="136"/>
      <c r="C14" s="60">
        <v>6071186</v>
      </c>
      <c r="D14" s="340"/>
      <c r="E14" s="60">
        <v>550000</v>
      </c>
      <c r="F14" s="59">
        <v>550000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412500</v>
      </c>
      <c r="Y14" s="59">
        <v>-412500</v>
      </c>
      <c r="Z14" s="61">
        <v>-100</v>
      </c>
      <c r="AA14" s="62">
        <v>550000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3000000</v>
      </c>
      <c r="F15" s="59">
        <f t="shared" si="5"/>
        <v>3000000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2250000</v>
      </c>
      <c r="Y15" s="59">
        <f t="shared" si="5"/>
        <v>-2250000</v>
      </c>
      <c r="Z15" s="61">
        <f>+IF(X15&lt;&gt;0,+(Y15/X15)*100,0)</f>
        <v>-100</v>
      </c>
      <c r="AA15" s="62">
        <f>SUM(AA16:AA20)</f>
        <v>3000000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3000000</v>
      </c>
      <c r="F20" s="59">
        <v>3000000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2250000</v>
      </c>
      <c r="Y20" s="59">
        <v>-2250000</v>
      </c>
      <c r="Z20" s="61">
        <v>-100</v>
      </c>
      <c r="AA20" s="62">
        <v>3000000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16012329</v>
      </c>
      <c r="D22" s="344">
        <f t="shared" si="6"/>
        <v>0</v>
      </c>
      <c r="E22" s="343">
        <f t="shared" si="6"/>
        <v>4897093</v>
      </c>
      <c r="F22" s="345">
        <f t="shared" si="6"/>
        <v>4897093</v>
      </c>
      <c r="G22" s="345">
        <f t="shared" si="6"/>
        <v>330958</v>
      </c>
      <c r="H22" s="343">
        <f t="shared" si="6"/>
        <v>0</v>
      </c>
      <c r="I22" s="343">
        <f t="shared" si="6"/>
        <v>1415462</v>
      </c>
      <c r="J22" s="345">
        <f t="shared" si="6"/>
        <v>1746420</v>
      </c>
      <c r="K22" s="345">
        <f t="shared" si="6"/>
        <v>697836</v>
      </c>
      <c r="L22" s="343">
        <f t="shared" si="6"/>
        <v>198400</v>
      </c>
      <c r="M22" s="343">
        <f t="shared" si="6"/>
        <v>402473</v>
      </c>
      <c r="N22" s="345">
        <f t="shared" si="6"/>
        <v>1298709</v>
      </c>
      <c r="O22" s="345">
        <f t="shared" si="6"/>
        <v>0</v>
      </c>
      <c r="P22" s="343">
        <f t="shared" si="6"/>
        <v>374771</v>
      </c>
      <c r="Q22" s="343">
        <f t="shared" si="6"/>
        <v>380343</v>
      </c>
      <c r="R22" s="345">
        <f t="shared" si="6"/>
        <v>755114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3800243</v>
      </c>
      <c r="X22" s="343">
        <f t="shared" si="6"/>
        <v>3672820</v>
      </c>
      <c r="Y22" s="345">
        <f t="shared" si="6"/>
        <v>127423</v>
      </c>
      <c r="Z22" s="336">
        <f>+IF(X22&lt;&gt;0,+(Y22/X22)*100,0)</f>
        <v>3.469350526298593</v>
      </c>
      <c r="AA22" s="350">
        <f>SUM(AA23:AA32)</f>
        <v>4897093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16012329</v>
      </c>
      <c r="D24" s="340"/>
      <c r="E24" s="60">
        <v>3988101</v>
      </c>
      <c r="F24" s="59">
        <v>3988101</v>
      </c>
      <c r="G24" s="59">
        <v>330958</v>
      </c>
      <c r="H24" s="60"/>
      <c r="I24" s="60">
        <v>1415462</v>
      </c>
      <c r="J24" s="59">
        <v>1746420</v>
      </c>
      <c r="K24" s="59">
        <v>697836</v>
      </c>
      <c r="L24" s="60"/>
      <c r="M24" s="60">
        <v>402473</v>
      </c>
      <c r="N24" s="59">
        <v>1100309</v>
      </c>
      <c r="O24" s="59"/>
      <c r="P24" s="60">
        <v>374771</v>
      </c>
      <c r="Q24" s="60">
        <v>380343</v>
      </c>
      <c r="R24" s="59">
        <v>755114</v>
      </c>
      <c r="S24" s="59"/>
      <c r="T24" s="60"/>
      <c r="U24" s="60"/>
      <c r="V24" s="59"/>
      <c r="W24" s="59">
        <v>3601843</v>
      </c>
      <c r="X24" s="60">
        <v>2991076</v>
      </c>
      <c r="Y24" s="59">
        <v>610767</v>
      </c>
      <c r="Z24" s="61">
        <v>20.42</v>
      </c>
      <c r="AA24" s="62">
        <v>3988101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>
        <v>198400</v>
      </c>
      <c r="M28" s="275"/>
      <c r="N28" s="342">
        <v>198400</v>
      </c>
      <c r="O28" s="342"/>
      <c r="P28" s="275"/>
      <c r="Q28" s="275"/>
      <c r="R28" s="342"/>
      <c r="S28" s="342"/>
      <c r="T28" s="275"/>
      <c r="U28" s="275"/>
      <c r="V28" s="342"/>
      <c r="W28" s="342">
        <v>198400</v>
      </c>
      <c r="X28" s="275"/>
      <c r="Y28" s="342">
        <v>198400</v>
      </c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908992</v>
      </c>
      <c r="F32" s="59">
        <v>908992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681744</v>
      </c>
      <c r="Y32" s="59">
        <v>-681744</v>
      </c>
      <c r="Z32" s="61">
        <v>-100</v>
      </c>
      <c r="AA32" s="62">
        <v>908992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851095</v>
      </c>
      <c r="D40" s="344">
        <f t="shared" si="9"/>
        <v>0</v>
      </c>
      <c r="E40" s="343">
        <f t="shared" si="9"/>
        <v>1750000</v>
      </c>
      <c r="F40" s="345">
        <f t="shared" si="9"/>
        <v>1750000</v>
      </c>
      <c r="G40" s="345">
        <f t="shared" si="9"/>
        <v>0</v>
      </c>
      <c r="H40" s="343">
        <f t="shared" si="9"/>
        <v>8822</v>
      </c>
      <c r="I40" s="343">
        <f t="shared" si="9"/>
        <v>0</v>
      </c>
      <c r="J40" s="345">
        <f t="shared" si="9"/>
        <v>8822</v>
      </c>
      <c r="K40" s="345">
        <f t="shared" si="9"/>
        <v>0</v>
      </c>
      <c r="L40" s="343">
        <f t="shared" si="9"/>
        <v>0</v>
      </c>
      <c r="M40" s="343">
        <f t="shared" si="9"/>
        <v>477872</v>
      </c>
      <c r="N40" s="345">
        <f t="shared" si="9"/>
        <v>477872</v>
      </c>
      <c r="O40" s="345">
        <f t="shared" si="9"/>
        <v>0</v>
      </c>
      <c r="P40" s="343">
        <f t="shared" si="9"/>
        <v>5800</v>
      </c>
      <c r="Q40" s="343">
        <f t="shared" si="9"/>
        <v>0</v>
      </c>
      <c r="R40" s="345">
        <f t="shared" si="9"/>
        <v>5800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492494</v>
      </c>
      <c r="X40" s="343">
        <f t="shared" si="9"/>
        <v>1312500</v>
      </c>
      <c r="Y40" s="345">
        <f t="shared" si="9"/>
        <v>-820006</v>
      </c>
      <c r="Z40" s="336">
        <f>+IF(X40&lt;&gt;0,+(Y40/X40)*100,0)</f>
        <v>-62.47664761904762</v>
      </c>
      <c r="AA40" s="350">
        <f>SUM(AA41:AA49)</f>
        <v>1750000</v>
      </c>
    </row>
    <row r="41" spans="1:27" ht="12.75">
      <c r="A41" s="361" t="s">
        <v>248</v>
      </c>
      <c r="B41" s="142"/>
      <c r="C41" s="362"/>
      <c r="D41" s="363"/>
      <c r="E41" s="362">
        <v>1750000</v>
      </c>
      <c r="F41" s="364">
        <v>1750000</v>
      </c>
      <c r="G41" s="364"/>
      <c r="H41" s="362"/>
      <c r="I41" s="362"/>
      <c r="J41" s="364"/>
      <c r="K41" s="364"/>
      <c r="L41" s="362"/>
      <c r="M41" s="362">
        <v>466030</v>
      </c>
      <c r="N41" s="364">
        <v>466030</v>
      </c>
      <c r="O41" s="364"/>
      <c r="P41" s="362"/>
      <c r="Q41" s="362"/>
      <c r="R41" s="364"/>
      <c r="S41" s="364"/>
      <c r="T41" s="362"/>
      <c r="U41" s="362"/>
      <c r="V41" s="364"/>
      <c r="W41" s="364">
        <v>466030</v>
      </c>
      <c r="X41" s="362">
        <v>1312500</v>
      </c>
      <c r="Y41" s="364">
        <v>-846470</v>
      </c>
      <c r="Z41" s="365">
        <v>-64.49</v>
      </c>
      <c r="AA41" s="366">
        <v>1750000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>
        <v>11842</v>
      </c>
      <c r="N43" s="370">
        <v>11842</v>
      </c>
      <c r="O43" s="370"/>
      <c r="P43" s="305">
        <v>5800</v>
      </c>
      <c r="Q43" s="305"/>
      <c r="R43" s="370">
        <v>5800</v>
      </c>
      <c r="S43" s="370"/>
      <c r="T43" s="305"/>
      <c r="U43" s="305"/>
      <c r="V43" s="370"/>
      <c r="W43" s="370">
        <v>17642</v>
      </c>
      <c r="X43" s="305"/>
      <c r="Y43" s="370">
        <v>17642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>
        <v>8822</v>
      </c>
      <c r="I44" s="54"/>
      <c r="J44" s="53">
        <v>8822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8822</v>
      </c>
      <c r="X44" s="54"/>
      <c r="Y44" s="53">
        <v>8822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851095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62960779</v>
      </c>
      <c r="D60" s="346">
        <f t="shared" si="14"/>
        <v>0</v>
      </c>
      <c r="E60" s="219">
        <f t="shared" si="14"/>
        <v>58417950</v>
      </c>
      <c r="F60" s="264">
        <f t="shared" si="14"/>
        <v>58417950</v>
      </c>
      <c r="G60" s="264">
        <f t="shared" si="14"/>
        <v>492229</v>
      </c>
      <c r="H60" s="219">
        <f t="shared" si="14"/>
        <v>1493987</v>
      </c>
      <c r="I60" s="219">
        <f t="shared" si="14"/>
        <v>1991815</v>
      </c>
      <c r="J60" s="264">
        <f t="shared" si="14"/>
        <v>3978031</v>
      </c>
      <c r="K60" s="264">
        <f t="shared" si="14"/>
        <v>1305535</v>
      </c>
      <c r="L60" s="219">
        <f t="shared" si="14"/>
        <v>393928</v>
      </c>
      <c r="M60" s="219">
        <f t="shared" si="14"/>
        <v>4838957</v>
      </c>
      <c r="N60" s="264">
        <f t="shared" si="14"/>
        <v>6538420</v>
      </c>
      <c r="O60" s="264">
        <f t="shared" si="14"/>
        <v>0</v>
      </c>
      <c r="P60" s="219">
        <f t="shared" si="14"/>
        <v>380571</v>
      </c>
      <c r="Q60" s="219">
        <f t="shared" si="14"/>
        <v>4028982</v>
      </c>
      <c r="R60" s="264">
        <f t="shared" si="14"/>
        <v>4409553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14926004</v>
      </c>
      <c r="X60" s="219">
        <f t="shared" si="14"/>
        <v>43813463</v>
      </c>
      <c r="Y60" s="264">
        <f t="shared" si="14"/>
        <v>-28887459</v>
      </c>
      <c r="Z60" s="337">
        <f>+IF(X60&lt;&gt;0,+(Y60/X60)*100,0)</f>
        <v>-65.93283667168697</v>
      </c>
      <c r="AA60" s="232">
        <f>+AA57+AA54+AA51+AA40+AA37+AA34+AA22+AA5</f>
        <v>58417950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2017-05-05T12:15:28Z</dcterms:created>
  <dcterms:modified xsi:type="dcterms:W3CDTF">2017-05-05T12:15:31Z</dcterms:modified>
  <cp:category/>
  <cp:version/>
  <cp:contentType/>
  <cp:contentStatus/>
</cp:coreProperties>
</file>