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<sst xmlns="http://schemas.openxmlformats.org/spreadsheetml/2006/main" count="857" uniqueCount="303">
  <si>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Moqhaka(FS201)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</si>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</sst>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48467154</v>
      </c>
      <c r="C5" s="19">
        <v>0</v>
      </c>
      <c r="D5" s="59">
        <v>65709288</v>
      </c>
      <c r="E5" s="60">
        <v>67069288</v>
      </c>
      <c r="F5" s="60">
        <v>8739607</v>
      </c>
      <c r="G5" s="60">
        <v>4115845</v>
      </c>
      <c r="H5" s="60">
        <v>4119984</v>
      </c>
      <c r="I5" s="60">
        <v>16975436</v>
      </c>
      <c r="J5" s="60">
        <v>4011870</v>
      </c>
      <c r="K5" s="60">
        <v>4095208</v>
      </c>
      <c r="L5" s="60">
        <v>4103332</v>
      </c>
      <c r="M5" s="60">
        <v>12210410</v>
      </c>
      <c r="N5" s="60">
        <v>4116363</v>
      </c>
      <c r="O5" s="60">
        <v>4101660</v>
      </c>
      <c r="P5" s="60">
        <v>4094189</v>
      </c>
      <c r="Q5" s="60">
        <v>12312212</v>
      </c>
      <c r="R5" s="60">
        <v>0</v>
      </c>
      <c r="S5" s="60">
        <v>0</v>
      </c>
      <c r="T5" s="60">
        <v>0</v>
      </c>
      <c r="U5" s="60">
        <v>0</v>
      </c>
      <c r="V5" s="60">
        <v>41498058</v>
      </c>
      <c r="W5" s="60">
        <v>49284000</v>
      </c>
      <c r="X5" s="60">
        <v>-7785942</v>
      </c>
      <c r="Y5" s="61">
        <v>-15.8</v>
      </c>
      <c r="Z5" s="62">
        <v>67069288</v>
      </c>
    </row>
    <row r="6" spans="1:26" ht="12.75">
      <c r="A6" s="58" t="s">
        <v>32</v>
      </c>
      <c r="B6" s="19">
        <v>356697208</v>
      </c>
      <c r="C6" s="19">
        <v>0</v>
      </c>
      <c r="D6" s="59">
        <v>467475732</v>
      </c>
      <c r="E6" s="60">
        <v>475021639</v>
      </c>
      <c r="F6" s="60">
        <v>35666315</v>
      </c>
      <c r="G6" s="60">
        <v>33667128</v>
      </c>
      <c r="H6" s="60">
        <v>36138481</v>
      </c>
      <c r="I6" s="60">
        <v>105471924</v>
      </c>
      <c r="J6" s="60">
        <v>33936617</v>
      </c>
      <c r="K6" s="60">
        <v>36320401</v>
      </c>
      <c r="L6" s="60">
        <v>36075520</v>
      </c>
      <c r="M6" s="60">
        <v>106332538</v>
      </c>
      <c r="N6" s="60">
        <v>36507563</v>
      </c>
      <c r="O6" s="60">
        <v>36821535</v>
      </c>
      <c r="P6" s="60">
        <v>37481116</v>
      </c>
      <c r="Q6" s="60">
        <v>110810214</v>
      </c>
      <c r="R6" s="60">
        <v>0</v>
      </c>
      <c r="S6" s="60">
        <v>0</v>
      </c>
      <c r="T6" s="60">
        <v>0</v>
      </c>
      <c r="U6" s="60">
        <v>0</v>
      </c>
      <c r="V6" s="60">
        <v>322614676</v>
      </c>
      <c r="W6" s="60">
        <v>347886000</v>
      </c>
      <c r="X6" s="60">
        <v>-25271324</v>
      </c>
      <c r="Y6" s="61">
        <v>-7.26</v>
      </c>
      <c r="Z6" s="62">
        <v>475021639</v>
      </c>
    </row>
    <row r="7" spans="1:26" ht="12.75">
      <c r="A7" s="58" t="s">
        <v>33</v>
      </c>
      <c r="B7" s="19">
        <v>2271188</v>
      </c>
      <c r="C7" s="19">
        <v>0</v>
      </c>
      <c r="D7" s="59">
        <v>872041</v>
      </c>
      <c r="E7" s="60">
        <v>872689</v>
      </c>
      <c r="F7" s="60">
        <v>16971</v>
      </c>
      <c r="G7" s="60">
        <v>46936</v>
      </c>
      <c r="H7" s="60">
        <v>250509</v>
      </c>
      <c r="I7" s="60">
        <v>314416</v>
      </c>
      <c r="J7" s="60">
        <v>117994</v>
      </c>
      <c r="K7" s="60">
        <v>115222</v>
      </c>
      <c r="L7" s="60">
        <v>23106</v>
      </c>
      <c r="M7" s="60">
        <v>256322</v>
      </c>
      <c r="N7" s="60">
        <v>241438</v>
      </c>
      <c r="O7" s="60">
        <v>81523</v>
      </c>
      <c r="P7" s="60">
        <v>36388</v>
      </c>
      <c r="Q7" s="60">
        <v>359349</v>
      </c>
      <c r="R7" s="60">
        <v>0</v>
      </c>
      <c r="S7" s="60">
        <v>0</v>
      </c>
      <c r="T7" s="60">
        <v>0</v>
      </c>
      <c r="U7" s="60">
        <v>0</v>
      </c>
      <c r="V7" s="60">
        <v>930087</v>
      </c>
      <c r="W7" s="60"/>
      <c r="X7" s="60">
        <v>930087</v>
      </c>
      <c r="Y7" s="61">
        <v>0</v>
      </c>
      <c r="Z7" s="62">
        <v>872689</v>
      </c>
    </row>
    <row r="8" spans="1:26" ht="12.75">
      <c r="A8" s="58" t="s">
        <v>34</v>
      </c>
      <c r="B8" s="19">
        <v>164337780</v>
      </c>
      <c r="C8" s="19">
        <v>0</v>
      </c>
      <c r="D8" s="59">
        <v>160968000</v>
      </c>
      <c r="E8" s="60">
        <v>160968000</v>
      </c>
      <c r="F8" s="60">
        <v>66049000</v>
      </c>
      <c r="G8" s="60">
        <v>4749643</v>
      </c>
      <c r="H8" s="60">
        <v>0</v>
      </c>
      <c r="I8" s="60">
        <v>70798643</v>
      </c>
      <c r="J8" s="60">
        <v>0</v>
      </c>
      <c r="K8" s="60">
        <v>0</v>
      </c>
      <c r="L8" s="60">
        <v>52840000</v>
      </c>
      <c r="M8" s="60">
        <v>52840000</v>
      </c>
      <c r="N8" s="60">
        <v>28961523</v>
      </c>
      <c r="O8" s="60">
        <v>0</v>
      </c>
      <c r="P8" s="60">
        <v>39630000</v>
      </c>
      <c r="Q8" s="60">
        <v>68591523</v>
      </c>
      <c r="R8" s="60">
        <v>0</v>
      </c>
      <c r="S8" s="60">
        <v>0</v>
      </c>
      <c r="T8" s="60">
        <v>0</v>
      </c>
      <c r="U8" s="60">
        <v>0</v>
      </c>
      <c r="V8" s="60">
        <v>192230166</v>
      </c>
      <c r="W8" s="60"/>
      <c r="X8" s="60">
        <v>192230166</v>
      </c>
      <c r="Y8" s="61">
        <v>0</v>
      </c>
      <c r="Z8" s="62">
        <v>160968000</v>
      </c>
    </row>
    <row r="9" spans="1:26" ht="12.75">
      <c r="A9" s="58" t="s">
        <v>35</v>
      </c>
      <c r="B9" s="19">
        <v>35628026</v>
      </c>
      <c r="C9" s="19">
        <v>0</v>
      </c>
      <c r="D9" s="59">
        <v>41547013</v>
      </c>
      <c r="E9" s="60">
        <v>34872384</v>
      </c>
      <c r="F9" s="60">
        <v>2759224</v>
      </c>
      <c r="G9" s="60">
        <v>2046854</v>
      </c>
      <c r="H9" s="60">
        <v>2181710</v>
      </c>
      <c r="I9" s="60">
        <v>6987788</v>
      </c>
      <c r="J9" s="60">
        <v>2175671</v>
      </c>
      <c r="K9" s="60">
        <v>1963247</v>
      </c>
      <c r="L9" s="60">
        <v>9217909</v>
      </c>
      <c r="M9" s="60">
        <v>13356827</v>
      </c>
      <c r="N9" s="60">
        <v>2322482</v>
      </c>
      <c r="O9" s="60">
        <v>2465845</v>
      </c>
      <c r="P9" s="60">
        <v>2202823</v>
      </c>
      <c r="Q9" s="60">
        <v>6991150</v>
      </c>
      <c r="R9" s="60">
        <v>0</v>
      </c>
      <c r="S9" s="60">
        <v>0</v>
      </c>
      <c r="T9" s="60">
        <v>0</v>
      </c>
      <c r="U9" s="60">
        <v>0</v>
      </c>
      <c r="V9" s="60">
        <v>27335765</v>
      </c>
      <c r="W9" s="60">
        <v>179687000</v>
      </c>
      <c r="X9" s="60">
        <v>-152351235</v>
      </c>
      <c r="Y9" s="61">
        <v>-84.79</v>
      </c>
      <c r="Z9" s="62">
        <v>34872384</v>
      </c>
    </row>
    <row r="10" spans="1:26" ht="22.5">
      <c r="A10" s="63" t="s">
        <v>278</v>
      </c>
      <c r="B10" s="64">
        <f>SUM(B5:B9)</f>
        <v>607401356</v>
      </c>
      <c r="C10" s="64">
        <f>SUM(C5:C9)</f>
        <v>0</v>
      </c>
      <c r="D10" s="65">
        <f aca="true" t="shared" si="0" ref="D10:Z10">SUM(D5:D9)</f>
        <v>736572074</v>
      </c>
      <c r="E10" s="66">
        <f t="shared" si="0"/>
        <v>738804000</v>
      </c>
      <c r="F10" s="66">
        <f t="shared" si="0"/>
        <v>113231117</v>
      </c>
      <c r="G10" s="66">
        <f t="shared" si="0"/>
        <v>44626406</v>
      </c>
      <c r="H10" s="66">
        <f t="shared" si="0"/>
        <v>42690684</v>
      </c>
      <c r="I10" s="66">
        <f t="shared" si="0"/>
        <v>200548207</v>
      </c>
      <c r="J10" s="66">
        <f t="shared" si="0"/>
        <v>40242152</v>
      </c>
      <c r="K10" s="66">
        <f t="shared" si="0"/>
        <v>42494078</v>
      </c>
      <c r="L10" s="66">
        <f t="shared" si="0"/>
        <v>102259867</v>
      </c>
      <c r="M10" s="66">
        <f t="shared" si="0"/>
        <v>184996097</v>
      </c>
      <c r="N10" s="66">
        <f t="shared" si="0"/>
        <v>72149369</v>
      </c>
      <c r="O10" s="66">
        <f t="shared" si="0"/>
        <v>43470563</v>
      </c>
      <c r="P10" s="66">
        <f t="shared" si="0"/>
        <v>83444516</v>
      </c>
      <c r="Q10" s="66">
        <f t="shared" si="0"/>
        <v>199064448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584608752</v>
      </c>
      <c r="W10" s="66">
        <f t="shared" si="0"/>
        <v>576857000</v>
      </c>
      <c r="X10" s="66">
        <f t="shared" si="0"/>
        <v>7751752</v>
      </c>
      <c r="Y10" s="67">
        <f>+IF(W10&lt;&gt;0,(X10/W10)*100,0)</f>
        <v>1.3437909221869544</v>
      </c>
      <c r="Z10" s="68">
        <f t="shared" si="0"/>
        <v>738804000</v>
      </c>
    </row>
    <row r="11" spans="1:26" ht="12.75">
      <c r="A11" s="58" t="s">
        <v>37</v>
      </c>
      <c r="B11" s="19">
        <v>209760410</v>
      </c>
      <c r="C11" s="19">
        <v>0</v>
      </c>
      <c r="D11" s="59">
        <v>214458000</v>
      </c>
      <c r="E11" s="60">
        <v>209811000</v>
      </c>
      <c r="F11" s="60">
        <v>17819073</v>
      </c>
      <c r="G11" s="60">
        <v>16211306</v>
      </c>
      <c r="H11" s="60">
        <v>15886014</v>
      </c>
      <c r="I11" s="60">
        <v>49916393</v>
      </c>
      <c r="J11" s="60">
        <v>16451978</v>
      </c>
      <c r="K11" s="60">
        <v>16853960</v>
      </c>
      <c r="L11" s="60">
        <v>27006813</v>
      </c>
      <c r="M11" s="60">
        <v>60312751</v>
      </c>
      <c r="N11" s="60">
        <v>16421897</v>
      </c>
      <c r="O11" s="60">
        <v>16872061</v>
      </c>
      <c r="P11" s="60">
        <v>16302278</v>
      </c>
      <c r="Q11" s="60">
        <v>49596236</v>
      </c>
      <c r="R11" s="60">
        <v>0</v>
      </c>
      <c r="S11" s="60">
        <v>0</v>
      </c>
      <c r="T11" s="60">
        <v>0</v>
      </c>
      <c r="U11" s="60">
        <v>0</v>
      </c>
      <c r="V11" s="60">
        <v>159825380</v>
      </c>
      <c r="W11" s="60">
        <v>161145000</v>
      </c>
      <c r="X11" s="60">
        <v>-1319620</v>
      </c>
      <c r="Y11" s="61">
        <v>-0.82</v>
      </c>
      <c r="Z11" s="62">
        <v>209811000</v>
      </c>
    </row>
    <row r="12" spans="1:26" ht="12.75">
      <c r="A12" s="58" t="s">
        <v>38</v>
      </c>
      <c r="B12" s="19">
        <v>17824721</v>
      </c>
      <c r="C12" s="19">
        <v>0</v>
      </c>
      <c r="D12" s="59">
        <v>18543429</v>
      </c>
      <c r="E12" s="60">
        <v>17195000</v>
      </c>
      <c r="F12" s="60">
        <v>1474517</v>
      </c>
      <c r="G12" s="60">
        <v>1165447</v>
      </c>
      <c r="H12" s="60">
        <v>1290561</v>
      </c>
      <c r="I12" s="60">
        <v>3930525</v>
      </c>
      <c r="J12" s="60">
        <v>1366043</v>
      </c>
      <c r="K12" s="60">
        <v>1370330</v>
      </c>
      <c r="L12" s="60">
        <v>1366409</v>
      </c>
      <c r="M12" s="60">
        <v>4102782</v>
      </c>
      <c r="N12" s="60">
        <v>1605754</v>
      </c>
      <c r="O12" s="60">
        <v>1487178</v>
      </c>
      <c r="P12" s="60">
        <v>1400796</v>
      </c>
      <c r="Q12" s="60">
        <v>4493728</v>
      </c>
      <c r="R12" s="60">
        <v>0</v>
      </c>
      <c r="S12" s="60">
        <v>0</v>
      </c>
      <c r="T12" s="60">
        <v>0</v>
      </c>
      <c r="U12" s="60">
        <v>0</v>
      </c>
      <c r="V12" s="60">
        <v>12527035</v>
      </c>
      <c r="W12" s="60">
        <v>13302000</v>
      </c>
      <c r="X12" s="60">
        <v>-774965</v>
      </c>
      <c r="Y12" s="61">
        <v>-5.83</v>
      </c>
      <c r="Z12" s="62">
        <v>17195000</v>
      </c>
    </row>
    <row r="13" spans="1:26" ht="12.75">
      <c r="A13" s="58" t="s">
        <v>279</v>
      </c>
      <c r="B13" s="19">
        <v>110481092</v>
      </c>
      <c r="C13" s="19">
        <v>0</v>
      </c>
      <c r="D13" s="59">
        <v>8712000</v>
      </c>
      <c r="E13" s="60">
        <v>8712000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8712000</v>
      </c>
    </row>
    <row r="14" spans="1:26" ht="12.75">
      <c r="A14" s="58" t="s">
        <v>40</v>
      </c>
      <c r="B14" s="19">
        <v>8562250</v>
      </c>
      <c r="C14" s="19">
        <v>0</v>
      </c>
      <c r="D14" s="59">
        <v>2699000</v>
      </c>
      <c r="E14" s="60">
        <v>2354000</v>
      </c>
      <c r="F14" s="60">
        <v>539144</v>
      </c>
      <c r="G14" s="60">
        <v>0</v>
      </c>
      <c r="H14" s="60">
        <v>0</v>
      </c>
      <c r="I14" s="60">
        <v>539144</v>
      </c>
      <c r="J14" s="60">
        <v>0</v>
      </c>
      <c r="K14" s="60">
        <v>523740</v>
      </c>
      <c r="L14" s="60">
        <v>0</v>
      </c>
      <c r="M14" s="60">
        <v>523740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1062884</v>
      </c>
      <c r="W14" s="60">
        <v>2025000</v>
      </c>
      <c r="X14" s="60">
        <v>-962116</v>
      </c>
      <c r="Y14" s="61">
        <v>-47.51</v>
      </c>
      <c r="Z14" s="62">
        <v>2354000</v>
      </c>
    </row>
    <row r="15" spans="1:26" ht="12.75">
      <c r="A15" s="58" t="s">
        <v>41</v>
      </c>
      <c r="B15" s="19">
        <v>270842763</v>
      </c>
      <c r="C15" s="19">
        <v>0</v>
      </c>
      <c r="D15" s="59">
        <v>234531398</v>
      </c>
      <c r="E15" s="60">
        <v>228540000</v>
      </c>
      <c r="F15" s="60">
        <v>1886965</v>
      </c>
      <c r="G15" s="60">
        <v>31476749</v>
      </c>
      <c r="H15" s="60">
        <v>5541760</v>
      </c>
      <c r="I15" s="60">
        <v>38905474</v>
      </c>
      <c r="J15" s="60">
        <v>5134948</v>
      </c>
      <c r="K15" s="60">
        <v>4604790</v>
      </c>
      <c r="L15" s="60">
        <v>6108129</v>
      </c>
      <c r="M15" s="60">
        <v>15847867</v>
      </c>
      <c r="N15" s="60">
        <v>-10025682</v>
      </c>
      <c r="O15" s="60">
        <v>3424047</v>
      </c>
      <c r="P15" s="60">
        <v>29365952</v>
      </c>
      <c r="Q15" s="60">
        <v>22764317</v>
      </c>
      <c r="R15" s="60">
        <v>0</v>
      </c>
      <c r="S15" s="60">
        <v>0</v>
      </c>
      <c r="T15" s="60">
        <v>0</v>
      </c>
      <c r="U15" s="60">
        <v>0</v>
      </c>
      <c r="V15" s="60">
        <v>77517658</v>
      </c>
      <c r="W15" s="60">
        <v>175896000</v>
      </c>
      <c r="X15" s="60">
        <v>-98378342</v>
      </c>
      <c r="Y15" s="61">
        <v>-55.93</v>
      </c>
      <c r="Z15" s="62">
        <v>228540000</v>
      </c>
    </row>
    <row r="16" spans="1:26" ht="12.75">
      <c r="A16" s="69" t="s">
        <v>42</v>
      </c>
      <c r="B16" s="19">
        <v>3346719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183383571</v>
      </c>
      <c r="C17" s="19">
        <v>0</v>
      </c>
      <c r="D17" s="59">
        <v>241164043</v>
      </c>
      <c r="E17" s="60">
        <v>248277000</v>
      </c>
      <c r="F17" s="60">
        <v>5784078</v>
      </c>
      <c r="G17" s="60">
        <v>11651677</v>
      </c>
      <c r="H17" s="60">
        <v>12536420</v>
      </c>
      <c r="I17" s="60">
        <v>29972175</v>
      </c>
      <c r="J17" s="60">
        <v>11437322</v>
      </c>
      <c r="K17" s="60">
        <v>9112665</v>
      </c>
      <c r="L17" s="60">
        <v>24206852</v>
      </c>
      <c r="M17" s="60">
        <v>44756839</v>
      </c>
      <c r="N17" s="60">
        <v>7802725</v>
      </c>
      <c r="O17" s="60">
        <v>11420256</v>
      </c>
      <c r="P17" s="60">
        <v>10994065</v>
      </c>
      <c r="Q17" s="60">
        <v>30217046</v>
      </c>
      <c r="R17" s="60">
        <v>0</v>
      </c>
      <c r="S17" s="60">
        <v>0</v>
      </c>
      <c r="T17" s="60">
        <v>0</v>
      </c>
      <c r="U17" s="60">
        <v>0</v>
      </c>
      <c r="V17" s="60">
        <v>104946060</v>
      </c>
      <c r="W17" s="60">
        <v>170046000</v>
      </c>
      <c r="X17" s="60">
        <v>-65099940</v>
      </c>
      <c r="Y17" s="61">
        <v>-38.28</v>
      </c>
      <c r="Z17" s="62">
        <v>248277000</v>
      </c>
    </row>
    <row r="18" spans="1:26" ht="12.75">
      <c r="A18" s="70" t="s">
        <v>44</v>
      </c>
      <c r="B18" s="71">
        <f>SUM(B11:B17)</f>
        <v>804201526</v>
      </c>
      <c r="C18" s="71">
        <f>SUM(C11:C17)</f>
        <v>0</v>
      </c>
      <c r="D18" s="72">
        <f aca="true" t="shared" si="1" ref="D18:Z18">SUM(D11:D17)</f>
        <v>720107870</v>
      </c>
      <c r="E18" s="73">
        <f t="shared" si="1"/>
        <v>714889000</v>
      </c>
      <c r="F18" s="73">
        <f t="shared" si="1"/>
        <v>27503777</v>
      </c>
      <c r="G18" s="73">
        <f t="shared" si="1"/>
        <v>60505179</v>
      </c>
      <c r="H18" s="73">
        <f t="shared" si="1"/>
        <v>35254755</v>
      </c>
      <c r="I18" s="73">
        <f t="shared" si="1"/>
        <v>123263711</v>
      </c>
      <c r="J18" s="73">
        <f t="shared" si="1"/>
        <v>34390291</v>
      </c>
      <c r="K18" s="73">
        <f t="shared" si="1"/>
        <v>32465485</v>
      </c>
      <c r="L18" s="73">
        <f t="shared" si="1"/>
        <v>58688203</v>
      </c>
      <c r="M18" s="73">
        <f t="shared" si="1"/>
        <v>125543979</v>
      </c>
      <c r="N18" s="73">
        <f t="shared" si="1"/>
        <v>15804694</v>
      </c>
      <c r="O18" s="73">
        <f t="shared" si="1"/>
        <v>33203542</v>
      </c>
      <c r="P18" s="73">
        <f t="shared" si="1"/>
        <v>58063091</v>
      </c>
      <c r="Q18" s="73">
        <f t="shared" si="1"/>
        <v>107071327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355879017</v>
      </c>
      <c r="W18" s="73">
        <f t="shared" si="1"/>
        <v>522414000</v>
      </c>
      <c r="X18" s="73">
        <f t="shared" si="1"/>
        <v>-166534983</v>
      </c>
      <c r="Y18" s="67">
        <f>+IF(W18&lt;&gt;0,(X18/W18)*100,0)</f>
        <v>-31.87797091961548</v>
      </c>
      <c r="Z18" s="74">
        <f t="shared" si="1"/>
        <v>714889000</v>
      </c>
    </row>
    <row r="19" spans="1:26" ht="12.75">
      <c r="A19" s="70" t="s">
        <v>45</v>
      </c>
      <c r="B19" s="75">
        <f>+B10-B18</f>
        <v>-196800170</v>
      </c>
      <c r="C19" s="75">
        <f>+C10-C18</f>
        <v>0</v>
      </c>
      <c r="D19" s="76">
        <f aca="true" t="shared" si="2" ref="D19:Z19">+D10-D18</f>
        <v>16464204</v>
      </c>
      <c r="E19" s="77">
        <f t="shared" si="2"/>
        <v>23915000</v>
      </c>
      <c r="F19" s="77">
        <f t="shared" si="2"/>
        <v>85727340</v>
      </c>
      <c r="G19" s="77">
        <f t="shared" si="2"/>
        <v>-15878773</v>
      </c>
      <c r="H19" s="77">
        <f t="shared" si="2"/>
        <v>7435929</v>
      </c>
      <c r="I19" s="77">
        <f t="shared" si="2"/>
        <v>77284496</v>
      </c>
      <c r="J19" s="77">
        <f t="shared" si="2"/>
        <v>5851861</v>
      </c>
      <c r="K19" s="77">
        <f t="shared" si="2"/>
        <v>10028593</v>
      </c>
      <c r="L19" s="77">
        <f t="shared" si="2"/>
        <v>43571664</v>
      </c>
      <c r="M19" s="77">
        <f t="shared" si="2"/>
        <v>59452118</v>
      </c>
      <c r="N19" s="77">
        <f t="shared" si="2"/>
        <v>56344675</v>
      </c>
      <c r="O19" s="77">
        <f t="shared" si="2"/>
        <v>10267021</v>
      </c>
      <c r="P19" s="77">
        <f t="shared" si="2"/>
        <v>25381425</v>
      </c>
      <c r="Q19" s="77">
        <f t="shared" si="2"/>
        <v>91993121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228729735</v>
      </c>
      <c r="W19" s="77">
        <f>IF(E10=E18,0,W10-W18)</f>
        <v>54443000</v>
      </c>
      <c r="X19" s="77">
        <f t="shared" si="2"/>
        <v>174286735</v>
      </c>
      <c r="Y19" s="78">
        <f>+IF(W19&lt;&gt;0,(X19/W19)*100,0)</f>
        <v>320.12698602207814</v>
      </c>
      <c r="Z19" s="79">
        <f t="shared" si="2"/>
        <v>23915000</v>
      </c>
    </row>
    <row r="20" spans="1:26" ht="12.75">
      <c r="A20" s="58" t="s">
        <v>46</v>
      </c>
      <c r="B20" s="19">
        <v>100741863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-96058307</v>
      </c>
      <c r="C22" s="86">
        <f>SUM(C19:C21)</f>
        <v>0</v>
      </c>
      <c r="D22" s="87">
        <f aca="true" t="shared" si="3" ref="D22:Z22">SUM(D19:D21)</f>
        <v>16464204</v>
      </c>
      <c r="E22" s="88">
        <f t="shared" si="3"/>
        <v>23915000</v>
      </c>
      <c r="F22" s="88">
        <f t="shared" si="3"/>
        <v>85727340</v>
      </c>
      <c r="G22" s="88">
        <f t="shared" si="3"/>
        <v>-15878773</v>
      </c>
      <c r="H22" s="88">
        <f t="shared" si="3"/>
        <v>7435929</v>
      </c>
      <c r="I22" s="88">
        <f t="shared" si="3"/>
        <v>77284496</v>
      </c>
      <c r="J22" s="88">
        <f t="shared" si="3"/>
        <v>5851861</v>
      </c>
      <c r="K22" s="88">
        <f t="shared" si="3"/>
        <v>10028593</v>
      </c>
      <c r="L22" s="88">
        <f t="shared" si="3"/>
        <v>43571664</v>
      </c>
      <c r="M22" s="88">
        <f t="shared" si="3"/>
        <v>59452118</v>
      </c>
      <c r="N22" s="88">
        <f t="shared" si="3"/>
        <v>56344675</v>
      </c>
      <c r="O22" s="88">
        <f t="shared" si="3"/>
        <v>10267021</v>
      </c>
      <c r="P22" s="88">
        <f t="shared" si="3"/>
        <v>25381425</v>
      </c>
      <c r="Q22" s="88">
        <f t="shared" si="3"/>
        <v>91993121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228729735</v>
      </c>
      <c r="W22" s="88">
        <f t="shared" si="3"/>
        <v>54443000</v>
      </c>
      <c r="X22" s="88">
        <f t="shared" si="3"/>
        <v>174286735</v>
      </c>
      <c r="Y22" s="89">
        <f>+IF(W22&lt;&gt;0,(X22/W22)*100,0)</f>
        <v>320.12698602207814</v>
      </c>
      <c r="Z22" s="90">
        <f t="shared" si="3"/>
        <v>23915000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-96058307</v>
      </c>
      <c r="C24" s="75">
        <f>SUM(C22:C23)</f>
        <v>0</v>
      </c>
      <c r="D24" s="76">
        <f aca="true" t="shared" si="4" ref="D24:Z24">SUM(D22:D23)</f>
        <v>16464204</v>
      </c>
      <c r="E24" s="77">
        <f t="shared" si="4"/>
        <v>23915000</v>
      </c>
      <c r="F24" s="77">
        <f t="shared" si="4"/>
        <v>85727340</v>
      </c>
      <c r="G24" s="77">
        <f t="shared" si="4"/>
        <v>-15878773</v>
      </c>
      <c r="H24" s="77">
        <f t="shared" si="4"/>
        <v>7435929</v>
      </c>
      <c r="I24" s="77">
        <f t="shared" si="4"/>
        <v>77284496</v>
      </c>
      <c r="J24" s="77">
        <f t="shared" si="4"/>
        <v>5851861</v>
      </c>
      <c r="K24" s="77">
        <f t="shared" si="4"/>
        <v>10028593</v>
      </c>
      <c r="L24" s="77">
        <f t="shared" si="4"/>
        <v>43571664</v>
      </c>
      <c r="M24" s="77">
        <f t="shared" si="4"/>
        <v>59452118</v>
      </c>
      <c r="N24" s="77">
        <f t="shared" si="4"/>
        <v>56344675</v>
      </c>
      <c r="O24" s="77">
        <f t="shared" si="4"/>
        <v>10267021</v>
      </c>
      <c r="P24" s="77">
        <f t="shared" si="4"/>
        <v>25381425</v>
      </c>
      <c r="Q24" s="77">
        <f t="shared" si="4"/>
        <v>91993121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228729735</v>
      </c>
      <c r="W24" s="77">
        <f t="shared" si="4"/>
        <v>54443000</v>
      </c>
      <c r="X24" s="77">
        <f t="shared" si="4"/>
        <v>174286735</v>
      </c>
      <c r="Y24" s="78">
        <f>+IF(W24&lt;&gt;0,(X24/W24)*100,0)</f>
        <v>320.12698602207814</v>
      </c>
      <c r="Z24" s="79">
        <f t="shared" si="4"/>
        <v>23915000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108917551</v>
      </c>
      <c r="C27" s="22">
        <v>0</v>
      </c>
      <c r="D27" s="99">
        <v>102688000</v>
      </c>
      <c r="E27" s="100">
        <v>72093961</v>
      </c>
      <c r="F27" s="100">
        <v>2885013</v>
      </c>
      <c r="G27" s="100">
        <v>2478185</v>
      </c>
      <c r="H27" s="100">
        <v>5171608</v>
      </c>
      <c r="I27" s="100">
        <v>10534806</v>
      </c>
      <c r="J27" s="100">
        <v>10867020</v>
      </c>
      <c r="K27" s="100">
        <v>7837448</v>
      </c>
      <c r="L27" s="100">
        <v>1585575</v>
      </c>
      <c r="M27" s="100">
        <v>20290043</v>
      </c>
      <c r="N27" s="100">
        <v>5424152</v>
      </c>
      <c r="O27" s="100">
        <v>2967873</v>
      </c>
      <c r="P27" s="100">
        <v>0</v>
      </c>
      <c r="Q27" s="100">
        <v>8392025</v>
      </c>
      <c r="R27" s="100">
        <v>0</v>
      </c>
      <c r="S27" s="100">
        <v>0</v>
      </c>
      <c r="T27" s="100">
        <v>0</v>
      </c>
      <c r="U27" s="100">
        <v>0</v>
      </c>
      <c r="V27" s="100">
        <v>39216874</v>
      </c>
      <c r="W27" s="100">
        <v>54070471</v>
      </c>
      <c r="X27" s="100">
        <v>-14853597</v>
      </c>
      <c r="Y27" s="101">
        <v>-27.47</v>
      </c>
      <c r="Z27" s="102">
        <v>72093961</v>
      </c>
    </row>
    <row r="28" spans="1:26" ht="12.75">
      <c r="A28" s="103" t="s">
        <v>46</v>
      </c>
      <c r="B28" s="19">
        <v>79119491</v>
      </c>
      <c r="C28" s="19">
        <v>0</v>
      </c>
      <c r="D28" s="59">
        <v>86349000</v>
      </c>
      <c r="E28" s="60">
        <v>48349000</v>
      </c>
      <c r="F28" s="60">
        <v>1673933</v>
      </c>
      <c r="G28" s="60">
        <v>1827394</v>
      </c>
      <c r="H28" s="60">
        <v>869440</v>
      </c>
      <c r="I28" s="60">
        <v>4370767</v>
      </c>
      <c r="J28" s="60">
        <v>10867020</v>
      </c>
      <c r="K28" s="60">
        <v>3712495</v>
      </c>
      <c r="L28" s="60">
        <v>1585575</v>
      </c>
      <c r="M28" s="60">
        <v>16165090</v>
      </c>
      <c r="N28" s="60">
        <v>5424152</v>
      </c>
      <c r="O28" s="60">
        <v>2883772</v>
      </c>
      <c r="P28" s="60">
        <v>0</v>
      </c>
      <c r="Q28" s="60">
        <v>8307924</v>
      </c>
      <c r="R28" s="60">
        <v>0</v>
      </c>
      <c r="S28" s="60">
        <v>0</v>
      </c>
      <c r="T28" s="60">
        <v>0</v>
      </c>
      <c r="U28" s="60">
        <v>0</v>
      </c>
      <c r="V28" s="60">
        <v>28843781</v>
      </c>
      <c r="W28" s="60">
        <v>36261750</v>
      </c>
      <c r="X28" s="60">
        <v>-7417969</v>
      </c>
      <c r="Y28" s="61">
        <v>-20.46</v>
      </c>
      <c r="Z28" s="62">
        <v>48349000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29798060</v>
      </c>
      <c r="C31" s="19">
        <v>0</v>
      </c>
      <c r="D31" s="59">
        <v>16339000</v>
      </c>
      <c r="E31" s="60">
        <v>23744961</v>
      </c>
      <c r="F31" s="60">
        <v>1211081</v>
      </c>
      <c r="G31" s="60">
        <v>650792</v>
      </c>
      <c r="H31" s="60">
        <v>4302169</v>
      </c>
      <c r="I31" s="60">
        <v>6164042</v>
      </c>
      <c r="J31" s="60">
        <v>0</v>
      </c>
      <c r="K31" s="60">
        <v>4124954</v>
      </c>
      <c r="L31" s="60">
        <v>0</v>
      </c>
      <c r="M31" s="60">
        <v>4124954</v>
      </c>
      <c r="N31" s="60">
        <v>0</v>
      </c>
      <c r="O31" s="60">
        <v>84100</v>
      </c>
      <c r="P31" s="60">
        <v>0</v>
      </c>
      <c r="Q31" s="60">
        <v>84100</v>
      </c>
      <c r="R31" s="60">
        <v>0</v>
      </c>
      <c r="S31" s="60">
        <v>0</v>
      </c>
      <c r="T31" s="60">
        <v>0</v>
      </c>
      <c r="U31" s="60">
        <v>0</v>
      </c>
      <c r="V31" s="60">
        <v>10373096</v>
      </c>
      <c r="W31" s="60">
        <v>17808721</v>
      </c>
      <c r="X31" s="60">
        <v>-7435625</v>
      </c>
      <c r="Y31" s="61">
        <v>-41.75</v>
      </c>
      <c r="Z31" s="62">
        <v>23744961</v>
      </c>
    </row>
    <row r="32" spans="1:26" ht="12.75">
      <c r="A32" s="70" t="s">
        <v>54</v>
      </c>
      <c r="B32" s="22">
        <f>SUM(B28:B31)</f>
        <v>108917551</v>
      </c>
      <c r="C32" s="22">
        <f>SUM(C28:C31)</f>
        <v>0</v>
      </c>
      <c r="D32" s="99">
        <f aca="true" t="shared" si="5" ref="D32:Z32">SUM(D28:D31)</f>
        <v>102688000</v>
      </c>
      <c r="E32" s="100">
        <f t="shared" si="5"/>
        <v>72093961</v>
      </c>
      <c r="F32" s="100">
        <f t="shared" si="5"/>
        <v>2885014</v>
      </c>
      <c r="G32" s="100">
        <f t="shared" si="5"/>
        <v>2478186</v>
      </c>
      <c r="H32" s="100">
        <f t="shared" si="5"/>
        <v>5171609</v>
      </c>
      <c r="I32" s="100">
        <f t="shared" si="5"/>
        <v>10534809</v>
      </c>
      <c r="J32" s="100">
        <f t="shared" si="5"/>
        <v>10867020</v>
      </c>
      <c r="K32" s="100">
        <f t="shared" si="5"/>
        <v>7837449</v>
      </c>
      <c r="L32" s="100">
        <f t="shared" si="5"/>
        <v>1585575</v>
      </c>
      <c r="M32" s="100">
        <f t="shared" si="5"/>
        <v>20290044</v>
      </c>
      <c r="N32" s="100">
        <f t="shared" si="5"/>
        <v>5424152</v>
      </c>
      <c r="O32" s="100">
        <f t="shared" si="5"/>
        <v>2967872</v>
      </c>
      <c r="P32" s="100">
        <f t="shared" si="5"/>
        <v>0</v>
      </c>
      <c r="Q32" s="100">
        <f t="shared" si="5"/>
        <v>8392024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39216877</v>
      </c>
      <c r="W32" s="100">
        <f t="shared" si="5"/>
        <v>54070471</v>
      </c>
      <c r="X32" s="100">
        <f t="shared" si="5"/>
        <v>-14853594</v>
      </c>
      <c r="Y32" s="101">
        <f>+IF(W32&lt;&gt;0,(X32/W32)*100,0)</f>
        <v>-27.470805645469593</v>
      </c>
      <c r="Z32" s="102">
        <f t="shared" si="5"/>
        <v>72093961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130622587</v>
      </c>
      <c r="C35" s="19">
        <v>0</v>
      </c>
      <c r="D35" s="59">
        <v>156961173</v>
      </c>
      <c r="E35" s="60">
        <v>129258977</v>
      </c>
      <c r="F35" s="60">
        <v>130622587</v>
      </c>
      <c r="G35" s="60">
        <v>130622587</v>
      </c>
      <c r="H35" s="60">
        <v>130622587</v>
      </c>
      <c r="I35" s="60">
        <v>130622587</v>
      </c>
      <c r="J35" s="60">
        <v>130622587</v>
      </c>
      <c r="K35" s="60">
        <v>130622587</v>
      </c>
      <c r="L35" s="60">
        <v>0</v>
      </c>
      <c r="M35" s="60">
        <v>0</v>
      </c>
      <c r="N35" s="60">
        <v>127946908</v>
      </c>
      <c r="O35" s="60">
        <v>127946908</v>
      </c>
      <c r="P35" s="60">
        <v>127946908</v>
      </c>
      <c r="Q35" s="60">
        <v>127946908</v>
      </c>
      <c r="R35" s="60">
        <v>0</v>
      </c>
      <c r="S35" s="60">
        <v>0</v>
      </c>
      <c r="T35" s="60">
        <v>0</v>
      </c>
      <c r="U35" s="60">
        <v>0</v>
      </c>
      <c r="V35" s="60">
        <v>127946908</v>
      </c>
      <c r="W35" s="60">
        <v>96944233</v>
      </c>
      <c r="X35" s="60">
        <v>31002675</v>
      </c>
      <c r="Y35" s="61">
        <v>31.98</v>
      </c>
      <c r="Z35" s="62">
        <v>129258977</v>
      </c>
    </row>
    <row r="36" spans="1:26" ht="12.75">
      <c r="A36" s="58" t="s">
        <v>57</v>
      </c>
      <c r="B36" s="19">
        <v>2405751314</v>
      </c>
      <c r="C36" s="19">
        <v>0</v>
      </c>
      <c r="D36" s="59">
        <v>2428898764</v>
      </c>
      <c r="E36" s="60">
        <v>2405741207</v>
      </c>
      <c r="F36" s="60">
        <v>2405751314</v>
      </c>
      <c r="G36" s="60">
        <v>2405751314</v>
      </c>
      <c r="H36" s="60">
        <v>2405751314</v>
      </c>
      <c r="I36" s="60">
        <v>2405751314</v>
      </c>
      <c r="J36" s="60">
        <v>2405751314</v>
      </c>
      <c r="K36" s="60">
        <v>2405751314</v>
      </c>
      <c r="L36" s="60">
        <v>0</v>
      </c>
      <c r="M36" s="60">
        <v>0</v>
      </c>
      <c r="N36" s="60">
        <v>2405741658</v>
      </c>
      <c r="O36" s="60">
        <v>2405741658</v>
      </c>
      <c r="P36" s="60">
        <v>2405741658</v>
      </c>
      <c r="Q36" s="60">
        <v>2405741658</v>
      </c>
      <c r="R36" s="60">
        <v>0</v>
      </c>
      <c r="S36" s="60">
        <v>0</v>
      </c>
      <c r="T36" s="60">
        <v>0</v>
      </c>
      <c r="U36" s="60">
        <v>0</v>
      </c>
      <c r="V36" s="60">
        <v>2405741658</v>
      </c>
      <c r="W36" s="60">
        <v>1804305905</v>
      </c>
      <c r="X36" s="60">
        <v>601435753</v>
      </c>
      <c r="Y36" s="61">
        <v>33.33</v>
      </c>
      <c r="Z36" s="62">
        <v>2405741207</v>
      </c>
    </row>
    <row r="37" spans="1:26" ht="12.75">
      <c r="A37" s="58" t="s">
        <v>58</v>
      </c>
      <c r="B37" s="19">
        <v>207303185</v>
      </c>
      <c r="C37" s="19">
        <v>0</v>
      </c>
      <c r="D37" s="59">
        <v>144759773</v>
      </c>
      <c r="E37" s="60">
        <v>145344092</v>
      </c>
      <c r="F37" s="60">
        <v>207303185</v>
      </c>
      <c r="G37" s="60">
        <v>207303185</v>
      </c>
      <c r="H37" s="60">
        <v>207303185</v>
      </c>
      <c r="I37" s="60">
        <v>207303185</v>
      </c>
      <c r="J37" s="60">
        <v>207303185</v>
      </c>
      <c r="K37" s="60">
        <v>207303185</v>
      </c>
      <c r="L37" s="60">
        <v>0</v>
      </c>
      <c r="M37" s="60">
        <v>0</v>
      </c>
      <c r="N37" s="60">
        <v>137151765</v>
      </c>
      <c r="O37" s="60">
        <v>137151765</v>
      </c>
      <c r="P37" s="60">
        <v>137151765</v>
      </c>
      <c r="Q37" s="60">
        <v>137151765</v>
      </c>
      <c r="R37" s="60">
        <v>0</v>
      </c>
      <c r="S37" s="60">
        <v>0</v>
      </c>
      <c r="T37" s="60">
        <v>0</v>
      </c>
      <c r="U37" s="60">
        <v>0</v>
      </c>
      <c r="V37" s="60">
        <v>137151765</v>
      </c>
      <c r="W37" s="60">
        <v>109008069</v>
      </c>
      <c r="X37" s="60">
        <v>28143696</v>
      </c>
      <c r="Y37" s="61">
        <v>25.82</v>
      </c>
      <c r="Z37" s="62">
        <v>145344092</v>
      </c>
    </row>
    <row r="38" spans="1:26" ht="12.75">
      <c r="A38" s="58" t="s">
        <v>59</v>
      </c>
      <c r="B38" s="19">
        <v>93778506</v>
      </c>
      <c r="C38" s="19">
        <v>0</v>
      </c>
      <c r="D38" s="59">
        <v>94077408</v>
      </c>
      <c r="E38" s="60">
        <v>93380633</v>
      </c>
      <c r="F38" s="60">
        <v>93778506</v>
      </c>
      <c r="G38" s="60">
        <v>93778506</v>
      </c>
      <c r="H38" s="60">
        <v>93778506</v>
      </c>
      <c r="I38" s="60">
        <v>93778506</v>
      </c>
      <c r="J38" s="60">
        <v>93778506</v>
      </c>
      <c r="K38" s="60">
        <v>93778506</v>
      </c>
      <c r="L38" s="60">
        <v>0</v>
      </c>
      <c r="M38" s="60">
        <v>0</v>
      </c>
      <c r="N38" s="60">
        <v>93380633</v>
      </c>
      <c r="O38" s="60">
        <v>93380633</v>
      </c>
      <c r="P38" s="60">
        <v>93380633</v>
      </c>
      <c r="Q38" s="60">
        <v>93380633</v>
      </c>
      <c r="R38" s="60">
        <v>0</v>
      </c>
      <c r="S38" s="60">
        <v>0</v>
      </c>
      <c r="T38" s="60">
        <v>0</v>
      </c>
      <c r="U38" s="60">
        <v>0</v>
      </c>
      <c r="V38" s="60">
        <v>93380633</v>
      </c>
      <c r="W38" s="60">
        <v>70035475</v>
      </c>
      <c r="X38" s="60">
        <v>23345158</v>
      </c>
      <c r="Y38" s="61">
        <v>33.33</v>
      </c>
      <c r="Z38" s="62">
        <v>93380633</v>
      </c>
    </row>
    <row r="39" spans="1:26" ht="12.75">
      <c r="A39" s="58" t="s">
        <v>60</v>
      </c>
      <c r="B39" s="19">
        <v>2235292210</v>
      </c>
      <c r="C39" s="19">
        <v>0</v>
      </c>
      <c r="D39" s="59">
        <v>2347022756</v>
      </c>
      <c r="E39" s="60">
        <v>2296275459</v>
      </c>
      <c r="F39" s="60">
        <v>2235292210</v>
      </c>
      <c r="G39" s="60">
        <v>2235292210</v>
      </c>
      <c r="H39" s="60">
        <v>2235292210</v>
      </c>
      <c r="I39" s="60">
        <v>2235292210</v>
      </c>
      <c r="J39" s="60">
        <v>2235292210</v>
      </c>
      <c r="K39" s="60">
        <v>2235292210</v>
      </c>
      <c r="L39" s="60">
        <v>0</v>
      </c>
      <c r="M39" s="60">
        <v>0</v>
      </c>
      <c r="N39" s="60">
        <v>2303156168</v>
      </c>
      <c r="O39" s="60">
        <v>2303156168</v>
      </c>
      <c r="P39" s="60">
        <v>2303156168</v>
      </c>
      <c r="Q39" s="60">
        <v>2303156168</v>
      </c>
      <c r="R39" s="60">
        <v>0</v>
      </c>
      <c r="S39" s="60">
        <v>0</v>
      </c>
      <c r="T39" s="60">
        <v>0</v>
      </c>
      <c r="U39" s="60">
        <v>0</v>
      </c>
      <c r="V39" s="60">
        <v>2303156168</v>
      </c>
      <c r="W39" s="60">
        <v>1722206594</v>
      </c>
      <c r="X39" s="60">
        <v>580949574</v>
      </c>
      <c r="Y39" s="61">
        <v>33.73</v>
      </c>
      <c r="Z39" s="62">
        <v>2296275459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90218657</v>
      </c>
      <c r="C42" s="19">
        <v>0</v>
      </c>
      <c r="D42" s="59">
        <v>81746750</v>
      </c>
      <c r="E42" s="60">
        <v>74875000</v>
      </c>
      <c r="F42" s="60">
        <v>3461458</v>
      </c>
      <c r="G42" s="60">
        <v>1263682</v>
      </c>
      <c r="H42" s="60">
        <v>1327367</v>
      </c>
      <c r="I42" s="60">
        <v>6052507</v>
      </c>
      <c r="J42" s="60">
        <v>12654714</v>
      </c>
      <c r="K42" s="60">
        <v>11951720</v>
      </c>
      <c r="L42" s="60">
        <v>16469766</v>
      </c>
      <c r="M42" s="60">
        <v>41076200</v>
      </c>
      <c r="N42" s="60">
        <v>-11135602</v>
      </c>
      <c r="O42" s="60">
        <v>4542952</v>
      </c>
      <c r="P42" s="60">
        <v>2714834</v>
      </c>
      <c r="Q42" s="60">
        <v>-3877816</v>
      </c>
      <c r="R42" s="60">
        <v>0</v>
      </c>
      <c r="S42" s="60">
        <v>0</v>
      </c>
      <c r="T42" s="60">
        <v>0</v>
      </c>
      <c r="U42" s="60">
        <v>0</v>
      </c>
      <c r="V42" s="60">
        <v>43250891</v>
      </c>
      <c r="W42" s="60">
        <v>94839000</v>
      </c>
      <c r="X42" s="60">
        <v>-51588109</v>
      </c>
      <c r="Y42" s="61">
        <v>-54.4</v>
      </c>
      <c r="Z42" s="62">
        <v>74875000</v>
      </c>
    </row>
    <row r="43" spans="1:26" ht="12.75">
      <c r="A43" s="58" t="s">
        <v>63</v>
      </c>
      <c r="B43" s="19">
        <v>-108917557</v>
      </c>
      <c r="C43" s="19">
        <v>0</v>
      </c>
      <c r="D43" s="59">
        <v>-102687528</v>
      </c>
      <c r="E43" s="60">
        <v>-72094000</v>
      </c>
      <c r="F43" s="60">
        <v>-1875245</v>
      </c>
      <c r="G43" s="60">
        <v>-2478185</v>
      </c>
      <c r="H43" s="60">
        <v>-914701</v>
      </c>
      <c r="I43" s="60">
        <v>-5268131</v>
      </c>
      <c r="J43" s="60">
        <v>-13558721</v>
      </c>
      <c r="K43" s="60">
        <v>-10190068</v>
      </c>
      <c r="L43" s="60">
        <v>-1807933</v>
      </c>
      <c r="M43" s="60">
        <v>-25556722</v>
      </c>
      <c r="N43" s="60">
        <v>-5424163</v>
      </c>
      <c r="O43" s="60">
        <v>-3383372</v>
      </c>
      <c r="P43" s="60">
        <v>-3369904</v>
      </c>
      <c r="Q43" s="60">
        <v>-12177439</v>
      </c>
      <c r="R43" s="60">
        <v>0</v>
      </c>
      <c r="S43" s="60">
        <v>0</v>
      </c>
      <c r="T43" s="60">
        <v>0</v>
      </c>
      <c r="U43" s="60">
        <v>0</v>
      </c>
      <c r="V43" s="60">
        <v>-43002292</v>
      </c>
      <c r="W43" s="60">
        <v>-54072000</v>
      </c>
      <c r="X43" s="60">
        <v>11069708</v>
      </c>
      <c r="Y43" s="61">
        <v>-20.47</v>
      </c>
      <c r="Z43" s="62">
        <v>-72094000</v>
      </c>
    </row>
    <row r="44" spans="1:26" ht="12.75">
      <c r="A44" s="58" t="s">
        <v>64</v>
      </c>
      <c r="B44" s="19">
        <v>-15618</v>
      </c>
      <c r="C44" s="19">
        <v>0</v>
      </c>
      <c r="D44" s="59">
        <v>-3200000</v>
      </c>
      <c r="E44" s="60">
        <v>-3200000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-2400000</v>
      </c>
      <c r="X44" s="60">
        <v>2400000</v>
      </c>
      <c r="Y44" s="61">
        <v>-100</v>
      </c>
      <c r="Z44" s="62">
        <v>-3200000</v>
      </c>
    </row>
    <row r="45" spans="1:26" ht="12.75">
      <c r="A45" s="70" t="s">
        <v>65</v>
      </c>
      <c r="B45" s="22">
        <v>11845788</v>
      </c>
      <c r="C45" s="22">
        <v>0</v>
      </c>
      <c r="D45" s="99">
        <v>6419222</v>
      </c>
      <c r="E45" s="100">
        <v>11427000</v>
      </c>
      <c r="F45" s="100">
        <v>6649354</v>
      </c>
      <c r="G45" s="100">
        <v>5434851</v>
      </c>
      <c r="H45" s="100">
        <v>5847517</v>
      </c>
      <c r="I45" s="100">
        <v>5847517</v>
      </c>
      <c r="J45" s="100">
        <v>4943510</v>
      </c>
      <c r="K45" s="100">
        <v>6705162</v>
      </c>
      <c r="L45" s="100">
        <v>21366995</v>
      </c>
      <c r="M45" s="100">
        <v>21366995</v>
      </c>
      <c r="N45" s="100">
        <v>4807230</v>
      </c>
      <c r="O45" s="100">
        <v>5966810</v>
      </c>
      <c r="P45" s="100">
        <v>5311740</v>
      </c>
      <c r="Q45" s="100">
        <v>5311740</v>
      </c>
      <c r="R45" s="100">
        <v>0</v>
      </c>
      <c r="S45" s="100">
        <v>0</v>
      </c>
      <c r="T45" s="100">
        <v>0</v>
      </c>
      <c r="U45" s="100">
        <v>0</v>
      </c>
      <c r="V45" s="100">
        <v>5311740</v>
      </c>
      <c r="W45" s="100">
        <v>50213000</v>
      </c>
      <c r="X45" s="100">
        <v>-44901260</v>
      </c>
      <c r="Y45" s="101">
        <v>-89.42</v>
      </c>
      <c r="Z45" s="102">
        <v>11427000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31527323</v>
      </c>
      <c r="C49" s="52">
        <v>0</v>
      </c>
      <c r="D49" s="129">
        <v>13673990</v>
      </c>
      <c r="E49" s="54">
        <v>11603837</v>
      </c>
      <c r="F49" s="54">
        <v>0</v>
      </c>
      <c r="G49" s="54">
        <v>0</v>
      </c>
      <c r="H49" s="54">
        <v>0</v>
      </c>
      <c r="I49" s="54">
        <v>411507243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468312393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33140427</v>
      </c>
      <c r="C51" s="52">
        <v>0</v>
      </c>
      <c r="D51" s="129">
        <v>20199825</v>
      </c>
      <c r="E51" s="54">
        <v>25871773</v>
      </c>
      <c r="F51" s="54">
        <v>0</v>
      </c>
      <c r="G51" s="54">
        <v>0</v>
      </c>
      <c r="H51" s="54">
        <v>0</v>
      </c>
      <c r="I51" s="54">
        <v>119551778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12804215</v>
      </c>
      <c r="X51" s="54">
        <v>211568018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80.95502650816704</v>
      </c>
      <c r="C58" s="5">
        <f>IF(C67=0,0,+(C76/C67)*100)</f>
        <v>0</v>
      </c>
      <c r="D58" s="6">
        <f aca="true" t="shared" si="6" ref="D58:Z58">IF(D67=0,0,+(D76/D67)*100)</f>
        <v>86.79432850373009</v>
      </c>
      <c r="E58" s="7">
        <f t="shared" si="6"/>
        <v>84.34889485987952</v>
      </c>
      <c r="F58" s="7">
        <f t="shared" si="6"/>
        <v>63.89952872347919</v>
      </c>
      <c r="G58" s="7">
        <f t="shared" si="6"/>
        <v>77.96921843057612</v>
      </c>
      <c r="H58" s="7">
        <f t="shared" si="6"/>
        <v>79.93609896175275</v>
      </c>
      <c r="I58" s="7">
        <f t="shared" si="6"/>
        <v>73.53366121493596</v>
      </c>
      <c r="J58" s="7">
        <f t="shared" si="6"/>
        <v>74.8155098787707</v>
      </c>
      <c r="K58" s="7">
        <f t="shared" si="6"/>
        <v>76.47969328901334</v>
      </c>
      <c r="L58" s="7">
        <f t="shared" si="6"/>
        <v>66.5626174211134</v>
      </c>
      <c r="M58" s="7">
        <f t="shared" si="6"/>
        <v>72.58480741870592</v>
      </c>
      <c r="N58" s="7">
        <f t="shared" si="6"/>
        <v>76.53876379897282</v>
      </c>
      <c r="O58" s="7">
        <f t="shared" si="6"/>
        <v>61.70963636400765</v>
      </c>
      <c r="P58" s="7">
        <f t="shared" si="6"/>
        <v>68.50161455157003</v>
      </c>
      <c r="Q58" s="7">
        <f t="shared" si="6"/>
        <v>68.89533612952718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71.65417411702664</v>
      </c>
      <c r="W58" s="7">
        <f t="shared" si="6"/>
        <v>86.27757130604974</v>
      </c>
      <c r="X58" s="7">
        <f t="shared" si="6"/>
        <v>0</v>
      </c>
      <c r="Y58" s="7">
        <f t="shared" si="6"/>
        <v>0</v>
      </c>
      <c r="Z58" s="8">
        <f t="shared" si="6"/>
        <v>84.34889485987952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99.99957059332432</v>
      </c>
      <c r="F59" s="10">
        <f t="shared" si="7"/>
        <v>28.10606930037014</v>
      </c>
      <c r="G59" s="10">
        <f t="shared" si="7"/>
        <v>66.09697401141199</v>
      </c>
      <c r="H59" s="10">
        <f t="shared" si="7"/>
        <v>179.02610786838008</v>
      </c>
      <c r="I59" s="10">
        <f t="shared" si="7"/>
        <v>73.94600056222414</v>
      </c>
      <c r="J59" s="10">
        <f t="shared" si="7"/>
        <v>96.78695969709887</v>
      </c>
      <c r="K59" s="10">
        <f t="shared" si="7"/>
        <v>102.74787019365073</v>
      </c>
      <c r="L59" s="10">
        <f t="shared" si="7"/>
        <v>72.23424767969055</v>
      </c>
      <c r="M59" s="10">
        <f t="shared" si="7"/>
        <v>90.53518268428333</v>
      </c>
      <c r="N59" s="10">
        <f t="shared" si="7"/>
        <v>100.28709810092064</v>
      </c>
      <c r="O59" s="10">
        <f t="shared" si="7"/>
        <v>62.89234114968087</v>
      </c>
      <c r="P59" s="10">
        <f t="shared" si="7"/>
        <v>100.88965116168308</v>
      </c>
      <c r="Q59" s="10">
        <f t="shared" si="7"/>
        <v>88.02986823163864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83.0058047535622</v>
      </c>
      <c r="W59" s="10">
        <f t="shared" si="7"/>
        <v>102.06355003652301</v>
      </c>
      <c r="X59" s="10">
        <f t="shared" si="7"/>
        <v>0</v>
      </c>
      <c r="Y59" s="10">
        <f t="shared" si="7"/>
        <v>0</v>
      </c>
      <c r="Z59" s="11">
        <f t="shared" si="7"/>
        <v>99.99957059332432</v>
      </c>
    </row>
    <row r="60" spans="1:26" ht="12.75">
      <c r="A60" s="38" t="s">
        <v>32</v>
      </c>
      <c r="B60" s="12">
        <f t="shared" si="7"/>
        <v>81.87440984959994</v>
      </c>
      <c r="C60" s="12">
        <f t="shared" si="7"/>
        <v>0</v>
      </c>
      <c r="D60" s="3">
        <f t="shared" si="7"/>
        <v>84.99999995721703</v>
      </c>
      <c r="E60" s="13">
        <f t="shared" si="7"/>
        <v>85.00012775207489</v>
      </c>
      <c r="F60" s="13">
        <f t="shared" si="7"/>
        <v>74.95781944392068</v>
      </c>
      <c r="G60" s="13">
        <f t="shared" si="7"/>
        <v>82.61829164637982</v>
      </c>
      <c r="H60" s="13">
        <f t="shared" si="7"/>
        <v>71.82718056135231</v>
      </c>
      <c r="I60" s="13">
        <f t="shared" si="7"/>
        <v>76.33040808092208</v>
      </c>
      <c r="J60" s="13">
        <f t="shared" si="7"/>
        <v>75.42438304914128</v>
      </c>
      <c r="K60" s="13">
        <f t="shared" si="7"/>
        <v>76.49277605718065</v>
      </c>
      <c r="L60" s="13">
        <f t="shared" si="7"/>
        <v>68.67402049921941</v>
      </c>
      <c r="M60" s="13">
        <f t="shared" si="7"/>
        <v>73.49911745734876</v>
      </c>
      <c r="N60" s="13">
        <f t="shared" si="7"/>
        <v>76.94713010561675</v>
      </c>
      <c r="O60" s="13">
        <f t="shared" si="7"/>
        <v>64.09135034701839</v>
      </c>
      <c r="P60" s="13">
        <f t="shared" si="7"/>
        <v>67.65373795166612</v>
      </c>
      <c r="Q60" s="13">
        <f t="shared" si="7"/>
        <v>69.53178251239547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73.06206491362471</v>
      </c>
      <c r="W60" s="13">
        <f t="shared" si="7"/>
        <v>87.03885755678584</v>
      </c>
      <c r="X60" s="13">
        <f t="shared" si="7"/>
        <v>0</v>
      </c>
      <c r="Y60" s="13">
        <f t="shared" si="7"/>
        <v>0</v>
      </c>
      <c r="Z60" s="14">
        <f t="shared" si="7"/>
        <v>85.00012775207489</v>
      </c>
    </row>
    <row r="61" spans="1:26" ht="12.75">
      <c r="A61" s="39" t="s">
        <v>103</v>
      </c>
      <c r="B61" s="12">
        <f t="shared" si="7"/>
        <v>99.58246419674369</v>
      </c>
      <c r="C61" s="12">
        <f t="shared" si="7"/>
        <v>0</v>
      </c>
      <c r="D61" s="3">
        <f t="shared" si="7"/>
        <v>85.0000000322496</v>
      </c>
      <c r="E61" s="13">
        <f t="shared" si="7"/>
        <v>85.00002544489882</v>
      </c>
      <c r="F61" s="13">
        <f t="shared" si="7"/>
        <v>95.03359258534303</v>
      </c>
      <c r="G61" s="13">
        <f t="shared" si="7"/>
        <v>98.49306289384695</v>
      </c>
      <c r="H61" s="13">
        <f t="shared" si="7"/>
        <v>86.33632713752569</v>
      </c>
      <c r="I61" s="13">
        <f t="shared" si="7"/>
        <v>93.21484367297475</v>
      </c>
      <c r="J61" s="13">
        <f t="shared" si="7"/>
        <v>98.92174901651235</v>
      </c>
      <c r="K61" s="13">
        <f t="shared" si="7"/>
        <v>95.86820298470889</v>
      </c>
      <c r="L61" s="13">
        <f t="shared" si="7"/>
        <v>87.49237288824843</v>
      </c>
      <c r="M61" s="13">
        <f t="shared" si="7"/>
        <v>94.01155032028898</v>
      </c>
      <c r="N61" s="13">
        <f t="shared" si="7"/>
        <v>93.43163024623628</v>
      </c>
      <c r="O61" s="13">
        <f t="shared" si="7"/>
        <v>83.31072761853149</v>
      </c>
      <c r="P61" s="13">
        <f t="shared" si="7"/>
        <v>76.13412958228946</v>
      </c>
      <c r="Q61" s="13">
        <f t="shared" si="7"/>
        <v>84.20091210900215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90.40857927724146</v>
      </c>
      <c r="W61" s="13">
        <f t="shared" si="7"/>
        <v>83.84374153083743</v>
      </c>
      <c r="X61" s="13">
        <f t="shared" si="7"/>
        <v>0</v>
      </c>
      <c r="Y61" s="13">
        <f t="shared" si="7"/>
        <v>0</v>
      </c>
      <c r="Z61" s="14">
        <f t="shared" si="7"/>
        <v>85.00002544489882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84.99999984356037</v>
      </c>
      <c r="E62" s="13">
        <f t="shared" si="7"/>
        <v>85.00000249358276</v>
      </c>
      <c r="F62" s="13">
        <f t="shared" si="7"/>
        <v>40.890654533728096</v>
      </c>
      <c r="G62" s="13">
        <f t="shared" si="7"/>
        <v>53.00767545367167</v>
      </c>
      <c r="H62" s="13">
        <f t="shared" si="7"/>
        <v>41.944745063399594</v>
      </c>
      <c r="I62" s="13">
        <f t="shared" si="7"/>
        <v>44.18022745620695</v>
      </c>
      <c r="J62" s="13">
        <f t="shared" si="7"/>
        <v>37.85711840721197</v>
      </c>
      <c r="K62" s="13">
        <f t="shared" si="7"/>
        <v>48.39140198011539</v>
      </c>
      <c r="L62" s="13">
        <f t="shared" si="7"/>
        <v>43.3871446202796</v>
      </c>
      <c r="M62" s="13">
        <f t="shared" si="7"/>
        <v>43.419755610237026</v>
      </c>
      <c r="N62" s="13">
        <f t="shared" si="7"/>
        <v>51.563151504170946</v>
      </c>
      <c r="O62" s="13">
        <f t="shared" si="7"/>
        <v>34.433465528694676</v>
      </c>
      <c r="P62" s="13">
        <f t="shared" si="7"/>
        <v>59.99274424485438</v>
      </c>
      <c r="Q62" s="13">
        <f t="shared" si="7"/>
        <v>47.616044471329765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45.1516166634534</v>
      </c>
      <c r="W62" s="13">
        <f t="shared" si="7"/>
        <v>85.33166458072591</v>
      </c>
      <c r="X62" s="13">
        <f t="shared" si="7"/>
        <v>0</v>
      </c>
      <c r="Y62" s="13">
        <f t="shared" si="7"/>
        <v>0</v>
      </c>
      <c r="Z62" s="14">
        <f t="shared" si="7"/>
        <v>85.00000249358276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85.00000088995203</v>
      </c>
      <c r="E63" s="13">
        <f t="shared" si="7"/>
        <v>84.99999477607984</v>
      </c>
      <c r="F63" s="13">
        <f t="shared" si="7"/>
        <v>33.41025080105939</v>
      </c>
      <c r="G63" s="13">
        <f t="shared" si="7"/>
        <v>35.72147071843078</v>
      </c>
      <c r="H63" s="13">
        <f t="shared" si="7"/>
        <v>37.87287312817184</v>
      </c>
      <c r="I63" s="13">
        <f t="shared" si="7"/>
        <v>35.65908099836877</v>
      </c>
      <c r="J63" s="13">
        <f t="shared" si="7"/>
        <v>36.41980485816124</v>
      </c>
      <c r="K63" s="13">
        <f t="shared" si="7"/>
        <v>39.62419399793487</v>
      </c>
      <c r="L63" s="13">
        <f t="shared" si="7"/>
        <v>31.22115924439704</v>
      </c>
      <c r="M63" s="13">
        <f t="shared" si="7"/>
        <v>35.754692502777644</v>
      </c>
      <c r="N63" s="13">
        <f t="shared" si="7"/>
        <v>38.818913515695044</v>
      </c>
      <c r="O63" s="13">
        <f t="shared" si="7"/>
        <v>34.221381874444916</v>
      </c>
      <c r="P63" s="13">
        <f t="shared" si="7"/>
        <v>38.09821719419681</v>
      </c>
      <c r="Q63" s="13">
        <f t="shared" si="7"/>
        <v>37.04222133753671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36.152296737451294</v>
      </c>
      <c r="W63" s="13">
        <f t="shared" si="7"/>
        <v>123.78872120730739</v>
      </c>
      <c r="X63" s="13">
        <f t="shared" si="7"/>
        <v>0</v>
      </c>
      <c r="Y63" s="13">
        <f t="shared" si="7"/>
        <v>0</v>
      </c>
      <c r="Z63" s="14">
        <f t="shared" si="7"/>
        <v>84.99999477607984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84.99999838135534</v>
      </c>
      <c r="E64" s="13">
        <f t="shared" si="7"/>
        <v>85.00182474493502</v>
      </c>
      <c r="F64" s="13">
        <f t="shared" si="7"/>
        <v>38.521153317474806</v>
      </c>
      <c r="G64" s="13">
        <f t="shared" si="7"/>
        <v>42.91450821287379</v>
      </c>
      <c r="H64" s="13">
        <f t="shared" si="7"/>
        <v>47.77824566851788</v>
      </c>
      <c r="I64" s="13">
        <f t="shared" si="7"/>
        <v>43.07233037247376</v>
      </c>
      <c r="J64" s="13">
        <f t="shared" si="7"/>
        <v>44.89049939669263</v>
      </c>
      <c r="K64" s="13">
        <f t="shared" si="7"/>
        <v>48.67830737318308</v>
      </c>
      <c r="L64" s="13">
        <f t="shared" si="7"/>
        <v>39.094758361348276</v>
      </c>
      <c r="M64" s="13">
        <f t="shared" si="7"/>
        <v>44.22167507981322</v>
      </c>
      <c r="N64" s="13">
        <f t="shared" si="7"/>
        <v>48.023483975326</v>
      </c>
      <c r="O64" s="13">
        <f t="shared" si="7"/>
        <v>42.782820990226476</v>
      </c>
      <c r="P64" s="13">
        <f t="shared" si="7"/>
        <v>47.66447385114002</v>
      </c>
      <c r="Q64" s="13">
        <f t="shared" si="7"/>
        <v>46.15129687689495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44.48233473721192</v>
      </c>
      <c r="W64" s="13">
        <f t="shared" si="7"/>
        <v>88.60595597755719</v>
      </c>
      <c r="X64" s="13">
        <f t="shared" si="7"/>
        <v>0</v>
      </c>
      <c r="Y64" s="13">
        <f t="shared" si="7"/>
        <v>0</v>
      </c>
      <c r="Z64" s="14">
        <f t="shared" si="7"/>
        <v>85.00182474493502</v>
      </c>
    </row>
    <row r="65" spans="1:26" ht="12.75">
      <c r="A65" s="39" t="s">
        <v>107</v>
      </c>
      <c r="B65" s="12">
        <f t="shared" si="7"/>
        <v>6276.975369171173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84.99875868917577</v>
      </c>
      <c r="E66" s="16">
        <f t="shared" si="7"/>
        <v>0</v>
      </c>
      <c r="F66" s="16">
        <f t="shared" si="7"/>
        <v>9.238387280258928</v>
      </c>
      <c r="G66" s="16">
        <f t="shared" si="7"/>
        <v>7.288734821701151</v>
      </c>
      <c r="H66" s="16">
        <f t="shared" si="7"/>
        <v>6.875674208500623</v>
      </c>
      <c r="I66" s="16">
        <f t="shared" si="7"/>
        <v>7.7805549489037045</v>
      </c>
      <c r="J66" s="16">
        <f t="shared" si="7"/>
        <v>6.455086554929114</v>
      </c>
      <c r="K66" s="16">
        <f t="shared" si="7"/>
        <v>7.749058243249948</v>
      </c>
      <c r="L66" s="16">
        <f t="shared" si="7"/>
        <v>5.297418782872059</v>
      </c>
      <c r="M66" s="16">
        <f t="shared" si="7"/>
        <v>6.487494978500777</v>
      </c>
      <c r="N66" s="16">
        <f t="shared" si="7"/>
        <v>8.565040223664571</v>
      </c>
      <c r="O66" s="16">
        <f t="shared" si="7"/>
        <v>6.652682727177544</v>
      </c>
      <c r="P66" s="16">
        <f t="shared" si="7"/>
        <v>8.808546917461502</v>
      </c>
      <c r="Q66" s="16">
        <f t="shared" si="7"/>
        <v>8.007438307162543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7.430092355053874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420617351</v>
      </c>
      <c r="C67" s="24"/>
      <c r="D67" s="25">
        <v>549297020</v>
      </c>
      <c r="E67" s="26">
        <v>558202927</v>
      </c>
      <c r="F67" s="26">
        <v>45898531</v>
      </c>
      <c r="G67" s="26">
        <v>39306118</v>
      </c>
      <c r="H67" s="26">
        <v>41835314</v>
      </c>
      <c r="I67" s="26">
        <v>127039963</v>
      </c>
      <c r="J67" s="26">
        <v>39540193</v>
      </c>
      <c r="K67" s="26">
        <v>41987671</v>
      </c>
      <c r="L67" s="26">
        <v>41802001</v>
      </c>
      <c r="M67" s="26">
        <v>123329865</v>
      </c>
      <c r="N67" s="26">
        <v>42281408</v>
      </c>
      <c r="O67" s="26">
        <v>42604171</v>
      </c>
      <c r="P67" s="26">
        <v>43264335</v>
      </c>
      <c r="Q67" s="26">
        <v>128149914</v>
      </c>
      <c r="R67" s="26"/>
      <c r="S67" s="26"/>
      <c r="T67" s="26"/>
      <c r="U67" s="26"/>
      <c r="V67" s="26">
        <v>378519742</v>
      </c>
      <c r="W67" s="26">
        <v>409257000</v>
      </c>
      <c r="X67" s="26"/>
      <c r="Y67" s="25"/>
      <c r="Z67" s="27">
        <v>558202927</v>
      </c>
    </row>
    <row r="68" spans="1:26" ht="12.75" hidden="1">
      <c r="A68" s="37" t="s">
        <v>31</v>
      </c>
      <c r="B68" s="19">
        <v>48467154</v>
      </c>
      <c r="C68" s="19"/>
      <c r="D68" s="20">
        <v>65709288</v>
      </c>
      <c r="E68" s="21">
        <v>67069288</v>
      </c>
      <c r="F68" s="21">
        <v>8739607</v>
      </c>
      <c r="G68" s="21">
        <v>4115845</v>
      </c>
      <c r="H68" s="21">
        <v>4119984</v>
      </c>
      <c r="I68" s="21">
        <v>16975436</v>
      </c>
      <c r="J68" s="21">
        <v>4011870</v>
      </c>
      <c r="K68" s="21">
        <v>4095208</v>
      </c>
      <c r="L68" s="21">
        <v>4103332</v>
      </c>
      <c r="M68" s="21">
        <v>12210410</v>
      </c>
      <c r="N68" s="21">
        <v>4116363</v>
      </c>
      <c r="O68" s="21">
        <v>4101660</v>
      </c>
      <c r="P68" s="21">
        <v>4094189</v>
      </c>
      <c r="Q68" s="21">
        <v>12312212</v>
      </c>
      <c r="R68" s="21"/>
      <c r="S68" s="21"/>
      <c r="T68" s="21"/>
      <c r="U68" s="21"/>
      <c r="V68" s="21">
        <v>41498058</v>
      </c>
      <c r="W68" s="21">
        <v>49284000</v>
      </c>
      <c r="X68" s="21"/>
      <c r="Y68" s="20"/>
      <c r="Z68" s="23">
        <v>67069288</v>
      </c>
    </row>
    <row r="69" spans="1:26" ht="12.75" hidden="1">
      <c r="A69" s="38" t="s">
        <v>32</v>
      </c>
      <c r="B69" s="19">
        <v>356697208</v>
      </c>
      <c r="C69" s="19"/>
      <c r="D69" s="20">
        <v>467475732</v>
      </c>
      <c r="E69" s="21">
        <v>475021639</v>
      </c>
      <c r="F69" s="21">
        <v>35666315</v>
      </c>
      <c r="G69" s="21">
        <v>33667128</v>
      </c>
      <c r="H69" s="21">
        <v>36138481</v>
      </c>
      <c r="I69" s="21">
        <v>105471924</v>
      </c>
      <c r="J69" s="21">
        <v>33936617</v>
      </c>
      <c r="K69" s="21">
        <v>36320401</v>
      </c>
      <c r="L69" s="21">
        <v>36075520</v>
      </c>
      <c r="M69" s="21">
        <v>106332538</v>
      </c>
      <c r="N69" s="21">
        <v>36507563</v>
      </c>
      <c r="O69" s="21">
        <v>36821535</v>
      </c>
      <c r="P69" s="21">
        <v>37481116</v>
      </c>
      <c r="Q69" s="21">
        <v>110810214</v>
      </c>
      <c r="R69" s="21"/>
      <c r="S69" s="21"/>
      <c r="T69" s="21"/>
      <c r="U69" s="21"/>
      <c r="V69" s="21">
        <v>322614676</v>
      </c>
      <c r="W69" s="21">
        <v>347886000</v>
      </c>
      <c r="X69" s="21"/>
      <c r="Y69" s="20"/>
      <c r="Z69" s="23">
        <v>475021639</v>
      </c>
    </row>
    <row r="70" spans="1:26" ht="12.75" hidden="1">
      <c r="A70" s="39" t="s">
        <v>103</v>
      </c>
      <c r="B70" s="19">
        <v>246687827</v>
      </c>
      <c r="C70" s="19"/>
      <c r="D70" s="20">
        <v>310081374</v>
      </c>
      <c r="E70" s="21">
        <v>305758732</v>
      </c>
      <c r="F70" s="21">
        <v>23035887</v>
      </c>
      <c r="G70" s="21">
        <v>23778431</v>
      </c>
      <c r="H70" s="21">
        <v>24337263</v>
      </c>
      <c r="I70" s="21">
        <v>71151581</v>
      </c>
      <c r="J70" s="21">
        <v>20687855</v>
      </c>
      <c r="K70" s="21">
        <v>22134219</v>
      </c>
      <c r="L70" s="21">
        <v>21885742</v>
      </c>
      <c r="M70" s="21">
        <v>64707816</v>
      </c>
      <c r="N70" s="21">
        <v>23407924</v>
      </c>
      <c r="O70" s="21">
        <v>21950939</v>
      </c>
      <c r="P70" s="21">
        <v>24363067</v>
      </c>
      <c r="Q70" s="21">
        <v>69721930</v>
      </c>
      <c r="R70" s="21"/>
      <c r="S70" s="21"/>
      <c r="T70" s="21"/>
      <c r="U70" s="21"/>
      <c r="V70" s="21">
        <v>205581327</v>
      </c>
      <c r="W70" s="21">
        <v>232461000</v>
      </c>
      <c r="X70" s="21"/>
      <c r="Y70" s="20"/>
      <c r="Z70" s="23">
        <v>305758732</v>
      </c>
    </row>
    <row r="71" spans="1:26" ht="12.75" hidden="1">
      <c r="A71" s="39" t="s">
        <v>104</v>
      </c>
      <c r="B71" s="19">
        <v>73146623</v>
      </c>
      <c r="C71" s="19"/>
      <c r="D71" s="20">
        <v>95883639</v>
      </c>
      <c r="E71" s="21">
        <v>96247056</v>
      </c>
      <c r="F71" s="21">
        <v>6710548</v>
      </c>
      <c r="G71" s="21">
        <v>4000415</v>
      </c>
      <c r="H71" s="21">
        <v>5922041</v>
      </c>
      <c r="I71" s="21">
        <v>16633004</v>
      </c>
      <c r="J71" s="21">
        <v>7361984</v>
      </c>
      <c r="K71" s="21">
        <v>8291537</v>
      </c>
      <c r="L71" s="21">
        <v>8296091</v>
      </c>
      <c r="M71" s="21">
        <v>23949612</v>
      </c>
      <c r="N71" s="21">
        <v>7197287</v>
      </c>
      <c r="O71" s="21">
        <v>8950894</v>
      </c>
      <c r="P71" s="21">
        <v>7238392</v>
      </c>
      <c r="Q71" s="21">
        <v>23386573</v>
      </c>
      <c r="R71" s="21"/>
      <c r="S71" s="21"/>
      <c r="T71" s="21"/>
      <c r="U71" s="21"/>
      <c r="V71" s="21">
        <v>63969189</v>
      </c>
      <c r="W71" s="21">
        <v>71910000</v>
      </c>
      <c r="X71" s="21"/>
      <c r="Y71" s="20"/>
      <c r="Z71" s="23">
        <v>96247056</v>
      </c>
    </row>
    <row r="72" spans="1:26" ht="12.75" hidden="1">
      <c r="A72" s="39" t="s">
        <v>105</v>
      </c>
      <c r="B72" s="19">
        <v>21264480</v>
      </c>
      <c r="C72" s="19"/>
      <c r="D72" s="20">
        <v>33709682</v>
      </c>
      <c r="E72" s="21">
        <v>44028238</v>
      </c>
      <c r="F72" s="21">
        <v>3551859</v>
      </c>
      <c r="G72" s="21">
        <v>3508299</v>
      </c>
      <c r="H72" s="21">
        <v>3509203</v>
      </c>
      <c r="I72" s="21">
        <v>10569361</v>
      </c>
      <c r="J72" s="21">
        <v>3517339</v>
      </c>
      <c r="K72" s="21">
        <v>3523254</v>
      </c>
      <c r="L72" s="21">
        <v>3523226</v>
      </c>
      <c r="M72" s="21">
        <v>10563819</v>
      </c>
      <c r="N72" s="21">
        <v>3525923</v>
      </c>
      <c r="O72" s="21">
        <v>3536631</v>
      </c>
      <c r="P72" s="21">
        <v>3514965</v>
      </c>
      <c r="Q72" s="21">
        <v>10577519</v>
      </c>
      <c r="R72" s="21"/>
      <c r="S72" s="21"/>
      <c r="T72" s="21"/>
      <c r="U72" s="21"/>
      <c r="V72" s="21">
        <v>31710699</v>
      </c>
      <c r="W72" s="21">
        <v>22662000</v>
      </c>
      <c r="X72" s="21"/>
      <c r="Y72" s="20"/>
      <c r="Z72" s="23">
        <v>44028238</v>
      </c>
    </row>
    <row r="73" spans="1:26" ht="12.75" hidden="1">
      <c r="A73" s="39" t="s">
        <v>106</v>
      </c>
      <c r="B73" s="19">
        <v>16628288</v>
      </c>
      <c r="C73" s="19"/>
      <c r="D73" s="20">
        <v>27801037</v>
      </c>
      <c r="E73" s="21">
        <v>28987613</v>
      </c>
      <c r="F73" s="21">
        <v>2368021</v>
      </c>
      <c r="G73" s="21">
        <v>2379983</v>
      </c>
      <c r="H73" s="21">
        <v>2369974</v>
      </c>
      <c r="I73" s="21">
        <v>7117978</v>
      </c>
      <c r="J73" s="21">
        <v>2369439</v>
      </c>
      <c r="K73" s="21">
        <v>2371391</v>
      </c>
      <c r="L73" s="21">
        <v>2370461</v>
      </c>
      <c r="M73" s="21">
        <v>7111291</v>
      </c>
      <c r="N73" s="21">
        <v>2376429</v>
      </c>
      <c r="O73" s="21">
        <v>2383071</v>
      </c>
      <c r="P73" s="21">
        <v>2364692</v>
      </c>
      <c r="Q73" s="21">
        <v>7124192</v>
      </c>
      <c r="R73" s="21"/>
      <c r="S73" s="21"/>
      <c r="T73" s="21"/>
      <c r="U73" s="21"/>
      <c r="V73" s="21">
        <v>21353461</v>
      </c>
      <c r="W73" s="21">
        <v>20853000</v>
      </c>
      <c r="X73" s="21"/>
      <c r="Y73" s="20"/>
      <c r="Z73" s="23">
        <v>28987613</v>
      </c>
    </row>
    <row r="74" spans="1:26" ht="12.75" hidden="1">
      <c r="A74" s="39" t="s">
        <v>107</v>
      </c>
      <c r="B74" s="19">
        <v>-1030010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15452989</v>
      </c>
      <c r="C75" s="28"/>
      <c r="D75" s="29">
        <v>16112000</v>
      </c>
      <c r="E75" s="30">
        <v>16112000</v>
      </c>
      <c r="F75" s="30">
        <v>1492609</v>
      </c>
      <c r="G75" s="30">
        <v>1523145</v>
      </c>
      <c r="H75" s="30">
        <v>1576849</v>
      </c>
      <c r="I75" s="30">
        <v>4592603</v>
      </c>
      <c r="J75" s="30">
        <v>1591706</v>
      </c>
      <c r="K75" s="30">
        <v>1572062</v>
      </c>
      <c r="L75" s="30">
        <v>1623149</v>
      </c>
      <c r="M75" s="30">
        <v>4786917</v>
      </c>
      <c r="N75" s="30">
        <v>1657482</v>
      </c>
      <c r="O75" s="30">
        <v>1680976</v>
      </c>
      <c r="P75" s="30">
        <v>1689030</v>
      </c>
      <c r="Q75" s="30">
        <v>5027488</v>
      </c>
      <c r="R75" s="30"/>
      <c r="S75" s="30"/>
      <c r="T75" s="30"/>
      <c r="U75" s="30"/>
      <c r="V75" s="30">
        <v>14407008</v>
      </c>
      <c r="W75" s="30">
        <v>12087000</v>
      </c>
      <c r="X75" s="30"/>
      <c r="Y75" s="29"/>
      <c r="Z75" s="31">
        <v>16112000</v>
      </c>
    </row>
    <row r="76" spans="1:26" ht="12.75" hidden="1">
      <c r="A76" s="42" t="s">
        <v>287</v>
      </c>
      <c r="B76" s="32">
        <v>340510888</v>
      </c>
      <c r="C76" s="32"/>
      <c r="D76" s="33">
        <v>476758660</v>
      </c>
      <c r="E76" s="34">
        <v>470838000</v>
      </c>
      <c r="F76" s="34">
        <v>29328945</v>
      </c>
      <c r="G76" s="34">
        <v>30646673</v>
      </c>
      <c r="H76" s="34">
        <v>33441518</v>
      </c>
      <c r="I76" s="34">
        <v>93417136</v>
      </c>
      <c r="J76" s="34">
        <v>29582197</v>
      </c>
      <c r="K76" s="34">
        <v>32112042</v>
      </c>
      <c r="L76" s="34">
        <v>27824506</v>
      </c>
      <c r="M76" s="34">
        <v>89518745</v>
      </c>
      <c r="N76" s="34">
        <v>32361667</v>
      </c>
      <c r="O76" s="34">
        <v>26290879</v>
      </c>
      <c r="P76" s="34">
        <v>29636768</v>
      </c>
      <c r="Q76" s="34">
        <v>88289314</v>
      </c>
      <c r="R76" s="34"/>
      <c r="S76" s="34"/>
      <c r="T76" s="34"/>
      <c r="U76" s="34"/>
      <c r="V76" s="34">
        <v>271225195</v>
      </c>
      <c r="W76" s="34">
        <v>353097000</v>
      </c>
      <c r="X76" s="34"/>
      <c r="Y76" s="33"/>
      <c r="Z76" s="35">
        <v>470838000</v>
      </c>
    </row>
    <row r="77" spans="1:26" ht="12.75" hidden="1">
      <c r="A77" s="37" t="s">
        <v>31</v>
      </c>
      <c r="B77" s="19">
        <v>48467154</v>
      </c>
      <c r="C77" s="19"/>
      <c r="D77" s="20">
        <v>65709288</v>
      </c>
      <c r="E77" s="21">
        <v>67069000</v>
      </c>
      <c r="F77" s="21">
        <v>2456360</v>
      </c>
      <c r="G77" s="21">
        <v>2720449</v>
      </c>
      <c r="H77" s="21">
        <v>7375847</v>
      </c>
      <c r="I77" s="21">
        <v>12552656</v>
      </c>
      <c r="J77" s="21">
        <v>3882967</v>
      </c>
      <c r="K77" s="21">
        <v>4207739</v>
      </c>
      <c r="L77" s="21">
        <v>2964011</v>
      </c>
      <c r="M77" s="21">
        <v>11054717</v>
      </c>
      <c r="N77" s="21">
        <v>4128181</v>
      </c>
      <c r="O77" s="21">
        <v>2579630</v>
      </c>
      <c r="P77" s="21">
        <v>4130613</v>
      </c>
      <c r="Q77" s="21">
        <v>10838424</v>
      </c>
      <c r="R77" s="21"/>
      <c r="S77" s="21"/>
      <c r="T77" s="21"/>
      <c r="U77" s="21"/>
      <c r="V77" s="21">
        <v>34445797</v>
      </c>
      <c r="W77" s="21">
        <v>50301000</v>
      </c>
      <c r="X77" s="21"/>
      <c r="Y77" s="20"/>
      <c r="Z77" s="23">
        <v>67069000</v>
      </c>
    </row>
    <row r="78" spans="1:26" ht="12.75" hidden="1">
      <c r="A78" s="38" t="s">
        <v>32</v>
      </c>
      <c r="B78" s="19">
        <v>292043734</v>
      </c>
      <c r="C78" s="19"/>
      <c r="D78" s="20">
        <v>397354372</v>
      </c>
      <c r="E78" s="21">
        <v>403769000</v>
      </c>
      <c r="F78" s="21">
        <v>26734692</v>
      </c>
      <c r="G78" s="21">
        <v>27815206</v>
      </c>
      <c r="H78" s="21">
        <v>25957252</v>
      </c>
      <c r="I78" s="21">
        <v>80507150</v>
      </c>
      <c r="J78" s="21">
        <v>25596484</v>
      </c>
      <c r="K78" s="21">
        <v>27782483</v>
      </c>
      <c r="L78" s="21">
        <v>24774510</v>
      </c>
      <c r="M78" s="21">
        <v>78153477</v>
      </c>
      <c r="N78" s="21">
        <v>28091522</v>
      </c>
      <c r="O78" s="21">
        <v>23599419</v>
      </c>
      <c r="P78" s="21">
        <v>25357376</v>
      </c>
      <c r="Q78" s="21">
        <v>77048317</v>
      </c>
      <c r="R78" s="21"/>
      <c r="S78" s="21"/>
      <c r="T78" s="21"/>
      <c r="U78" s="21"/>
      <c r="V78" s="21">
        <v>235708944</v>
      </c>
      <c r="W78" s="21">
        <v>302796000</v>
      </c>
      <c r="X78" s="21"/>
      <c r="Y78" s="20"/>
      <c r="Z78" s="23">
        <v>403769000</v>
      </c>
    </row>
    <row r="79" spans="1:26" ht="12.75" hidden="1">
      <c r="A79" s="39" t="s">
        <v>103</v>
      </c>
      <c r="B79" s="19">
        <v>245657817</v>
      </c>
      <c r="C79" s="19"/>
      <c r="D79" s="20">
        <v>263569168</v>
      </c>
      <c r="E79" s="21">
        <v>259895000</v>
      </c>
      <c r="F79" s="21">
        <v>21891831</v>
      </c>
      <c r="G79" s="21">
        <v>23420105</v>
      </c>
      <c r="H79" s="21">
        <v>21011899</v>
      </c>
      <c r="I79" s="21">
        <v>66323835</v>
      </c>
      <c r="J79" s="21">
        <v>20464788</v>
      </c>
      <c r="K79" s="21">
        <v>21219678</v>
      </c>
      <c r="L79" s="21">
        <v>19148355</v>
      </c>
      <c r="M79" s="21">
        <v>60832821</v>
      </c>
      <c r="N79" s="21">
        <v>21870405</v>
      </c>
      <c r="O79" s="21">
        <v>18287487</v>
      </c>
      <c r="P79" s="21">
        <v>18548609</v>
      </c>
      <c r="Q79" s="21">
        <v>58706501</v>
      </c>
      <c r="R79" s="21"/>
      <c r="S79" s="21"/>
      <c r="T79" s="21"/>
      <c r="U79" s="21"/>
      <c r="V79" s="21">
        <v>185863157</v>
      </c>
      <c r="W79" s="21">
        <v>194904000</v>
      </c>
      <c r="X79" s="21"/>
      <c r="Y79" s="20"/>
      <c r="Z79" s="23">
        <v>259895000</v>
      </c>
    </row>
    <row r="80" spans="1:26" ht="12.75" hidden="1">
      <c r="A80" s="39" t="s">
        <v>104</v>
      </c>
      <c r="B80" s="19">
        <v>73146623</v>
      </c>
      <c r="C80" s="19"/>
      <c r="D80" s="20">
        <v>81501093</v>
      </c>
      <c r="E80" s="21">
        <v>81810000</v>
      </c>
      <c r="F80" s="21">
        <v>2743987</v>
      </c>
      <c r="G80" s="21">
        <v>2120527</v>
      </c>
      <c r="H80" s="21">
        <v>2483985</v>
      </c>
      <c r="I80" s="21">
        <v>7348499</v>
      </c>
      <c r="J80" s="21">
        <v>2787035</v>
      </c>
      <c r="K80" s="21">
        <v>4012391</v>
      </c>
      <c r="L80" s="21">
        <v>3599437</v>
      </c>
      <c r="M80" s="21">
        <v>10398863</v>
      </c>
      <c r="N80" s="21">
        <v>3711148</v>
      </c>
      <c r="O80" s="21">
        <v>3082103</v>
      </c>
      <c r="P80" s="21">
        <v>4342510</v>
      </c>
      <c r="Q80" s="21">
        <v>11135761</v>
      </c>
      <c r="R80" s="21"/>
      <c r="S80" s="21"/>
      <c r="T80" s="21"/>
      <c r="U80" s="21"/>
      <c r="V80" s="21">
        <v>28883123</v>
      </c>
      <c r="W80" s="21">
        <v>61362000</v>
      </c>
      <c r="X80" s="21"/>
      <c r="Y80" s="20"/>
      <c r="Z80" s="23">
        <v>81810000</v>
      </c>
    </row>
    <row r="81" spans="1:26" ht="12.75" hidden="1">
      <c r="A81" s="39" t="s">
        <v>105</v>
      </c>
      <c r="B81" s="19">
        <v>21264480</v>
      </c>
      <c r="C81" s="19"/>
      <c r="D81" s="20">
        <v>28653230</v>
      </c>
      <c r="E81" s="21">
        <v>37424000</v>
      </c>
      <c r="F81" s="21">
        <v>1186685</v>
      </c>
      <c r="G81" s="21">
        <v>1253216</v>
      </c>
      <c r="H81" s="21">
        <v>1329036</v>
      </c>
      <c r="I81" s="21">
        <v>3768937</v>
      </c>
      <c r="J81" s="21">
        <v>1281008</v>
      </c>
      <c r="K81" s="21">
        <v>1396061</v>
      </c>
      <c r="L81" s="21">
        <v>1099992</v>
      </c>
      <c r="M81" s="21">
        <v>3777061</v>
      </c>
      <c r="N81" s="21">
        <v>1368725</v>
      </c>
      <c r="O81" s="21">
        <v>1210284</v>
      </c>
      <c r="P81" s="21">
        <v>1339139</v>
      </c>
      <c r="Q81" s="21">
        <v>3918148</v>
      </c>
      <c r="R81" s="21"/>
      <c r="S81" s="21"/>
      <c r="T81" s="21"/>
      <c r="U81" s="21"/>
      <c r="V81" s="21">
        <v>11464146</v>
      </c>
      <c r="W81" s="21">
        <v>28053000</v>
      </c>
      <c r="X81" s="21"/>
      <c r="Y81" s="20"/>
      <c r="Z81" s="23">
        <v>37424000</v>
      </c>
    </row>
    <row r="82" spans="1:26" ht="12.75" hidden="1">
      <c r="A82" s="39" t="s">
        <v>106</v>
      </c>
      <c r="B82" s="19">
        <v>16628288</v>
      </c>
      <c r="C82" s="19"/>
      <c r="D82" s="20">
        <v>23630881</v>
      </c>
      <c r="E82" s="21">
        <v>24640000</v>
      </c>
      <c r="F82" s="21">
        <v>912189</v>
      </c>
      <c r="G82" s="21">
        <v>1021358</v>
      </c>
      <c r="H82" s="21">
        <v>1132332</v>
      </c>
      <c r="I82" s="21">
        <v>3065879</v>
      </c>
      <c r="J82" s="21">
        <v>1063653</v>
      </c>
      <c r="K82" s="21">
        <v>1154353</v>
      </c>
      <c r="L82" s="21">
        <v>926726</v>
      </c>
      <c r="M82" s="21">
        <v>3144732</v>
      </c>
      <c r="N82" s="21">
        <v>1141244</v>
      </c>
      <c r="O82" s="21">
        <v>1019545</v>
      </c>
      <c r="P82" s="21">
        <v>1127118</v>
      </c>
      <c r="Q82" s="21">
        <v>3287907</v>
      </c>
      <c r="R82" s="21"/>
      <c r="S82" s="21"/>
      <c r="T82" s="21"/>
      <c r="U82" s="21"/>
      <c r="V82" s="21">
        <v>9498518</v>
      </c>
      <c r="W82" s="21">
        <v>18477000</v>
      </c>
      <c r="X82" s="21"/>
      <c r="Y82" s="20"/>
      <c r="Z82" s="23">
        <v>24640000</v>
      </c>
    </row>
    <row r="83" spans="1:26" ht="12.75" hidden="1">
      <c r="A83" s="39" t="s">
        <v>107</v>
      </c>
      <c r="B83" s="19">
        <v>-64653474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13695000</v>
      </c>
      <c r="E84" s="30"/>
      <c r="F84" s="30">
        <v>137893</v>
      </c>
      <c r="G84" s="30">
        <v>111018</v>
      </c>
      <c r="H84" s="30">
        <v>108419</v>
      </c>
      <c r="I84" s="30">
        <v>357330</v>
      </c>
      <c r="J84" s="30">
        <v>102746</v>
      </c>
      <c r="K84" s="30">
        <v>121820</v>
      </c>
      <c r="L84" s="30">
        <v>85985</v>
      </c>
      <c r="M84" s="30">
        <v>310551</v>
      </c>
      <c r="N84" s="30">
        <v>141964</v>
      </c>
      <c r="O84" s="30">
        <v>111830</v>
      </c>
      <c r="P84" s="30">
        <v>148779</v>
      </c>
      <c r="Q84" s="30">
        <v>402573</v>
      </c>
      <c r="R84" s="30"/>
      <c r="S84" s="30"/>
      <c r="T84" s="30"/>
      <c r="U84" s="30"/>
      <c r="V84" s="30">
        <v>1070454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51261326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10634482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10634482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9415103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9415103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21204617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21204617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7661255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7661255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2345869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2155938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189931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4632081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217670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1103840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3310571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13177318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5244</v>
      </c>
      <c r="M40" s="343">
        <f t="shared" si="9"/>
        <v>0</v>
      </c>
      <c r="N40" s="345">
        <f t="shared" si="9"/>
        <v>5244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5244</v>
      </c>
      <c r="X40" s="343">
        <f t="shared" si="9"/>
        <v>0</v>
      </c>
      <c r="Y40" s="345">
        <f t="shared" si="9"/>
        <v>5244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5244</v>
      </c>
      <c r="M41" s="362"/>
      <c r="N41" s="364">
        <v>5244</v>
      </c>
      <c r="O41" s="364"/>
      <c r="P41" s="362"/>
      <c r="Q41" s="362"/>
      <c r="R41" s="364"/>
      <c r="S41" s="364"/>
      <c r="T41" s="362"/>
      <c r="U41" s="362"/>
      <c r="V41" s="364"/>
      <c r="W41" s="364">
        <v>5244</v>
      </c>
      <c r="X41" s="362"/>
      <c r="Y41" s="364">
        <v>5244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1546927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11630391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69070725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5244</v>
      </c>
      <c r="M60" s="219">
        <f t="shared" si="14"/>
        <v>0</v>
      </c>
      <c r="N60" s="264">
        <f t="shared" si="14"/>
        <v>5244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5244</v>
      </c>
      <c r="X60" s="219">
        <f t="shared" si="14"/>
        <v>0</v>
      </c>
      <c r="Y60" s="264">
        <f t="shared" si="14"/>
        <v>5244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315813937</v>
      </c>
      <c r="D5" s="153">
        <f>SUM(D6:D8)</f>
        <v>0</v>
      </c>
      <c r="E5" s="154">
        <f t="shared" si="0"/>
        <v>217457008</v>
      </c>
      <c r="F5" s="100">
        <f t="shared" si="0"/>
        <v>212288667</v>
      </c>
      <c r="G5" s="100">
        <f t="shared" si="0"/>
        <v>76779279</v>
      </c>
      <c r="H5" s="100">
        <f t="shared" si="0"/>
        <v>10601786</v>
      </c>
      <c r="I5" s="100">
        <f t="shared" si="0"/>
        <v>6004088</v>
      </c>
      <c r="J5" s="100">
        <f t="shared" si="0"/>
        <v>93385153</v>
      </c>
      <c r="K5" s="100">
        <f t="shared" si="0"/>
        <v>5866594</v>
      </c>
      <c r="L5" s="100">
        <f t="shared" si="0"/>
        <v>5862323</v>
      </c>
      <c r="M5" s="100">
        <f t="shared" si="0"/>
        <v>66001457</v>
      </c>
      <c r="N5" s="100">
        <f t="shared" si="0"/>
        <v>77730374</v>
      </c>
      <c r="O5" s="100">
        <f t="shared" si="0"/>
        <v>4068671</v>
      </c>
      <c r="P5" s="100">
        <f t="shared" si="0"/>
        <v>6036521</v>
      </c>
      <c r="Q5" s="100">
        <f t="shared" si="0"/>
        <v>45570291</v>
      </c>
      <c r="R5" s="100">
        <f t="shared" si="0"/>
        <v>55675483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226791010</v>
      </c>
      <c r="X5" s="100">
        <f t="shared" si="0"/>
        <v>223452000</v>
      </c>
      <c r="Y5" s="100">
        <f t="shared" si="0"/>
        <v>3339010</v>
      </c>
      <c r="Z5" s="137">
        <f>+IF(X5&lt;&gt;0,+(Y5/X5)*100,0)</f>
        <v>1.4942851261120957</v>
      </c>
      <c r="AA5" s="153">
        <f>SUM(AA6:AA8)</f>
        <v>212288667</v>
      </c>
    </row>
    <row r="6" spans="1:27" ht="12.75">
      <c r="A6" s="138" t="s">
        <v>75</v>
      </c>
      <c r="B6" s="136"/>
      <c r="C6" s="155">
        <v>243089811</v>
      </c>
      <c r="D6" s="155"/>
      <c r="E6" s="156">
        <v>131306245</v>
      </c>
      <c r="F6" s="60">
        <v>126054722</v>
      </c>
      <c r="G6" s="60">
        <v>66051561</v>
      </c>
      <c r="H6" s="60">
        <v>4838403</v>
      </c>
      <c r="I6" s="60"/>
      <c r="J6" s="60">
        <v>70889964</v>
      </c>
      <c r="K6" s="60">
        <v>85665</v>
      </c>
      <c r="L6" s="60"/>
      <c r="M6" s="60">
        <v>60124078</v>
      </c>
      <c r="N6" s="60">
        <v>60209743</v>
      </c>
      <c r="O6" s="60">
        <v>-1706026</v>
      </c>
      <c r="P6" s="60">
        <v>93449</v>
      </c>
      <c r="Q6" s="60">
        <v>39655925</v>
      </c>
      <c r="R6" s="60">
        <v>38043348</v>
      </c>
      <c r="S6" s="60"/>
      <c r="T6" s="60"/>
      <c r="U6" s="60"/>
      <c r="V6" s="60"/>
      <c r="W6" s="60">
        <v>169143055</v>
      </c>
      <c r="X6" s="60">
        <v>162090000</v>
      </c>
      <c r="Y6" s="60">
        <v>7053055</v>
      </c>
      <c r="Z6" s="140">
        <v>4.35</v>
      </c>
      <c r="AA6" s="155">
        <v>126054722</v>
      </c>
    </row>
    <row r="7" spans="1:27" ht="12.75">
      <c r="A7" s="138" t="s">
        <v>76</v>
      </c>
      <c r="B7" s="136"/>
      <c r="C7" s="157">
        <v>67629613</v>
      </c>
      <c r="D7" s="157"/>
      <c r="E7" s="158">
        <v>85232195</v>
      </c>
      <c r="F7" s="159">
        <v>85332994</v>
      </c>
      <c r="G7" s="159">
        <v>10703057</v>
      </c>
      <c r="H7" s="159">
        <v>5729195</v>
      </c>
      <c r="I7" s="159">
        <v>5994752</v>
      </c>
      <c r="J7" s="159">
        <v>22427004</v>
      </c>
      <c r="K7" s="159">
        <v>5763630</v>
      </c>
      <c r="L7" s="159">
        <v>5848494</v>
      </c>
      <c r="M7" s="159">
        <v>5831351</v>
      </c>
      <c r="N7" s="159">
        <v>17443475</v>
      </c>
      <c r="O7" s="159">
        <v>5755715</v>
      </c>
      <c r="P7" s="159">
        <v>5929862</v>
      </c>
      <c r="Q7" s="159">
        <v>5905697</v>
      </c>
      <c r="R7" s="159">
        <v>17591274</v>
      </c>
      <c r="S7" s="159"/>
      <c r="T7" s="159"/>
      <c r="U7" s="159"/>
      <c r="V7" s="159"/>
      <c r="W7" s="159">
        <v>57461753</v>
      </c>
      <c r="X7" s="159">
        <v>61362000</v>
      </c>
      <c r="Y7" s="159">
        <v>-3900247</v>
      </c>
      <c r="Z7" s="141">
        <v>-6.36</v>
      </c>
      <c r="AA7" s="157">
        <v>85332994</v>
      </c>
    </row>
    <row r="8" spans="1:27" ht="12.75">
      <c r="A8" s="138" t="s">
        <v>77</v>
      </c>
      <c r="B8" s="136"/>
      <c r="C8" s="155">
        <v>5094513</v>
      </c>
      <c r="D8" s="155"/>
      <c r="E8" s="156">
        <v>918568</v>
      </c>
      <c r="F8" s="60">
        <v>900951</v>
      </c>
      <c r="G8" s="60">
        <v>24661</v>
      </c>
      <c r="H8" s="60">
        <v>34188</v>
      </c>
      <c r="I8" s="60">
        <v>9336</v>
      </c>
      <c r="J8" s="60">
        <v>68185</v>
      </c>
      <c r="K8" s="60">
        <v>17299</v>
      </c>
      <c r="L8" s="60">
        <v>13829</v>
      </c>
      <c r="M8" s="60">
        <v>46028</v>
      </c>
      <c r="N8" s="60">
        <v>77156</v>
      </c>
      <c r="O8" s="60">
        <v>18982</v>
      </c>
      <c r="P8" s="60">
        <v>13210</v>
      </c>
      <c r="Q8" s="60">
        <v>8669</v>
      </c>
      <c r="R8" s="60">
        <v>40861</v>
      </c>
      <c r="S8" s="60"/>
      <c r="T8" s="60"/>
      <c r="U8" s="60"/>
      <c r="V8" s="60"/>
      <c r="W8" s="60">
        <v>186202</v>
      </c>
      <c r="X8" s="60"/>
      <c r="Y8" s="60">
        <v>186202</v>
      </c>
      <c r="Z8" s="140">
        <v>0</v>
      </c>
      <c r="AA8" s="155">
        <v>900951</v>
      </c>
    </row>
    <row r="9" spans="1:27" ht="12.75">
      <c r="A9" s="135" t="s">
        <v>78</v>
      </c>
      <c r="B9" s="136"/>
      <c r="C9" s="153">
        <f aca="true" t="shared" si="1" ref="C9:Y9">SUM(C10:C14)</f>
        <v>9341605</v>
      </c>
      <c r="D9" s="153">
        <f>SUM(D10:D14)</f>
        <v>0</v>
      </c>
      <c r="E9" s="154">
        <f t="shared" si="1"/>
        <v>39676066</v>
      </c>
      <c r="F9" s="100">
        <f t="shared" si="1"/>
        <v>19300970</v>
      </c>
      <c r="G9" s="100">
        <f t="shared" si="1"/>
        <v>226719</v>
      </c>
      <c r="H9" s="100">
        <f t="shared" si="1"/>
        <v>195668</v>
      </c>
      <c r="I9" s="100">
        <f t="shared" si="1"/>
        <v>240541</v>
      </c>
      <c r="J9" s="100">
        <f t="shared" si="1"/>
        <v>662928</v>
      </c>
      <c r="K9" s="100">
        <f t="shared" si="1"/>
        <v>313628</v>
      </c>
      <c r="L9" s="100">
        <f t="shared" si="1"/>
        <v>134973</v>
      </c>
      <c r="M9" s="100">
        <f t="shared" si="1"/>
        <v>75758</v>
      </c>
      <c r="N9" s="100">
        <f t="shared" si="1"/>
        <v>524359</v>
      </c>
      <c r="O9" s="100">
        <f t="shared" si="1"/>
        <v>248653</v>
      </c>
      <c r="P9" s="100">
        <f t="shared" si="1"/>
        <v>250933</v>
      </c>
      <c r="Q9" s="100">
        <f t="shared" si="1"/>
        <v>131908</v>
      </c>
      <c r="R9" s="100">
        <f t="shared" si="1"/>
        <v>631494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1818781</v>
      </c>
      <c r="X9" s="100">
        <f t="shared" si="1"/>
        <v>15264000</v>
      </c>
      <c r="Y9" s="100">
        <f t="shared" si="1"/>
        <v>-13445219</v>
      </c>
      <c r="Z9" s="137">
        <f>+IF(X9&lt;&gt;0,+(Y9/X9)*100,0)</f>
        <v>-88.08450602725367</v>
      </c>
      <c r="AA9" s="153">
        <f>SUM(AA10:AA14)</f>
        <v>19300970</v>
      </c>
    </row>
    <row r="10" spans="1:27" ht="12.75">
      <c r="A10" s="138" t="s">
        <v>79</v>
      </c>
      <c r="B10" s="136"/>
      <c r="C10" s="155">
        <v>9341605</v>
      </c>
      <c r="D10" s="155"/>
      <c r="E10" s="156">
        <v>39676066</v>
      </c>
      <c r="F10" s="60">
        <v>19300970</v>
      </c>
      <c r="G10" s="60">
        <v>114500</v>
      </c>
      <c r="H10" s="60">
        <v>87097</v>
      </c>
      <c r="I10" s="60">
        <v>122521</v>
      </c>
      <c r="J10" s="60">
        <v>324118</v>
      </c>
      <c r="K10" s="60">
        <v>115530</v>
      </c>
      <c r="L10" s="60">
        <v>52916</v>
      </c>
      <c r="M10" s="60">
        <v>58237</v>
      </c>
      <c r="N10" s="60">
        <v>226683</v>
      </c>
      <c r="O10" s="60">
        <v>72083</v>
      </c>
      <c r="P10" s="60">
        <v>168026</v>
      </c>
      <c r="Q10" s="60">
        <v>67791</v>
      </c>
      <c r="R10" s="60">
        <v>307900</v>
      </c>
      <c r="S10" s="60"/>
      <c r="T10" s="60"/>
      <c r="U10" s="60"/>
      <c r="V10" s="60"/>
      <c r="W10" s="60">
        <v>858701</v>
      </c>
      <c r="X10" s="60">
        <v>15264000</v>
      </c>
      <c r="Y10" s="60">
        <v>-14405299</v>
      </c>
      <c r="Z10" s="140">
        <v>-94.37</v>
      </c>
      <c r="AA10" s="155">
        <v>19300970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12535</v>
      </c>
      <c r="H11" s="60">
        <v>15783</v>
      </c>
      <c r="I11" s="60">
        <v>3803</v>
      </c>
      <c r="J11" s="60">
        <v>32121</v>
      </c>
      <c r="K11" s="60">
        <v>9517</v>
      </c>
      <c r="L11" s="60">
        <v>31491</v>
      </c>
      <c r="M11" s="60">
        <v>-10902</v>
      </c>
      <c r="N11" s="60">
        <v>30106</v>
      </c>
      <c r="O11" s="60">
        <v>11237</v>
      </c>
      <c r="P11" s="60">
        <v>7396</v>
      </c>
      <c r="Q11" s="60">
        <v>7907</v>
      </c>
      <c r="R11" s="60">
        <v>26540</v>
      </c>
      <c r="S11" s="60"/>
      <c r="T11" s="60"/>
      <c r="U11" s="60"/>
      <c r="V11" s="60"/>
      <c r="W11" s="60">
        <v>88767</v>
      </c>
      <c r="X11" s="60"/>
      <c r="Y11" s="60">
        <v>88767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99684</v>
      </c>
      <c r="H12" s="60">
        <v>92788</v>
      </c>
      <c r="I12" s="60">
        <v>114217</v>
      </c>
      <c r="J12" s="60">
        <v>306689</v>
      </c>
      <c r="K12" s="60">
        <v>188581</v>
      </c>
      <c r="L12" s="60">
        <v>50566</v>
      </c>
      <c r="M12" s="60">
        <v>28423</v>
      </c>
      <c r="N12" s="60">
        <v>267570</v>
      </c>
      <c r="O12" s="60">
        <v>165333</v>
      </c>
      <c r="P12" s="60">
        <v>75511</v>
      </c>
      <c r="Q12" s="60">
        <v>56210</v>
      </c>
      <c r="R12" s="60">
        <v>297054</v>
      </c>
      <c r="S12" s="60"/>
      <c r="T12" s="60"/>
      <c r="U12" s="60"/>
      <c r="V12" s="60"/>
      <c r="W12" s="60">
        <v>871313</v>
      </c>
      <c r="X12" s="60"/>
      <c r="Y12" s="60">
        <v>871313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1157125</v>
      </c>
      <c r="D15" s="153">
        <f>SUM(D16:D18)</f>
        <v>0</v>
      </c>
      <c r="E15" s="154">
        <f t="shared" si="2"/>
        <v>11963268</v>
      </c>
      <c r="F15" s="100">
        <f t="shared" si="2"/>
        <v>884567</v>
      </c>
      <c r="G15" s="100">
        <f t="shared" si="2"/>
        <v>482680</v>
      </c>
      <c r="H15" s="100">
        <f t="shared" si="2"/>
        <v>45826</v>
      </c>
      <c r="I15" s="100">
        <f t="shared" si="2"/>
        <v>-12028</v>
      </c>
      <c r="J15" s="100">
        <f t="shared" si="2"/>
        <v>516478</v>
      </c>
      <c r="K15" s="100">
        <f t="shared" si="2"/>
        <v>11227</v>
      </c>
      <c r="L15" s="100">
        <f t="shared" si="2"/>
        <v>-11276</v>
      </c>
      <c r="M15" s="100">
        <f t="shared" si="2"/>
        <v>34570</v>
      </c>
      <c r="N15" s="100">
        <f t="shared" si="2"/>
        <v>34521</v>
      </c>
      <c r="O15" s="100">
        <f t="shared" si="2"/>
        <v>31102720</v>
      </c>
      <c r="P15" s="100">
        <f t="shared" si="2"/>
        <v>-615</v>
      </c>
      <c r="Q15" s="100">
        <f t="shared" si="2"/>
        <v>10525</v>
      </c>
      <c r="R15" s="100">
        <f t="shared" si="2"/>
        <v>31112630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31663629</v>
      </c>
      <c r="X15" s="100">
        <f t="shared" si="2"/>
        <v>0</v>
      </c>
      <c r="Y15" s="100">
        <f t="shared" si="2"/>
        <v>31663629</v>
      </c>
      <c r="Z15" s="137">
        <f>+IF(X15&lt;&gt;0,+(Y15/X15)*100,0)</f>
        <v>0</v>
      </c>
      <c r="AA15" s="153">
        <f>SUM(AA16:AA18)</f>
        <v>884567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1157125</v>
      </c>
      <c r="D17" s="155"/>
      <c r="E17" s="156">
        <v>11963268</v>
      </c>
      <c r="F17" s="60">
        <v>884567</v>
      </c>
      <c r="G17" s="60">
        <v>482680</v>
      </c>
      <c r="H17" s="60">
        <v>45826</v>
      </c>
      <c r="I17" s="60">
        <v>-12028</v>
      </c>
      <c r="J17" s="60">
        <v>516478</v>
      </c>
      <c r="K17" s="60">
        <v>11227</v>
      </c>
      <c r="L17" s="60">
        <v>-11276</v>
      </c>
      <c r="M17" s="60">
        <v>34570</v>
      </c>
      <c r="N17" s="60">
        <v>34521</v>
      </c>
      <c r="O17" s="60">
        <v>31102720</v>
      </c>
      <c r="P17" s="60">
        <v>-615</v>
      </c>
      <c r="Q17" s="60">
        <v>10525</v>
      </c>
      <c r="R17" s="60">
        <v>31112630</v>
      </c>
      <c r="S17" s="60"/>
      <c r="T17" s="60"/>
      <c r="U17" s="60"/>
      <c r="V17" s="60"/>
      <c r="W17" s="60">
        <v>31663629</v>
      </c>
      <c r="X17" s="60"/>
      <c r="Y17" s="60">
        <v>31663629</v>
      </c>
      <c r="Z17" s="140">
        <v>0</v>
      </c>
      <c r="AA17" s="155">
        <v>884567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381830552</v>
      </c>
      <c r="D19" s="153">
        <f>SUM(D20:D23)</f>
        <v>0</v>
      </c>
      <c r="E19" s="154">
        <f t="shared" si="3"/>
        <v>467475732</v>
      </c>
      <c r="F19" s="100">
        <f t="shared" si="3"/>
        <v>506329796</v>
      </c>
      <c r="G19" s="100">
        <f t="shared" si="3"/>
        <v>35742439</v>
      </c>
      <c r="H19" s="100">
        <f t="shared" si="3"/>
        <v>33783126</v>
      </c>
      <c r="I19" s="100">
        <f t="shared" si="3"/>
        <v>36458083</v>
      </c>
      <c r="J19" s="100">
        <f t="shared" si="3"/>
        <v>105983648</v>
      </c>
      <c r="K19" s="100">
        <f t="shared" si="3"/>
        <v>34050703</v>
      </c>
      <c r="L19" s="100">
        <f t="shared" si="3"/>
        <v>36508058</v>
      </c>
      <c r="M19" s="100">
        <f t="shared" si="3"/>
        <v>36148082</v>
      </c>
      <c r="N19" s="100">
        <f t="shared" si="3"/>
        <v>106706843</v>
      </c>
      <c r="O19" s="100">
        <f t="shared" si="3"/>
        <v>36729325</v>
      </c>
      <c r="P19" s="100">
        <f t="shared" si="3"/>
        <v>37183724</v>
      </c>
      <c r="Q19" s="100">
        <f t="shared" si="3"/>
        <v>37731792</v>
      </c>
      <c r="R19" s="100">
        <f t="shared" si="3"/>
        <v>111644841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324335332</v>
      </c>
      <c r="X19" s="100">
        <f t="shared" si="3"/>
        <v>347886000</v>
      </c>
      <c r="Y19" s="100">
        <f t="shared" si="3"/>
        <v>-23550668</v>
      </c>
      <c r="Z19" s="137">
        <f>+IF(X19&lt;&gt;0,+(Y19/X19)*100,0)</f>
        <v>-6.769650977619106</v>
      </c>
      <c r="AA19" s="153">
        <f>SUM(AA20:AA23)</f>
        <v>506329796</v>
      </c>
    </row>
    <row r="20" spans="1:27" ht="12.75">
      <c r="A20" s="138" t="s">
        <v>89</v>
      </c>
      <c r="B20" s="136"/>
      <c r="C20" s="155">
        <v>258063758</v>
      </c>
      <c r="D20" s="155"/>
      <c r="E20" s="156">
        <v>310081374</v>
      </c>
      <c r="F20" s="60">
        <v>305758732</v>
      </c>
      <c r="G20" s="60">
        <v>23088945</v>
      </c>
      <c r="H20" s="60">
        <v>23859267</v>
      </c>
      <c r="I20" s="60">
        <v>24638751</v>
      </c>
      <c r="J20" s="60">
        <v>71586963</v>
      </c>
      <c r="K20" s="60">
        <v>20749769</v>
      </c>
      <c r="L20" s="60">
        <v>22287423</v>
      </c>
      <c r="M20" s="60">
        <v>21928556</v>
      </c>
      <c r="N20" s="60">
        <v>64965748</v>
      </c>
      <c r="O20" s="60">
        <v>23618607</v>
      </c>
      <c r="P20" s="60">
        <v>22270362</v>
      </c>
      <c r="Q20" s="60">
        <v>24570380</v>
      </c>
      <c r="R20" s="60">
        <v>70459349</v>
      </c>
      <c r="S20" s="60"/>
      <c r="T20" s="60"/>
      <c r="U20" s="60"/>
      <c r="V20" s="60"/>
      <c r="W20" s="60">
        <v>207012060</v>
      </c>
      <c r="X20" s="60">
        <v>232461000</v>
      </c>
      <c r="Y20" s="60">
        <v>-25448940</v>
      </c>
      <c r="Z20" s="140">
        <v>-10.95</v>
      </c>
      <c r="AA20" s="155">
        <v>305758732</v>
      </c>
    </row>
    <row r="21" spans="1:27" ht="12.75">
      <c r="A21" s="138" t="s">
        <v>90</v>
      </c>
      <c r="B21" s="136"/>
      <c r="C21" s="155">
        <v>76736775</v>
      </c>
      <c r="D21" s="155"/>
      <c r="E21" s="156">
        <v>95883639</v>
      </c>
      <c r="F21" s="60">
        <v>96247056</v>
      </c>
      <c r="G21" s="60">
        <v>6720563</v>
      </c>
      <c r="H21" s="60">
        <v>4033735</v>
      </c>
      <c r="I21" s="60">
        <v>5928237</v>
      </c>
      <c r="J21" s="60">
        <v>16682535</v>
      </c>
      <c r="K21" s="60">
        <v>7390753</v>
      </c>
      <c r="L21" s="60">
        <v>8301165</v>
      </c>
      <c r="M21" s="60">
        <v>8310845</v>
      </c>
      <c r="N21" s="60">
        <v>24002763</v>
      </c>
      <c r="O21" s="60">
        <v>7199312</v>
      </c>
      <c r="P21" s="60">
        <v>8973747</v>
      </c>
      <c r="Q21" s="60">
        <v>7256918</v>
      </c>
      <c r="R21" s="60">
        <v>23429977</v>
      </c>
      <c r="S21" s="60"/>
      <c r="T21" s="60"/>
      <c r="U21" s="60"/>
      <c r="V21" s="60"/>
      <c r="W21" s="60">
        <v>64115275</v>
      </c>
      <c r="X21" s="60">
        <v>71910000</v>
      </c>
      <c r="Y21" s="60">
        <v>-7794725</v>
      </c>
      <c r="Z21" s="140">
        <v>-10.84</v>
      </c>
      <c r="AA21" s="155">
        <v>96247056</v>
      </c>
    </row>
    <row r="22" spans="1:27" ht="12.75">
      <c r="A22" s="138" t="s">
        <v>91</v>
      </c>
      <c r="B22" s="136"/>
      <c r="C22" s="157">
        <v>26336079</v>
      </c>
      <c r="D22" s="157"/>
      <c r="E22" s="158">
        <v>33709682</v>
      </c>
      <c r="F22" s="159">
        <v>75336395</v>
      </c>
      <c r="G22" s="159">
        <v>3564910</v>
      </c>
      <c r="H22" s="159">
        <v>3508299</v>
      </c>
      <c r="I22" s="159">
        <v>3519492</v>
      </c>
      <c r="J22" s="159">
        <v>10592701</v>
      </c>
      <c r="K22" s="159">
        <v>3540558</v>
      </c>
      <c r="L22" s="159">
        <v>3547106</v>
      </c>
      <c r="M22" s="159">
        <v>3538036</v>
      </c>
      <c r="N22" s="159">
        <v>10625700</v>
      </c>
      <c r="O22" s="159">
        <v>3531691</v>
      </c>
      <c r="P22" s="159">
        <v>3555623</v>
      </c>
      <c r="Q22" s="159">
        <v>3538697</v>
      </c>
      <c r="R22" s="159">
        <v>10626011</v>
      </c>
      <c r="S22" s="159"/>
      <c r="T22" s="159"/>
      <c r="U22" s="159"/>
      <c r="V22" s="159"/>
      <c r="W22" s="159">
        <v>31844412</v>
      </c>
      <c r="X22" s="159">
        <v>22662000</v>
      </c>
      <c r="Y22" s="159">
        <v>9182412</v>
      </c>
      <c r="Z22" s="141">
        <v>40.52</v>
      </c>
      <c r="AA22" s="157">
        <v>75336395</v>
      </c>
    </row>
    <row r="23" spans="1:27" ht="12.75">
      <c r="A23" s="138" t="s">
        <v>92</v>
      </c>
      <c r="B23" s="136"/>
      <c r="C23" s="155">
        <v>20693940</v>
      </c>
      <c r="D23" s="155"/>
      <c r="E23" s="156">
        <v>27801037</v>
      </c>
      <c r="F23" s="60">
        <v>28987613</v>
      </c>
      <c r="G23" s="60">
        <v>2368021</v>
      </c>
      <c r="H23" s="60">
        <v>2381825</v>
      </c>
      <c r="I23" s="60">
        <v>2371603</v>
      </c>
      <c r="J23" s="60">
        <v>7121449</v>
      </c>
      <c r="K23" s="60">
        <v>2369623</v>
      </c>
      <c r="L23" s="60">
        <v>2372364</v>
      </c>
      <c r="M23" s="60">
        <v>2370645</v>
      </c>
      <c r="N23" s="60">
        <v>7112632</v>
      </c>
      <c r="O23" s="60">
        <v>2379715</v>
      </c>
      <c r="P23" s="60">
        <v>2383992</v>
      </c>
      <c r="Q23" s="60">
        <v>2365797</v>
      </c>
      <c r="R23" s="60">
        <v>7129504</v>
      </c>
      <c r="S23" s="60"/>
      <c r="T23" s="60"/>
      <c r="U23" s="60"/>
      <c r="V23" s="60"/>
      <c r="W23" s="60">
        <v>21363585</v>
      </c>
      <c r="X23" s="60">
        <v>20853000</v>
      </c>
      <c r="Y23" s="60">
        <v>510585</v>
      </c>
      <c r="Z23" s="140">
        <v>2.45</v>
      </c>
      <c r="AA23" s="155">
        <v>28987613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708143219</v>
      </c>
      <c r="D25" s="168">
        <f>+D5+D9+D15+D19+D24</f>
        <v>0</v>
      </c>
      <c r="E25" s="169">
        <f t="shared" si="4"/>
        <v>736572074</v>
      </c>
      <c r="F25" s="73">
        <f t="shared" si="4"/>
        <v>738804000</v>
      </c>
      <c r="G25" s="73">
        <f t="shared" si="4"/>
        <v>113231117</v>
      </c>
      <c r="H25" s="73">
        <f t="shared" si="4"/>
        <v>44626406</v>
      </c>
      <c r="I25" s="73">
        <f t="shared" si="4"/>
        <v>42690684</v>
      </c>
      <c r="J25" s="73">
        <f t="shared" si="4"/>
        <v>200548207</v>
      </c>
      <c r="K25" s="73">
        <f t="shared" si="4"/>
        <v>40242152</v>
      </c>
      <c r="L25" s="73">
        <f t="shared" si="4"/>
        <v>42494078</v>
      </c>
      <c r="M25" s="73">
        <f t="shared" si="4"/>
        <v>102259867</v>
      </c>
      <c r="N25" s="73">
        <f t="shared" si="4"/>
        <v>184996097</v>
      </c>
      <c r="O25" s="73">
        <f t="shared" si="4"/>
        <v>72149369</v>
      </c>
      <c r="P25" s="73">
        <f t="shared" si="4"/>
        <v>43470563</v>
      </c>
      <c r="Q25" s="73">
        <f t="shared" si="4"/>
        <v>83444516</v>
      </c>
      <c r="R25" s="73">
        <f t="shared" si="4"/>
        <v>199064448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584608752</v>
      </c>
      <c r="X25" s="73">
        <f t="shared" si="4"/>
        <v>586602000</v>
      </c>
      <c r="Y25" s="73">
        <f t="shared" si="4"/>
        <v>-1993248</v>
      </c>
      <c r="Z25" s="170">
        <f>+IF(X25&lt;&gt;0,+(Y25/X25)*100,0)</f>
        <v>-0.33979563656448497</v>
      </c>
      <c r="AA25" s="168">
        <f>+AA5+AA9+AA15+AA19+AA24</f>
        <v>738804000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457130286</v>
      </c>
      <c r="D28" s="153">
        <f>SUM(D29:D31)</f>
        <v>0</v>
      </c>
      <c r="E28" s="154">
        <f t="shared" si="5"/>
        <v>134718000</v>
      </c>
      <c r="F28" s="100">
        <f t="shared" si="5"/>
        <v>480451000</v>
      </c>
      <c r="G28" s="100">
        <f t="shared" si="5"/>
        <v>9158433</v>
      </c>
      <c r="H28" s="100">
        <f t="shared" si="5"/>
        <v>11240253</v>
      </c>
      <c r="I28" s="100">
        <f t="shared" si="5"/>
        <v>9759569</v>
      </c>
      <c r="J28" s="100">
        <f t="shared" si="5"/>
        <v>30158255</v>
      </c>
      <c r="K28" s="100">
        <f t="shared" si="5"/>
        <v>10798499</v>
      </c>
      <c r="L28" s="100">
        <f t="shared" si="5"/>
        <v>10602753</v>
      </c>
      <c r="M28" s="100">
        <f t="shared" si="5"/>
        <v>30663803</v>
      </c>
      <c r="N28" s="100">
        <f t="shared" si="5"/>
        <v>52065055</v>
      </c>
      <c r="O28" s="100">
        <f t="shared" si="5"/>
        <v>8321133</v>
      </c>
      <c r="P28" s="100">
        <f t="shared" si="5"/>
        <v>7916265</v>
      </c>
      <c r="Q28" s="100">
        <f t="shared" si="5"/>
        <v>10556166</v>
      </c>
      <c r="R28" s="100">
        <f t="shared" si="5"/>
        <v>26793564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109016874</v>
      </c>
      <c r="X28" s="100">
        <f t="shared" si="5"/>
        <v>258021000</v>
      </c>
      <c r="Y28" s="100">
        <f t="shared" si="5"/>
        <v>-149004126</v>
      </c>
      <c r="Z28" s="137">
        <f>+IF(X28&lt;&gt;0,+(Y28/X28)*100,0)</f>
        <v>-57.748836722592344</v>
      </c>
      <c r="AA28" s="153">
        <f>SUM(AA29:AA31)</f>
        <v>480451000</v>
      </c>
    </row>
    <row r="29" spans="1:27" ht="12.75">
      <c r="A29" s="138" t="s">
        <v>75</v>
      </c>
      <c r="B29" s="136"/>
      <c r="C29" s="155">
        <v>433869770</v>
      </c>
      <c r="D29" s="155"/>
      <c r="E29" s="156">
        <v>71337000</v>
      </c>
      <c r="F29" s="60">
        <v>480451000</v>
      </c>
      <c r="G29" s="60">
        <v>4564647</v>
      </c>
      <c r="H29" s="60">
        <v>4113349</v>
      </c>
      <c r="I29" s="60">
        <v>4169640</v>
      </c>
      <c r="J29" s="60">
        <v>12847636</v>
      </c>
      <c r="K29" s="60">
        <v>5152439</v>
      </c>
      <c r="L29" s="60">
        <v>4525246</v>
      </c>
      <c r="M29" s="60">
        <v>25535855</v>
      </c>
      <c r="N29" s="60">
        <v>35213540</v>
      </c>
      <c r="O29" s="60">
        <v>3495560</v>
      </c>
      <c r="P29" s="60">
        <v>2991601</v>
      </c>
      <c r="Q29" s="60">
        <v>4716355</v>
      </c>
      <c r="R29" s="60">
        <v>11203516</v>
      </c>
      <c r="S29" s="60"/>
      <c r="T29" s="60"/>
      <c r="U29" s="60"/>
      <c r="V29" s="60"/>
      <c r="W29" s="60">
        <v>59264692</v>
      </c>
      <c r="X29" s="60">
        <v>251577000</v>
      </c>
      <c r="Y29" s="60">
        <v>-192312308</v>
      </c>
      <c r="Z29" s="140">
        <v>-76.44</v>
      </c>
      <c r="AA29" s="155">
        <v>480451000</v>
      </c>
    </row>
    <row r="30" spans="1:27" ht="12.75">
      <c r="A30" s="138" t="s">
        <v>76</v>
      </c>
      <c r="B30" s="136"/>
      <c r="C30" s="157">
        <v>10436746</v>
      </c>
      <c r="D30" s="157"/>
      <c r="E30" s="158">
        <v>33889000</v>
      </c>
      <c r="F30" s="159"/>
      <c r="G30" s="159">
        <v>2676727</v>
      </c>
      <c r="H30" s="159">
        <v>3177616</v>
      </c>
      <c r="I30" s="159">
        <v>2624514</v>
      </c>
      <c r="J30" s="159">
        <v>8478857</v>
      </c>
      <c r="K30" s="159">
        <v>2530391</v>
      </c>
      <c r="L30" s="159">
        <v>2826815</v>
      </c>
      <c r="M30" s="159">
        <v>2527725</v>
      </c>
      <c r="N30" s="159">
        <v>7884931</v>
      </c>
      <c r="O30" s="159">
        <v>2446222</v>
      </c>
      <c r="P30" s="159">
        <v>2771567</v>
      </c>
      <c r="Q30" s="159">
        <v>3397411</v>
      </c>
      <c r="R30" s="159">
        <v>8615200</v>
      </c>
      <c r="S30" s="159"/>
      <c r="T30" s="159"/>
      <c r="U30" s="159"/>
      <c r="V30" s="159"/>
      <c r="W30" s="159">
        <v>24978988</v>
      </c>
      <c r="X30" s="159">
        <v>6444000</v>
      </c>
      <c r="Y30" s="159">
        <v>18534988</v>
      </c>
      <c r="Z30" s="141">
        <v>287.63</v>
      </c>
      <c r="AA30" s="157"/>
    </row>
    <row r="31" spans="1:27" ht="12.75">
      <c r="A31" s="138" t="s">
        <v>77</v>
      </c>
      <c r="B31" s="136"/>
      <c r="C31" s="155">
        <v>12823770</v>
      </c>
      <c r="D31" s="155"/>
      <c r="E31" s="156">
        <v>29492000</v>
      </c>
      <c r="F31" s="60"/>
      <c r="G31" s="60">
        <v>1917059</v>
      </c>
      <c r="H31" s="60">
        <v>3949288</v>
      </c>
      <c r="I31" s="60">
        <v>2965415</v>
      </c>
      <c r="J31" s="60">
        <v>8831762</v>
      </c>
      <c r="K31" s="60">
        <v>3115669</v>
      </c>
      <c r="L31" s="60">
        <v>3250692</v>
      </c>
      <c r="M31" s="60">
        <v>2600223</v>
      </c>
      <c r="N31" s="60">
        <v>8966584</v>
      </c>
      <c r="O31" s="60">
        <v>2379351</v>
      </c>
      <c r="P31" s="60">
        <v>2153097</v>
      </c>
      <c r="Q31" s="60">
        <v>2442400</v>
      </c>
      <c r="R31" s="60">
        <v>6974848</v>
      </c>
      <c r="S31" s="60"/>
      <c r="T31" s="60"/>
      <c r="U31" s="60"/>
      <c r="V31" s="60"/>
      <c r="W31" s="60">
        <v>24773194</v>
      </c>
      <c r="X31" s="60"/>
      <c r="Y31" s="60">
        <v>24773194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41348685</v>
      </c>
      <c r="D32" s="153">
        <f>SUM(D33:D37)</f>
        <v>0</v>
      </c>
      <c r="E32" s="154">
        <f t="shared" si="6"/>
        <v>57362000</v>
      </c>
      <c r="F32" s="100">
        <f t="shared" si="6"/>
        <v>0</v>
      </c>
      <c r="G32" s="100">
        <f t="shared" si="6"/>
        <v>5051174</v>
      </c>
      <c r="H32" s="100">
        <f t="shared" si="6"/>
        <v>6698440</v>
      </c>
      <c r="I32" s="100">
        <f t="shared" si="6"/>
        <v>7192589</v>
      </c>
      <c r="J32" s="100">
        <f t="shared" si="6"/>
        <v>18942203</v>
      </c>
      <c r="K32" s="100">
        <f t="shared" si="6"/>
        <v>7063988</v>
      </c>
      <c r="L32" s="100">
        <f t="shared" si="6"/>
        <v>4838175</v>
      </c>
      <c r="M32" s="100">
        <f t="shared" si="6"/>
        <v>9612968</v>
      </c>
      <c r="N32" s="100">
        <f t="shared" si="6"/>
        <v>21515131</v>
      </c>
      <c r="O32" s="100">
        <f t="shared" si="6"/>
        <v>5214875</v>
      </c>
      <c r="P32" s="100">
        <f t="shared" si="6"/>
        <v>9085946</v>
      </c>
      <c r="Q32" s="100">
        <f t="shared" si="6"/>
        <v>5869261</v>
      </c>
      <c r="R32" s="100">
        <f t="shared" si="6"/>
        <v>20170082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60627416</v>
      </c>
      <c r="X32" s="100">
        <f t="shared" si="6"/>
        <v>99450000</v>
      </c>
      <c r="Y32" s="100">
        <f t="shared" si="6"/>
        <v>-38822584</v>
      </c>
      <c r="Z32" s="137">
        <f>+IF(X32&lt;&gt;0,+(Y32/X32)*100,0)</f>
        <v>-39.03728908999497</v>
      </c>
      <c r="AA32" s="153">
        <f>SUM(AA33:AA37)</f>
        <v>0</v>
      </c>
    </row>
    <row r="33" spans="1:27" ht="12.75">
      <c r="A33" s="138" t="s">
        <v>79</v>
      </c>
      <c r="B33" s="136"/>
      <c r="C33" s="155">
        <v>41348685</v>
      </c>
      <c r="D33" s="155"/>
      <c r="E33" s="156">
        <v>57362000</v>
      </c>
      <c r="F33" s="60"/>
      <c r="G33" s="60">
        <v>510902</v>
      </c>
      <c r="H33" s="60">
        <v>495959</v>
      </c>
      <c r="I33" s="60">
        <v>563538</v>
      </c>
      <c r="J33" s="60">
        <v>1570399</v>
      </c>
      <c r="K33" s="60">
        <v>626601</v>
      </c>
      <c r="L33" s="60">
        <v>528190</v>
      </c>
      <c r="M33" s="60">
        <v>659688</v>
      </c>
      <c r="N33" s="60">
        <v>1814479</v>
      </c>
      <c r="O33" s="60">
        <v>584614</v>
      </c>
      <c r="P33" s="60">
        <v>570577</v>
      </c>
      <c r="Q33" s="60">
        <v>462975</v>
      </c>
      <c r="R33" s="60">
        <v>1618166</v>
      </c>
      <c r="S33" s="60"/>
      <c r="T33" s="60"/>
      <c r="U33" s="60"/>
      <c r="V33" s="60"/>
      <c r="W33" s="60">
        <v>5003044</v>
      </c>
      <c r="X33" s="60">
        <v>99450000</v>
      </c>
      <c r="Y33" s="60">
        <v>-94446956</v>
      </c>
      <c r="Z33" s="140">
        <v>-94.97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1720798</v>
      </c>
      <c r="H34" s="60">
        <v>1476779</v>
      </c>
      <c r="I34" s="60">
        <v>1497968</v>
      </c>
      <c r="J34" s="60">
        <v>4695545</v>
      </c>
      <c r="K34" s="60">
        <v>1491184</v>
      </c>
      <c r="L34" s="60">
        <v>1454981</v>
      </c>
      <c r="M34" s="60">
        <v>1653364</v>
      </c>
      <c r="N34" s="60">
        <v>4599529</v>
      </c>
      <c r="O34" s="60">
        <v>1429144</v>
      </c>
      <c r="P34" s="60">
        <v>1623527</v>
      </c>
      <c r="Q34" s="60">
        <v>1343017</v>
      </c>
      <c r="R34" s="60">
        <v>4395688</v>
      </c>
      <c r="S34" s="60"/>
      <c r="T34" s="60"/>
      <c r="U34" s="60"/>
      <c r="V34" s="60"/>
      <c r="W34" s="60">
        <v>13690762</v>
      </c>
      <c r="X34" s="60"/>
      <c r="Y34" s="60">
        <v>13690762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2819474</v>
      </c>
      <c r="H35" s="60">
        <v>4725702</v>
      </c>
      <c r="I35" s="60">
        <v>5131083</v>
      </c>
      <c r="J35" s="60">
        <v>12676259</v>
      </c>
      <c r="K35" s="60">
        <v>4946203</v>
      </c>
      <c r="L35" s="60">
        <v>2855004</v>
      </c>
      <c r="M35" s="60">
        <v>7299916</v>
      </c>
      <c r="N35" s="60">
        <v>15101123</v>
      </c>
      <c r="O35" s="60">
        <v>3201117</v>
      </c>
      <c r="P35" s="60">
        <v>6891842</v>
      </c>
      <c r="Q35" s="60">
        <v>4063269</v>
      </c>
      <c r="R35" s="60">
        <v>14156228</v>
      </c>
      <c r="S35" s="60"/>
      <c r="T35" s="60"/>
      <c r="U35" s="60"/>
      <c r="V35" s="60"/>
      <c r="W35" s="60">
        <v>41933610</v>
      </c>
      <c r="X35" s="60"/>
      <c r="Y35" s="60">
        <v>41933610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14044541</v>
      </c>
      <c r="D38" s="153">
        <f>SUM(D39:D41)</f>
        <v>0</v>
      </c>
      <c r="E38" s="154">
        <f t="shared" si="7"/>
        <v>38996870</v>
      </c>
      <c r="F38" s="100">
        <f t="shared" si="7"/>
        <v>0</v>
      </c>
      <c r="G38" s="100">
        <f t="shared" si="7"/>
        <v>2227442</v>
      </c>
      <c r="H38" s="100">
        <f t="shared" si="7"/>
        <v>3175231</v>
      </c>
      <c r="I38" s="100">
        <f t="shared" si="7"/>
        <v>2708989</v>
      </c>
      <c r="J38" s="100">
        <f t="shared" si="7"/>
        <v>8111662</v>
      </c>
      <c r="K38" s="100">
        <f t="shared" si="7"/>
        <v>3463033</v>
      </c>
      <c r="L38" s="100">
        <f t="shared" si="7"/>
        <v>2564260</v>
      </c>
      <c r="M38" s="100">
        <f t="shared" si="7"/>
        <v>3007464</v>
      </c>
      <c r="N38" s="100">
        <f t="shared" si="7"/>
        <v>9034757</v>
      </c>
      <c r="O38" s="100">
        <f t="shared" si="7"/>
        <v>1102987</v>
      </c>
      <c r="P38" s="100">
        <f t="shared" si="7"/>
        <v>2987584</v>
      </c>
      <c r="Q38" s="100">
        <f t="shared" si="7"/>
        <v>1523414</v>
      </c>
      <c r="R38" s="100">
        <f t="shared" si="7"/>
        <v>5613985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22760404</v>
      </c>
      <c r="X38" s="100">
        <f t="shared" si="7"/>
        <v>0</v>
      </c>
      <c r="Y38" s="100">
        <f t="shared" si="7"/>
        <v>22760404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10304870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14044541</v>
      </c>
      <c r="D40" s="155"/>
      <c r="E40" s="156">
        <v>28692000</v>
      </c>
      <c r="F40" s="60"/>
      <c r="G40" s="60">
        <v>2227442</v>
      </c>
      <c r="H40" s="60">
        <v>3175231</v>
      </c>
      <c r="I40" s="60">
        <v>2708989</v>
      </c>
      <c r="J40" s="60">
        <v>8111662</v>
      </c>
      <c r="K40" s="60">
        <v>3463033</v>
      </c>
      <c r="L40" s="60">
        <v>2564260</v>
      </c>
      <c r="M40" s="60">
        <v>3007464</v>
      </c>
      <c r="N40" s="60">
        <v>9034757</v>
      </c>
      <c r="O40" s="60">
        <v>1102987</v>
      </c>
      <c r="P40" s="60">
        <v>2987584</v>
      </c>
      <c r="Q40" s="60">
        <v>1523414</v>
      </c>
      <c r="R40" s="60">
        <v>5613985</v>
      </c>
      <c r="S40" s="60"/>
      <c r="T40" s="60"/>
      <c r="U40" s="60"/>
      <c r="V40" s="60"/>
      <c r="W40" s="60">
        <v>22760404</v>
      </c>
      <c r="X40" s="60"/>
      <c r="Y40" s="60">
        <v>22760404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291678014</v>
      </c>
      <c r="D42" s="153">
        <f>SUM(D43:D46)</f>
        <v>0</v>
      </c>
      <c r="E42" s="154">
        <f t="shared" si="8"/>
        <v>489031000</v>
      </c>
      <c r="F42" s="100">
        <f t="shared" si="8"/>
        <v>234438000</v>
      </c>
      <c r="G42" s="100">
        <f t="shared" si="8"/>
        <v>11066728</v>
      </c>
      <c r="H42" s="100">
        <f t="shared" si="8"/>
        <v>39391255</v>
      </c>
      <c r="I42" s="100">
        <f t="shared" si="8"/>
        <v>15593608</v>
      </c>
      <c r="J42" s="100">
        <f t="shared" si="8"/>
        <v>66051591</v>
      </c>
      <c r="K42" s="100">
        <f t="shared" si="8"/>
        <v>13064771</v>
      </c>
      <c r="L42" s="100">
        <f t="shared" si="8"/>
        <v>14460297</v>
      </c>
      <c r="M42" s="100">
        <f t="shared" si="8"/>
        <v>15403968</v>
      </c>
      <c r="N42" s="100">
        <f t="shared" si="8"/>
        <v>42929036</v>
      </c>
      <c r="O42" s="100">
        <f t="shared" si="8"/>
        <v>1165699</v>
      </c>
      <c r="P42" s="100">
        <f t="shared" si="8"/>
        <v>13213747</v>
      </c>
      <c r="Q42" s="100">
        <f t="shared" si="8"/>
        <v>40114250</v>
      </c>
      <c r="R42" s="100">
        <f t="shared" si="8"/>
        <v>54493696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163474323</v>
      </c>
      <c r="X42" s="100">
        <f t="shared" si="8"/>
        <v>182646000</v>
      </c>
      <c r="Y42" s="100">
        <f t="shared" si="8"/>
        <v>-19171677</v>
      </c>
      <c r="Z42" s="137">
        <f>+IF(X42&lt;&gt;0,+(Y42/X42)*100,0)</f>
        <v>-10.496631188200125</v>
      </c>
      <c r="AA42" s="153">
        <f>SUM(AA43:AA46)</f>
        <v>234438000</v>
      </c>
    </row>
    <row r="43" spans="1:27" ht="12.75">
      <c r="A43" s="138" t="s">
        <v>89</v>
      </c>
      <c r="B43" s="136"/>
      <c r="C43" s="155">
        <v>223244767</v>
      </c>
      <c r="D43" s="155"/>
      <c r="E43" s="156">
        <v>319455000</v>
      </c>
      <c r="F43" s="60">
        <v>234438000</v>
      </c>
      <c r="G43" s="60">
        <v>2444399</v>
      </c>
      <c r="H43" s="60">
        <v>30543386</v>
      </c>
      <c r="I43" s="60">
        <v>3249956</v>
      </c>
      <c r="J43" s="60">
        <v>36237741</v>
      </c>
      <c r="K43" s="60">
        <v>2552798</v>
      </c>
      <c r="L43" s="60">
        <v>3628577</v>
      </c>
      <c r="M43" s="60">
        <v>3905080</v>
      </c>
      <c r="N43" s="60">
        <v>10086455</v>
      </c>
      <c r="O43" s="60">
        <v>-10961806</v>
      </c>
      <c r="P43" s="60">
        <v>3040652</v>
      </c>
      <c r="Q43" s="60">
        <v>29860695</v>
      </c>
      <c r="R43" s="60">
        <v>21939541</v>
      </c>
      <c r="S43" s="60"/>
      <c r="T43" s="60"/>
      <c r="U43" s="60"/>
      <c r="V43" s="60"/>
      <c r="W43" s="60">
        <v>68263737</v>
      </c>
      <c r="X43" s="60">
        <v>182646000</v>
      </c>
      <c r="Y43" s="60">
        <v>-114382263</v>
      </c>
      <c r="Z43" s="140">
        <v>-62.63</v>
      </c>
      <c r="AA43" s="155">
        <v>234438000</v>
      </c>
    </row>
    <row r="44" spans="1:27" ht="12.75">
      <c r="A44" s="138" t="s">
        <v>90</v>
      </c>
      <c r="B44" s="136"/>
      <c r="C44" s="155">
        <v>44024290</v>
      </c>
      <c r="D44" s="155"/>
      <c r="E44" s="156">
        <v>101218000</v>
      </c>
      <c r="F44" s="60"/>
      <c r="G44" s="60">
        <v>2511519</v>
      </c>
      <c r="H44" s="60">
        <v>2779530</v>
      </c>
      <c r="I44" s="60">
        <v>5370780</v>
      </c>
      <c r="J44" s="60">
        <v>10661829</v>
      </c>
      <c r="K44" s="60">
        <v>3659480</v>
      </c>
      <c r="L44" s="60">
        <v>3340836</v>
      </c>
      <c r="M44" s="60">
        <v>4602620</v>
      </c>
      <c r="N44" s="60">
        <v>11602936</v>
      </c>
      <c r="O44" s="60">
        <v>3647042</v>
      </c>
      <c r="P44" s="60">
        <v>3703524</v>
      </c>
      <c r="Q44" s="60">
        <v>3515779</v>
      </c>
      <c r="R44" s="60">
        <v>10866345</v>
      </c>
      <c r="S44" s="60"/>
      <c r="T44" s="60"/>
      <c r="U44" s="60"/>
      <c r="V44" s="60"/>
      <c r="W44" s="60">
        <v>33131110</v>
      </c>
      <c r="X44" s="60"/>
      <c r="Y44" s="60">
        <v>33131110</v>
      </c>
      <c r="Z44" s="140">
        <v>0</v>
      </c>
      <c r="AA44" s="155"/>
    </row>
    <row r="45" spans="1:27" ht="12.75">
      <c r="A45" s="138" t="s">
        <v>91</v>
      </c>
      <c r="B45" s="136"/>
      <c r="C45" s="157">
        <v>10824910</v>
      </c>
      <c r="D45" s="157"/>
      <c r="E45" s="158">
        <v>40557000</v>
      </c>
      <c r="F45" s="159"/>
      <c r="G45" s="159">
        <v>3124539</v>
      </c>
      <c r="H45" s="159">
        <v>2885524</v>
      </c>
      <c r="I45" s="159">
        <v>3709061</v>
      </c>
      <c r="J45" s="159">
        <v>9719124</v>
      </c>
      <c r="K45" s="159">
        <v>3823760</v>
      </c>
      <c r="L45" s="159">
        <v>3903272</v>
      </c>
      <c r="M45" s="159">
        <v>3132759</v>
      </c>
      <c r="N45" s="159">
        <v>10859791</v>
      </c>
      <c r="O45" s="159">
        <v>4588938</v>
      </c>
      <c r="P45" s="159">
        <v>3443059</v>
      </c>
      <c r="Q45" s="159">
        <v>3461474</v>
      </c>
      <c r="R45" s="159">
        <v>11493471</v>
      </c>
      <c r="S45" s="159"/>
      <c r="T45" s="159"/>
      <c r="U45" s="159"/>
      <c r="V45" s="159"/>
      <c r="W45" s="159">
        <v>32072386</v>
      </c>
      <c r="X45" s="159"/>
      <c r="Y45" s="159">
        <v>32072386</v>
      </c>
      <c r="Z45" s="141">
        <v>0</v>
      </c>
      <c r="AA45" s="157"/>
    </row>
    <row r="46" spans="1:27" ht="12.75">
      <c r="A46" s="138" t="s">
        <v>92</v>
      </c>
      <c r="B46" s="136"/>
      <c r="C46" s="155">
        <v>13584047</v>
      </c>
      <c r="D46" s="155"/>
      <c r="E46" s="156">
        <v>27801000</v>
      </c>
      <c r="F46" s="60"/>
      <c r="G46" s="60">
        <v>2986271</v>
      </c>
      <c r="H46" s="60">
        <v>3182815</v>
      </c>
      <c r="I46" s="60">
        <v>3263811</v>
      </c>
      <c r="J46" s="60">
        <v>9432897</v>
      </c>
      <c r="K46" s="60">
        <v>3028733</v>
      </c>
      <c r="L46" s="60">
        <v>3587612</v>
      </c>
      <c r="M46" s="60">
        <v>3763509</v>
      </c>
      <c r="N46" s="60">
        <v>10379854</v>
      </c>
      <c r="O46" s="60">
        <v>3891525</v>
      </c>
      <c r="P46" s="60">
        <v>3026512</v>
      </c>
      <c r="Q46" s="60">
        <v>3276302</v>
      </c>
      <c r="R46" s="60">
        <v>10194339</v>
      </c>
      <c r="S46" s="60"/>
      <c r="T46" s="60"/>
      <c r="U46" s="60"/>
      <c r="V46" s="60"/>
      <c r="W46" s="60">
        <v>30007090</v>
      </c>
      <c r="X46" s="60"/>
      <c r="Y46" s="60">
        <v>30007090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804201526</v>
      </c>
      <c r="D48" s="168">
        <f>+D28+D32+D38+D42+D47</f>
        <v>0</v>
      </c>
      <c r="E48" s="169">
        <f t="shared" si="9"/>
        <v>720107870</v>
      </c>
      <c r="F48" s="73">
        <f t="shared" si="9"/>
        <v>714889000</v>
      </c>
      <c r="G48" s="73">
        <f t="shared" si="9"/>
        <v>27503777</v>
      </c>
      <c r="H48" s="73">
        <f t="shared" si="9"/>
        <v>60505179</v>
      </c>
      <c r="I48" s="73">
        <f t="shared" si="9"/>
        <v>35254755</v>
      </c>
      <c r="J48" s="73">
        <f t="shared" si="9"/>
        <v>123263711</v>
      </c>
      <c r="K48" s="73">
        <f t="shared" si="9"/>
        <v>34390291</v>
      </c>
      <c r="L48" s="73">
        <f t="shared" si="9"/>
        <v>32465485</v>
      </c>
      <c r="M48" s="73">
        <f t="shared" si="9"/>
        <v>58688203</v>
      </c>
      <c r="N48" s="73">
        <f t="shared" si="9"/>
        <v>125543979</v>
      </c>
      <c r="O48" s="73">
        <f t="shared" si="9"/>
        <v>15804694</v>
      </c>
      <c r="P48" s="73">
        <f t="shared" si="9"/>
        <v>33203542</v>
      </c>
      <c r="Q48" s="73">
        <f t="shared" si="9"/>
        <v>58063091</v>
      </c>
      <c r="R48" s="73">
        <f t="shared" si="9"/>
        <v>107071327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355879017</v>
      </c>
      <c r="X48" s="73">
        <f t="shared" si="9"/>
        <v>540117000</v>
      </c>
      <c r="Y48" s="73">
        <f t="shared" si="9"/>
        <v>-184237983</v>
      </c>
      <c r="Z48" s="170">
        <f>+IF(X48&lt;&gt;0,+(Y48/X48)*100,0)</f>
        <v>-34.11075433656041</v>
      </c>
      <c r="AA48" s="168">
        <f>+AA28+AA32+AA38+AA42+AA47</f>
        <v>714889000</v>
      </c>
    </row>
    <row r="49" spans="1:27" ht="12.75">
      <c r="A49" s="148" t="s">
        <v>49</v>
      </c>
      <c r="B49" s="149"/>
      <c r="C49" s="171">
        <f aca="true" t="shared" si="10" ref="C49:Y49">+C25-C48</f>
        <v>-96058307</v>
      </c>
      <c r="D49" s="171">
        <f>+D25-D48</f>
        <v>0</v>
      </c>
      <c r="E49" s="172">
        <f t="shared" si="10"/>
        <v>16464204</v>
      </c>
      <c r="F49" s="173">
        <f t="shared" si="10"/>
        <v>23915000</v>
      </c>
      <c r="G49" s="173">
        <f t="shared" si="10"/>
        <v>85727340</v>
      </c>
      <c r="H49" s="173">
        <f t="shared" si="10"/>
        <v>-15878773</v>
      </c>
      <c r="I49" s="173">
        <f t="shared" si="10"/>
        <v>7435929</v>
      </c>
      <c r="J49" s="173">
        <f t="shared" si="10"/>
        <v>77284496</v>
      </c>
      <c r="K49" s="173">
        <f t="shared" si="10"/>
        <v>5851861</v>
      </c>
      <c r="L49" s="173">
        <f t="shared" si="10"/>
        <v>10028593</v>
      </c>
      <c r="M49" s="173">
        <f t="shared" si="10"/>
        <v>43571664</v>
      </c>
      <c r="N49" s="173">
        <f t="shared" si="10"/>
        <v>59452118</v>
      </c>
      <c r="O49" s="173">
        <f t="shared" si="10"/>
        <v>56344675</v>
      </c>
      <c r="P49" s="173">
        <f t="shared" si="10"/>
        <v>10267021</v>
      </c>
      <c r="Q49" s="173">
        <f t="shared" si="10"/>
        <v>25381425</v>
      </c>
      <c r="R49" s="173">
        <f t="shared" si="10"/>
        <v>91993121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228729735</v>
      </c>
      <c r="X49" s="173">
        <f>IF(F25=F48,0,X25-X48)</f>
        <v>46485000</v>
      </c>
      <c r="Y49" s="173">
        <f t="shared" si="10"/>
        <v>182244735</v>
      </c>
      <c r="Z49" s="174">
        <f>+IF(X49&lt;&gt;0,+(Y49/X49)*100,0)</f>
        <v>392.0506292352372</v>
      </c>
      <c r="AA49" s="171">
        <f>+AA25-AA48</f>
        <v>23915000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48467154</v>
      </c>
      <c r="D5" s="155">
        <v>0</v>
      </c>
      <c r="E5" s="156">
        <v>65709288</v>
      </c>
      <c r="F5" s="60">
        <v>67069288</v>
      </c>
      <c r="G5" s="60">
        <v>8739607</v>
      </c>
      <c r="H5" s="60">
        <v>4115845</v>
      </c>
      <c r="I5" s="60">
        <v>4119984</v>
      </c>
      <c r="J5" s="60">
        <v>16975436</v>
      </c>
      <c r="K5" s="60">
        <v>4011870</v>
      </c>
      <c r="L5" s="60">
        <v>4095208</v>
      </c>
      <c r="M5" s="60">
        <v>4103332</v>
      </c>
      <c r="N5" s="60">
        <v>12210410</v>
      </c>
      <c r="O5" s="60">
        <v>4116363</v>
      </c>
      <c r="P5" s="60">
        <v>4101660</v>
      </c>
      <c r="Q5" s="60">
        <v>4094189</v>
      </c>
      <c r="R5" s="60">
        <v>12312212</v>
      </c>
      <c r="S5" s="60">
        <v>0</v>
      </c>
      <c r="T5" s="60">
        <v>0</v>
      </c>
      <c r="U5" s="60">
        <v>0</v>
      </c>
      <c r="V5" s="60">
        <v>0</v>
      </c>
      <c r="W5" s="60">
        <v>41498058</v>
      </c>
      <c r="X5" s="60">
        <v>49284000</v>
      </c>
      <c r="Y5" s="60">
        <v>-7785942</v>
      </c>
      <c r="Z5" s="140">
        <v>-15.8</v>
      </c>
      <c r="AA5" s="155">
        <v>67069288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246687827</v>
      </c>
      <c r="D7" s="155">
        <v>0</v>
      </c>
      <c r="E7" s="156">
        <v>310081374</v>
      </c>
      <c r="F7" s="60">
        <v>305758732</v>
      </c>
      <c r="G7" s="60">
        <v>23035887</v>
      </c>
      <c r="H7" s="60">
        <v>23778431</v>
      </c>
      <c r="I7" s="60">
        <v>24337263</v>
      </c>
      <c r="J7" s="60">
        <v>71151581</v>
      </c>
      <c r="K7" s="60">
        <v>20687855</v>
      </c>
      <c r="L7" s="60">
        <v>22134219</v>
      </c>
      <c r="M7" s="60">
        <v>21885742</v>
      </c>
      <c r="N7" s="60">
        <v>64707816</v>
      </c>
      <c r="O7" s="60">
        <v>23407924</v>
      </c>
      <c r="P7" s="60">
        <v>21950939</v>
      </c>
      <c r="Q7" s="60">
        <v>24363067</v>
      </c>
      <c r="R7" s="60">
        <v>69721930</v>
      </c>
      <c r="S7" s="60">
        <v>0</v>
      </c>
      <c r="T7" s="60">
        <v>0</v>
      </c>
      <c r="U7" s="60">
        <v>0</v>
      </c>
      <c r="V7" s="60">
        <v>0</v>
      </c>
      <c r="W7" s="60">
        <v>205581327</v>
      </c>
      <c r="X7" s="60">
        <v>232461000</v>
      </c>
      <c r="Y7" s="60">
        <v>-26879673</v>
      </c>
      <c r="Z7" s="140">
        <v>-11.56</v>
      </c>
      <c r="AA7" s="155">
        <v>305758732</v>
      </c>
    </row>
    <row r="8" spans="1:27" ht="12.75">
      <c r="A8" s="183" t="s">
        <v>104</v>
      </c>
      <c r="B8" s="182"/>
      <c r="C8" s="155">
        <v>73146623</v>
      </c>
      <c r="D8" s="155">
        <v>0</v>
      </c>
      <c r="E8" s="156">
        <v>95883639</v>
      </c>
      <c r="F8" s="60">
        <v>96247056</v>
      </c>
      <c r="G8" s="60">
        <v>6710548</v>
      </c>
      <c r="H8" s="60">
        <v>4000415</v>
      </c>
      <c r="I8" s="60">
        <v>5922041</v>
      </c>
      <c r="J8" s="60">
        <v>16633004</v>
      </c>
      <c r="K8" s="60">
        <v>7361984</v>
      </c>
      <c r="L8" s="60">
        <v>8291537</v>
      </c>
      <c r="M8" s="60">
        <v>8296091</v>
      </c>
      <c r="N8" s="60">
        <v>23949612</v>
      </c>
      <c r="O8" s="60">
        <v>7197287</v>
      </c>
      <c r="P8" s="60">
        <v>8950894</v>
      </c>
      <c r="Q8" s="60">
        <v>7238392</v>
      </c>
      <c r="R8" s="60">
        <v>23386573</v>
      </c>
      <c r="S8" s="60">
        <v>0</v>
      </c>
      <c r="T8" s="60">
        <v>0</v>
      </c>
      <c r="U8" s="60">
        <v>0</v>
      </c>
      <c r="V8" s="60">
        <v>0</v>
      </c>
      <c r="W8" s="60">
        <v>63969189</v>
      </c>
      <c r="X8" s="60">
        <v>71910000</v>
      </c>
      <c r="Y8" s="60">
        <v>-7940811</v>
      </c>
      <c r="Z8" s="140">
        <v>-11.04</v>
      </c>
      <c r="AA8" s="155">
        <v>96247056</v>
      </c>
    </row>
    <row r="9" spans="1:27" ht="12.75">
      <c r="A9" s="183" t="s">
        <v>105</v>
      </c>
      <c r="B9" s="182"/>
      <c r="C9" s="155">
        <v>21264480</v>
      </c>
      <c r="D9" s="155">
        <v>0</v>
      </c>
      <c r="E9" s="156">
        <v>33709682</v>
      </c>
      <c r="F9" s="60">
        <v>44028238</v>
      </c>
      <c r="G9" s="60">
        <v>3551859</v>
      </c>
      <c r="H9" s="60">
        <v>3508299</v>
      </c>
      <c r="I9" s="60">
        <v>3509203</v>
      </c>
      <c r="J9" s="60">
        <v>10569361</v>
      </c>
      <c r="K9" s="60">
        <v>3517339</v>
      </c>
      <c r="L9" s="60">
        <v>3523254</v>
      </c>
      <c r="M9" s="60">
        <v>3523226</v>
      </c>
      <c r="N9" s="60">
        <v>10563819</v>
      </c>
      <c r="O9" s="60">
        <v>3525923</v>
      </c>
      <c r="P9" s="60">
        <v>3536631</v>
      </c>
      <c r="Q9" s="60">
        <v>3514965</v>
      </c>
      <c r="R9" s="60">
        <v>10577519</v>
      </c>
      <c r="S9" s="60">
        <v>0</v>
      </c>
      <c r="T9" s="60">
        <v>0</v>
      </c>
      <c r="U9" s="60">
        <v>0</v>
      </c>
      <c r="V9" s="60">
        <v>0</v>
      </c>
      <c r="W9" s="60">
        <v>31710699</v>
      </c>
      <c r="X9" s="60">
        <v>22662000</v>
      </c>
      <c r="Y9" s="60">
        <v>9048699</v>
      </c>
      <c r="Z9" s="140">
        <v>39.93</v>
      </c>
      <c r="AA9" s="155">
        <v>44028238</v>
      </c>
    </row>
    <row r="10" spans="1:27" ht="12.75">
      <c r="A10" s="183" t="s">
        <v>106</v>
      </c>
      <c r="B10" s="182"/>
      <c r="C10" s="155">
        <v>16628288</v>
      </c>
      <c r="D10" s="155">
        <v>0</v>
      </c>
      <c r="E10" s="156">
        <v>27801037</v>
      </c>
      <c r="F10" s="54">
        <v>28987613</v>
      </c>
      <c r="G10" s="54">
        <v>2368021</v>
      </c>
      <c r="H10" s="54">
        <v>2379983</v>
      </c>
      <c r="I10" s="54">
        <v>2369974</v>
      </c>
      <c r="J10" s="54">
        <v>7117978</v>
      </c>
      <c r="K10" s="54">
        <v>2369439</v>
      </c>
      <c r="L10" s="54">
        <v>2371391</v>
      </c>
      <c r="M10" s="54">
        <v>2370461</v>
      </c>
      <c r="N10" s="54">
        <v>7111291</v>
      </c>
      <c r="O10" s="54">
        <v>2376429</v>
      </c>
      <c r="P10" s="54">
        <v>2383071</v>
      </c>
      <c r="Q10" s="54">
        <v>2364692</v>
      </c>
      <c r="R10" s="54">
        <v>7124192</v>
      </c>
      <c r="S10" s="54">
        <v>0</v>
      </c>
      <c r="T10" s="54">
        <v>0</v>
      </c>
      <c r="U10" s="54">
        <v>0</v>
      </c>
      <c r="V10" s="54">
        <v>0</v>
      </c>
      <c r="W10" s="54">
        <v>21353461</v>
      </c>
      <c r="X10" s="54">
        <v>20853000</v>
      </c>
      <c r="Y10" s="54">
        <v>500461</v>
      </c>
      <c r="Z10" s="184">
        <v>2.4</v>
      </c>
      <c r="AA10" s="130">
        <v>28987613</v>
      </c>
    </row>
    <row r="11" spans="1:27" ht="12.75">
      <c r="A11" s="183" t="s">
        <v>107</v>
      </c>
      <c r="B11" s="185"/>
      <c r="C11" s="155">
        <v>-1030010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5998754</v>
      </c>
      <c r="D12" s="155">
        <v>0</v>
      </c>
      <c r="E12" s="156">
        <v>8336514</v>
      </c>
      <c r="F12" s="60">
        <v>5467000</v>
      </c>
      <c r="G12" s="60">
        <v>39676</v>
      </c>
      <c r="H12" s="60">
        <v>17954</v>
      </c>
      <c r="I12" s="60">
        <v>9673</v>
      </c>
      <c r="J12" s="60">
        <v>67303</v>
      </c>
      <c r="K12" s="60">
        <v>54020</v>
      </c>
      <c r="L12" s="60">
        <v>36289</v>
      </c>
      <c r="M12" s="60">
        <v>4465356</v>
      </c>
      <c r="N12" s="60">
        <v>4555665</v>
      </c>
      <c r="O12" s="60">
        <v>26450</v>
      </c>
      <c r="P12" s="60">
        <v>77759</v>
      </c>
      <c r="Q12" s="60">
        <v>12798</v>
      </c>
      <c r="R12" s="60">
        <v>117007</v>
      </c>
      <c r="S12" s="60">
        <v>0</v>
      </c>
      <c r="T12" s="60">
        <v>0</v>
      </c>
      <c r="U12" s="60">
        <v>0</v>
      </c>
      <c r="V12" s="60">
        <v>0</v>
      </c>
      <c r="W12" s="60">
        <v>4739975</v>
      </c>
      <c r="X12" s="60">
        <v>5733000</v>
      </c>
      <c r="Y12" s="60">
        <v>-993025</v>
      </c>
      <c r="Z12" s="140">
        <v>-17.32</v>
      </c>
      <c r="AA12" s="155">
        <v>5467000</v>
      </c>
    </row>
    <row r="13" spans="1:27" ht="12.75">
      <c r="A13" s="181" t="s">
        <v>109</v>
      </c>
      <c r="B13" s="185"/>
      <c r="C13" s="155">
        <v>2271188</v>
      </c>
      <c r="D13" s="155">
        <v>0</v>
      </c>
      <c r="E13" s="156">
        <v>872041</v>
      </c>
      <c r="F13" s="60">
        <v>872689</v>
      </c>
      <c r="G13" s="60">
        <v>16971</v>
      </c>
      <c r="H13" s="60">
        <v>46936</v>
      </c>
      <c r="I13" s="60">
        <v>250509</v>
      </c>
      <c r="J13" s="60">
        <v>314416</v>
      </c>
      <c r="K13" s="60">
        <v>117994</v>
      </c>
      <c r="L13" s="60">
        <v>115222</v>
      </c>
      <c r="M13" s="60">
        <v>23106</v>
      </c>
      <c r="N13" s="60">
        <v>256322</v>
      </c>
      <c r="O13" s="60">
        <v>241438</v>
      </c>
      <c r="P13" s="60">
        <v>81523</v>
      </c>
      <c r="Q13" s="60">
        <v>36388</v>
      </c>
      <c r="R13" s="60">
        <v>359349</v>
      </c>
      <c r="S13" s="60">
        <v>0</v>
      </c>
      <c r="T13" s="60">
        <v>0</v>
      </c>
      <c r="U13" s="60">
        <v>0</v>
      </c>
      <c r="V13" s="60">
        <v>0</v>
      </c>
      <c r="W13" s="60">
        <v>930087</v>
      </c>
      <c r="X13" s="60"/>
      <c r="Y13" s="60">
        <v>930087</v>
      </c>
      <c r="Z13" s="140">
        <v>0</v>
      </c>
      <c r="AA13" s="155">
        <v>872689</v>
      </c>
    </row>
    <row r="14" spans="1:27" ht="12.75">
      <c r="A14" s="181" t="s">
        <v>110</v>
      </c>
      <c r="B14" s="185"/>
      <c r="C14" s="155">
        <v>15452989</v>
      </c>
      <c r="D14" s="155">
        <v>0</v>
      </c>
      <c r="E14" s="156">
        <v>16112000</v>
      </c>
      <c r="F14" s="60">
        <v>16112000</v>
      </c>
      <c r="G14" s="60">
        <v>1492609</v>
      </c>
      <c r="H14" s="60">
        <v>1523145</v>
      </c>
      <c r="I14" s="60">
        <v>1576849</v>
      </c>
      <c r="J14" s="60">
        <v>4592603</v>
      </c>
      <c r="K14" s="60">
        <v>1591706</v>
      </c>
      <c r="L14" s="60">
        <v>1572062</v>
      </c>
      <c r="M14" s="60">
        <v>1623149</v>
      </c>
      <c r="N14" s="60">
        <v>4786917</v>
      </c>
      <c r="O14" s="60">
        <v>1657482</v>
      </c>
      <c r="P14" s="60">
        <v>1680976</v>
      </c>
      <c r="Q14" s="60">
        <v>1689030</v>
      </c>
      <c r="R14" s="60">
        <v>5027488</v>
      </c>
      <c r="S14" s="60">
        <v>0</v>
      </c>
      <c r="T14" s="60">
        <v>0</v>
      </c>
      <c r="U14" s="60">
        <v>0</v>
      </c>
      <c r="V14" s="60">
        <v>0</v>
      </c>
      <c r="W14" s="60">
        <v>14407008</v>
      </c>
      <c r="X14" s="60">
        <v>12087000</v>
      </c>
      <c r="Y14" s="60">
        <v>2320008</v>
      </c>
      <c r="Z14" s="140">
        <v>19.19</v>
      </c>
      <c r="AA14" s="155">
        <v>16112000</v>
      </c>
    </row>
    <row r="15" spans="1:27" ht="12.75">
      <c r="A15" s="181" t="s">
        <v>111</v>
      </c>
      <c r="B15" s="185"/>
      <c r="C15" s="155">
        <v>11831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2634920</v>
      </c>
      <c r="D16" s="155">
        <v>0</v>
      </c>
      <c r="E16" s="156">
        <v>4718663</v>
      </c>
      <c r="F16" s="60">
        <v>2792384</v>
      </c>
      <c r="G16" s="60">
        <v>54908</v>
      </c>
      <c r="H16" s="60">
        <v>44417</v>
      </c>
      <c r="I16" s="60">
        <v>62707</v>
      </c>
      <c r="J16" s="60">
        <v>162032</v>
      </c>
      <c r="K16" s="60">
        <v>61330</v>
      </c>
      <c r="L16" s="60">
        <v>42168</v>
      </c>
      <c r="M16" s="60">
        <v>27728</v>
      </c>
      <c r="N16" s="60">
        <v>131226</v>
      </c>
      <c r="O16" s="60">
        <v>46821</v>
      </c>
      <c r="P16" s="60">
        <v>55446</v>
      </c>
      <c r="Q16" s="60">
        <v>64946</v>
      </c>
      <c r="R16" s="60">
        <v>167213</v>
      </c>
      <c r="S16" s="60">
        <v>0</v>
      </c>
      <c r="T16" s="60">
        <v>0</v>
      </c>
      <c r="U16" s="60">
        <v>0</v>
      </c>
      <c r="V16" s="60">
        <v>0</v>
      </c>
      <c r="W16" s="60">
        <v>460471</v>
      </c>
      <c r="X16" s="60">
        <v>990000</v>
      </c>
      <c r="Y16" s="60">
        <v>-529529</v>
      </c>
      <c r="Z16" s="140">
        <v>-53.49</v>
      </c>
      <c r="AA16" s="155">
        <v>2792384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164337780</v>
      </c>
      <c r="D19" s="155">
        <v>0</v>
      </c>
      <c r="E19" s="156">
        <v>160968000</v>
      </c>
      <c r="F19" s="60">
        <v>160968000</v>
      </c>
      <c r="G19" s="60">
        <v>66049000</v>
      </c>
      <c r="H19" s="60">
        <v>4749643</v>
      </c>
      <c r="I19" s="60">
        <v>0</v>
      </c>
      <c r="J19" s="60">
        <v>70798643</v>
      </c>
      <c r="K19" s="60">
        <v>0</v>
      </c>
      <c r="L19" s="60">
        <v>0</v>
      </c>
      <c r="M19" s="60">
        <v>52840000</v>
      </c>
      <c r="N19" s="60">
        <v>52840000</v>
      </c>
      <c r="O19" s="60">
        <v>28961523</v>
      </c>
      <c r="P19" s="60">
        <v>0</v>
      </c>
      <c r="Q19" s="60">
        <v>39630000</v>
      </c>
      <c r="R19" s="60">
        <v>68591523</v>
      </c>
      <c r="S19" s="60">
        <v>0</v>
      </c>
      <c r="T19" s="60">
        <v>0</v>
      </c>
      <c r="U19" s="60">
        <v>0</v>
      </c>
      <c r="V19" s="60">
        <v>0</v>
      </c>
      <c r="W19" s="60">
        <v>192230166</v>
      </c>
      <c r="X19" s="60"/>
      <c r="Y19" s="60">
        <v>192230166</v>
      </c>
      <c r="Z19" s="140">
        <v>0</v>
      </c>
      <c r="AA19" s="155">
        <v>160968000</v>
      </c>
    </row>
    <row r="20" spans="1:27" ht="12.75">
      <c r="A20" s="181" t="s">
        <v>35</v>
      </c>
      <c r="B20" s="185"/>
      <c r="C20" s="155">
        <v>11529529</v>
      </c>
      <c r="D20" s="155">
        <v>0</v>
      </c>
      <c r="E20" s="156">
        <v>12379836</v>
      </c>
      <c r="F20" s="54">
        <v>10501000</v>
      </c>
      <c r="G20" s="54">
        <v>1172031</v>
      </c>
      <c r="H20" s="54">
        <v>461338</v>
      </c>
      <c r="I20" s="54">
        <v>532481</v>
      </c>
      <c r="J20" s="54">
        <v>2165850</v>
      </c>
      <c r="K20" s="54">
        <v>468615</v>
      </c>
      <c r="L20" s="54">
        <v>312728</v>
      </c>
      <c r="M20" s="54">
        <v>3101676</v>
      </c>
      <c r="N20" s="54">
        <v>3883019</v>
      </c>
      <c r="O20" s="54">
        <v>591729</v>
      </c>
      <c r="P20" s="54">
        <v>651664</v>
      </c>
      <c r="Q20" s="54">
        <v>436049</v>
      </c>
      <c r="R20" s="54">
        <v>1679442</v>
      </c>
      <c r="S20" s="54">
        <v>0</v>
      </c>
      <c r="T20" s="54">
        <v>0</v>
      </c>
      <c r="U20" s="54">
        <v>0</v>
      </c>
      <c r="V20" s="54">
        <v>0</v>
      </c>
      <c r="W20" s="54">
        <v>7728311</v>
      </c>
      <c r="X20" s="54">
        <v>160877000</v>
      </c>
      <c r="Y20" s="54">
        <v>-153148689</v>
      </c>
      <c r="Z20" s="184">
        <v>-95.2</v>
      </c>
      <c r="AA20" s="130">
        <v>10501000</v>
      </c>
    </row>
    <row r="21" spans="1:27" ht="12.75">
      <c r="A21" s="181" t="s">
        <v>115</v>
      </c>
      <c r="B21" s="185"/>
      <c r="C21" s="155">
        <v>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607401356</v>
      </c>
      <c r="D22" s="188">
        <f>SUM(D5:D21)</f>
        <v>0</v>
      </c>
      <c r="E22" s="189">
        <f t="shared" si="0"/>
        <v>736572074</v>
      </c>
      <c r="F22" s="190">
        <f t="shared" si="0"/>
        <v>738804000</v>
      </c>
      <c r="G22" s="190">
        <f t="shared" si="0"/>
        <v>113231117</v>
      </c>
      <c r="H22" s="190">
        <f t="shared" si="0"/>
        <v>44626406</v>
      </c>
      <c r="I22" s="190">
        <f t="shared" si="0"/>
        <v>42690684</v>
      </c>
      <c r="J22" s="190">
        <f t="shared" si="0"/>
        <v>200548207</v>
      </c>
      <c r="K22" s="190">
        <f t="shared" si="0"/>
        <v>40242152</v>
      </c>
      <c r="L22" s="190">
        <f t="shared" si="0"/>
        <v>42494078</v>
      </c>
      <c r="M22" s="190">
        <f t="shared" si="0"/>
        <v>102259867</v>
      </c>
      <c r="N22" s="190">
        <f t="shared" si="0"/>
        <v>184996097</v>
      </c>
      <c r="O22" s="190">
        <f t="shared" si="0"/>
        <v>72149369</v>
      </c>
      <c r="P22" s="190">
        <f t="shared" si="0"/>
        <v>43470563</v>
      </c>
      <c r="Q22" s="190">
        <f t="shared" si="0"/>
        <v>83444516</v>
      </c>
      <c r="R22" s="190">
        <f t="shared" si="0"/>
        <v>199064448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584608752</v>
      </c>
      <c r="X22" s="190">
        <f t="shared" si="0"/>
        <v>576857000</v>
      </c>
      <c r="Y22" s="190">
        <f t="shared" si="0"/>
        <v>7751752</v>
      </c>
      <c r="Z22" s="191">
        <f>+IF(X22&lt;&gt;0,+(Y22/X22)*100,0)</f>
        <v>1.3437909221869544</v>
      </c>
      <c r="AA22" s="188">
        <f>SUM(AA5:AA21)</f>
        <v>738804000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209760410</v>
      </c>
      <c r="D25" s="155">
        <v>0</v>
      </c>
      <c r="E25" s="156">
        <v>214458000</v>
      </c>
      <c r="F25" s="60">
        <v>209811000</v>
      </c>
      <c r="G25" s="60">
        <v>17819073</v>
      </c>
      <c r="H25" s="60">
        <v>16211306</v>
      </c>
      <c r="I25" s="60">
        <v>15886014</v>
      </c>
      <c r="J25" s="60">
        <v>49916393</v>
      </c>
      <c r="K25" s="60">
        <v>16451978</v>
      </c>
      <c r="L25" s="60">
        <v>16853960</v>
      </c>
      <c r="M25" s="60">
        <v>27006813</v>
      </c>
      <c r="N25" s="60">
        <v>60312751</v>
      </c>
      <c r="O25" s="60">
        <v>16421897</v>
      </c>
      <c r="P25" s="60">
        <v>16872061</v>
      </c>
      <c r="Q25" s="60">
        <v>16302278</v>
      </c>
      <c r="R25" s="60">
        <v>49596236</v>
      </c>
      <c r="S25" s="60">
        <v>0</v>
      </c>
      <c r="T25" s="60">
        <v>0</v>
      </c>
      <c r="U25" s="60">
        <v>0</v>
      </c>
      <c r="V25" s="60">
        <v>0</v>
      </c>
      <c r="W25" s="60">
        <v>159825380</v>
      </c>
      <c r="X25" s="60">
        <v>161145000</v>
      </c>
      <c r="Y25" s="60">
        <v>-1319620</v>
      </c>
      <c r="Z25" s="140">
        <v>-0.82</v>
      </c>
      <c r="AA25" s="155">
        <v>209811000</v>
      </c>
    </row>
    <row r="26" spans="1:27" ht="12.75">
      <c r="A26" s="183" t="s">
        <v>38</v>
      </c>
      <c r="B26" s="182"/>
      <c r="C26" s="155">
        <v>17824721</v>
      </c>
      <c r="D26" s="155">
        <v>0</v>
      </c>
      <c r="E26" s="156">
        <v>18543429</v>
      </c>
      <c r="F26" s="60">
        <v>17195000</v>
      </c>
      <c r="G26" s="60">
        <v>1474517</v>
      </c>
      <c r="H26" s="60">
        <v>1165447</v>
      </c>
      <c r="I26" s="60">
        <v>1290561</v>
      </c>
      <c r="J26" s="60">
        <v>3930525</v>
      </c>
      <c r="K26" s="60">
        <v>1366043</v>
      </c>
      <c r="L26" s="60">
        <v>1370330</v>
      </c>
      <c r="M26" s="60">
        <v>1366409</v>
      </c>
      <c r="N26" s="60">
        <v>4102782</v>
      </c>
      <c r="O26" s="60">
        <v>1605754</v>
      </c>
      <c r="P26" s="60">
        <v>1487178</v>
      </c>
      <c r="Q26" s="60">
        <v>1400796</v>
      </c>
      <c r="R26" s="60">
        <v>4493728</v>
      </c>
      <c r="S26" s="60">
        <v>0</v>
      </c>
      <c r="T26" s="60">
        <v>0</v>
      </c>
      <c r="U26" s="60">
        <v>0</v>
      </c>
      <c r="V26" s="60">
        <v>0</v>
      </c>
      <c r="W26" s="60">
        <v>12527035</v>
      </c>
      <c r="X26" s="60">
        <v>13302000</v>
      </c>
      <c r="Y26" s="60">
        <v>-774965</v>
      </c>
      <c r="Z26" s="140">
        <v>-5.83</v>
      </c>
      <c r="AA26" s="155">
        <v>17195000</v>
      </c>
    </row>
    <row r="27" spans="1:27" ht="12.75">
      <c r="A27" s="183" t="s">
        <v>118</v>
      </c>
      <c r="B27" s="182"/>
      <c r="C27" s="155">
        <v>66683498</v>
      </c>
      <c r="D27" s="155">
        <v>0</v>
      </c>
      <c r="E27" s="156">
        <v>5897840</v>
      </c>
      <c r="F27" s="60">
        <v>5898000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5898000</v>
      </c>
    </row>
    <row r="28" spans="1:27" ht="12.75">
      <c r="A28" s="183" t="s">
        <v>39</v>
      </c>
      <c r="B28" s="182"/>
      <c r="C28" s="155">
        <v>110481092</v>
      </c>
      <c r="D28" s="155">
        <v>0</v>
      </c>
      <c r="E28" s="156">
        <v>8712000</v>
      </c>
      <c r="F28" s="60">
        <v>8712000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8712000</v>
      </c>
    </row>
    <row r="29" spans="1:27" ht="12.75">
      <c r="A29" s="183" t="s">
        <v>40</v>
      </c>
      <c r="B29" s="182"/>
      <c r="C29" s="155">
        <v>8562250</v>
      </c>
      <c r="D29" s="155">
        <v>0</v>
      </c>
      <c r="E29" s="156">
        <v>2699000</v>
      </c>
      <c r="F29" s="60">
        <v>2354000</v>
      </c>
      <c r="G29" s="60">
        <v>539144</v>
      </c>
      <c r="H29" s="60">
        <v>0</v>
      </c>
      <c r="I29" s="60">
        <v>0</v>
      </c>
      <c r="J29" s="60">
        <v>539144</v>
      </c>
      <c r="K29" s="60">
        <v>0</v>
      </c>
      <c r="L29" s="60">
        <v>523740</v>
      </c>
      <c r="M29" s="60">
        <v>0</v>
      </c>
      <c r="N29" s="60">
        <v>523740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1062884</v>
      </c>
      <c r="X29" s="60">
        <v>2025000</v>
      </c>
      <c r="Y29" s="60">
        <v>-962116</v>
      </c>
      <c r="Z29" s="140">
        <v>-47.51</v>
      </c>
      <c r="AA29" s="155">
        <v>2354000</v>
      </c>
    </row>
    <row r="30" spans="1:27" ht="12.75">
      <c r="A30" s="183" t="s">
        <v>119</v>
      </c>
      <c r="B30" s="182"/>
      <c r="C30" s="155">
        <v>211953085</v>
      </c>
      <c r="D30" s="155">
        <v>0</v>
      </c>
      <c r="E30" s="156">
        <v>234531398</v>
      </c>
      <c r="F30" s="60">
        <v>228540000</v>
      </c>
      <c r="G30" s="60">
        <v>36436</v>
      </c>
      <c r="H30" s="60">
        <v>28075033</v>
      </c>
      <c r="I30" s="60">
        <v>549180</v>
      </c>
      <c r="J30" s="60">
        <v>28660649</v>
      </c>
      <c r="K30" s="60">
        <v>348657</v>
      </c>
      <c r="L30" s="60">
        <v>252374</v>
      </c>
      <c r="M30" s="60">
        <v>326092</v>
      </c>
      <c r="N30" s="60">
        <v>927123</v>
      </c>
      <c r="O30" s="60">
        <v>-14712641</v>
      </c>
      <c r="P30" s="60">
        <v>220327</v>
      </c>
      <c r="Q30" s="60">
        <v>26771742</v>
      </c>
      <c r="R30" s="60">
        <v>12279428</v>
      </c>
      <c r="S30" s="60">
        <v>0</v>
      </c>
      <c r="T30" s="60">
        <v>0</v>
      </c>
      <c r="U30" s="60">
        <v>0</v>
      </c>
      <c r="V30" s="60">
        <v>0</v>
      </c>
      <c r="W30" s="60">
        <v>41867200</v>
      </c>
      <c r="X30" s="60">
        <v>175896000</v>
      </c>
      <c r="Y30" s="60">
        <v>-134028800</v>
      </c>
      <c r="Z30" s="140">
        <v>-76.2</v>
      </c>
      <c r="AA30" s="155">
        <v>228540000</v>
      </c>
    </row>
    <row r="31" spans="1:27" ht="12.75">
      <c r="A31" s="183" t="s">
        <v>120</v>
      </c>
      <c r="B31" s="182"/>
      <c r="C31" s="155">
        <v>58889678</v>
      </c>
      <c r="D31" s="155">
        <v>0</v>
      </c>
      <c r="E31" s="156">
        <v>0</v>
      </c>
      <c r="F31" s="60">
        <v>0</v>
      </c>
      <c r="G31" s="60">
        <v>1850529</v>
      </c>
      <c r="H31" s="60">
        <v>3401716</v>
      </c>
      <c r="I31" s="60">
        <v>4992580</v>
      </c>
      <c r="J31" s="60">
        <v>10244825</v>
      </c>
      <c r="K31" s="60">
        <v>4786291</v>
      </c>
      <c r="L31" s="60">
        <v>4352416</v>
      </c>
      <c r="M31" s="60">
        <v>5782037</v>
      </c>
      <c r="N31" s="60">
        <v>14920744</v>
      </c>
      <c r="O31" s="60">
        <v>4686959</v>
      </c>
      <c r="P31" s="60">
        <v>3203720</v>
      </c>
      <c r="Q31" s="60">
        <v>2594210</v>
      </c>
      <c r="R31" s="60">
        <v>10484889</v>
      </c>
      <c r="S31" s="60">
        <v>0</v>
      </c>
      <c r="T31" s="60">
        <v>0</v>
      </c>
      <c r="U31" s="60">
        <v>0</v>
      </c>
      <c r="V31" s="60">
        <v>0</v>
      </c>
      <c r="W31" s="60">
        <v>35650458</v>
      </c>
      <c r="X31" s="60"/>
      <c r="Y31" s="60">
        <v>35650458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27431000</v>
      </c>
      <c r="D32" s="155">
        <v>0</v>
      </c>
      <c r="E32" s="156">
        <v>29773803</v>
      </c>
      <c r="F32" s="60">
        <v>28623000</v>
      </c>
      <c r="G32" s="60">
        <v>102295</v>
      </c>
      <c r="H32" s="60">
        <v>2173552</v>
      </c>
      <c r="I32" s="60">
        <v>2604404</v>
      </c>
      <c r="J32" s="60">
        <v>4880251</v>
      </c>
      <c r="K32" s="60">
        <v>2364524</v>
      </c>
      <c r="L32" s="60">
        <v>812547</v>
      </c>
      <c r="M32" s="60">
        <v>4691698</v>
      </c>
      <c r="N32" s="60">
        <v>7868769</v>
      </c>
      <c r="O32" s="60">
        <v>632888</v>
      </c>
      <c r="P32" s="60">
        <v>4280262</v>
      </c>
      <c r="Q32" s="60">
        <v>1534891</v>
      </c>
      <c r="R32" s="60">
        <v>6448041</v>
      </c>
      <c r="S32" s="60">
        <v>0</v>
      </c>
      <c r="T32" s="60">
        <v>0</v>
      </c>
      <c r="U32" s="60">
        <v>0</v>
      </c>
      <c r="V32" s="60">
        <v>0</v>
      </c>
      <c r="W32" s="60">
        <v>19197061</v>
      </c>
      <c r="X32" s="60">
        <v>22554000</v>
      </c>
      <c r="Y32" s="60">
        <v>-3356939</v>
      </c>
      <c r="Z32" s="140">
        <v>-14.88</v>
      </c>
      <c r="AA32" s="155">
        <v>28623000</v>
      </c>
    </row>
    <row r="33" spans="1:27" ht="12.75">
      <c r="A33" s="183" t="s">
        <v>42</v>
      </c>
      <c r="B33" s="182"/>
      <c r="C33" s="155">
        <v>3346719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87040142</v>
      </c>
      <c r="D34" s="155">
        <v>0</v>
      </c>
      <c r="E34" s="156">
        <v>205492400</v>
      </c>
      <c r="F34" s="60">
        <v>213756000</v>
      </c>
      <c r="G34" s="60">
        <v>5681783</v>
      </c>
      <c r="H34" s="60">
        <v>9478125</v>
      </c>
      <c r="I34" s="60">
        <v>9932016</v>
      </c>
      <c r="J34" s="60">
        <v>25091924</v>
      </c>
      <c r="K34" s="60">
        <v>9072798</v>
      </c>
      <c r="L34" s="60">
        <v>8300118</v>
      </c>
      <c r="M34" s="60">
        <v>19515154</v>
      </c>
      <c r="N34" s="60">
        <v>36888070</v>
      </c>
      <c r="O34" s="60">
        <v>7169837</v>
      </c>
      <c r="P34" s="60">
        <v>7139994</v>
      </c>
      <c r="Q34" s="60">
        <v>9459174</v>
      </c>
      <c r="R34" s="60">
        <v>23769005</v>
      </c>
      <c r="S34" s="60">
        <v>0</v>
      </c>
      <c r="T34" s="60">
        <v>0</v>
      </c>
      <c r="U34" s="60">
        <v>0</v>
      </c>
      <c r="V34" s="60">
        <v>0</v>
      </c>
      <c r="W34" s="60">
        <v>85748999</v>
      </c>
      <c r="X34" s="60">
        <v>147492000</v>
      </c>
      <c r="Y34" s="60">
        <v>-61743001</v>
      </c>
      <c r="Z34" s="140">
        <v>-41.86</v>
      </c>
      <c r="AA34" s="155">
        <v>213756000</v>
      </c>
    </row>
    <row r="35" spans="1:27" ht="12.75">
      <c r="A35" s="181" t="s">
        <v>122</v>
      </c>
      <c r="B35" s="185"/>
      <c r="C35" s="155">
        <v>2228931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804201526</v>
      </c>
      <c r="D36" s="188">
        <f>SUM(D25:D35)</f>
        <v>0</v>
      </c>
      <c r="E36" s="189">
        <f t="shared" si="1"/>
        <v>720107870</v>
      </c>
      <c r="F36" s="190">
        <f t="shared" si="1"/>
        <v>714889000</v>
      </c>
      <c r="G36" s="190">
        <f t="shared" si="1"/>
        <v>27503777</v>
      </c>
      <c r="H36" s="190">
        <f t="shared" si="1"/>
        <v>60505179</v>
      </c>
      <c r="I36" s="190">
        <f t="shared" si="1"/>
        <v>35254755</v>
      </c>
      <c r="J36" s="190">
        <f t="shared" si="1"/>
        <v>123263711</v>
      </c>
      <c r="K36" s="190">
        <f t="shared" si="1"/>
        <v>34390291</v>
      </c>
      <c r="L36" s="190">
        <f t="shared" si="1"/>
        <v>32465485</v>
      </c>
      <c r="M36" s="190">
        <f t="shared" si="1"/>
        <v>58688203</v>
      </c>
      <c r="N36" s="190">
        <f t="shared" si="1"/>
        <v>125543979</v>
      </c>
      <c r="O36" s="190">
        <f t="shared" si="1"/>
        <v>15804694</v>
      </c>
      <c r="P36" s="190">
        <f t="shared" si="1"/>
        <v>33203542</v>
      </c>
      <c r="Q36" s="190">
        <f t="shared" si="1"/>
        <v>58063091</v>
      </c>
      <c r="R36" s="190">
        <f t="shared" si="1"/>
        <v>107071327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355879017</v>
      </c>
      <c r="X36" s="190">
        <f t="shared" si="1"/>
        <v>522414000</v>
      </c>
      <c r="Y36" s="190">
        <f t="shared" si="1"/>
        <v>-166534983</v>
      </c>
      <c r="Z36" s="191">
        <f>+IF(X36&lt;&gt;0,+(Y36/X36)*100,0)</f>
        <v>-31.87797091961548</v>
      </c>
      <c r="AA36" s="188">
        <f>SUM(AA25:AA35)</f>
        <v>714889000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-196800170</v>
      </c>
      <c r="D38" s="199">
        <f>+D22-D36</f>
        <v>0</v>
      </c>
      <c r="E38" s="200">
        <f t="shared" si="2"/>
        <v>16464204</v>
      </c>
      <c r="F38" s="106">
        <f t="shared" si="2"/>
        <v>23915000</v>
      </c>
      <c r="G38" s="106">
        <f t="shared" si="2"/>
        <v>85727340</v>
      </c>
      <c r="H38" s="106">
        <f t="shared" si="2"/>
        <v>-15878773</v>
      </c>
      <c r="I38" s="106">
        <f t="shared" si="2"/>
        <v>7435929</v>
      </c>
      <c r="J38" s="106">
        <f t="shared" si="2"/>
        <v>77284496</v>
      </c>
      <c r="K38" s="106">
        <f t="shared" si="2"/>
        <v>5851861</v>
      </c>
      <c r="L38" s="106">
        <f t="shared" si="2"/>
        <v>10028593</v>
      </c>
      <c r="M38" s="106">
        <f t="shared" si="2"/>
        <v>43571664</v>
      </c>
      <c r="N38" s="106">
        <f t="shared" si="2"/>
        <v>59452118</v>
      </c>
      <c r="O38" s="106">
        <f t="shared" si="2"/>
        <v>56344675</v>
      </c>
      <c r="P38" s="106">
        <f t="shared" si="2"/>
        <v>10267021</v>
      </c>
      <c r="Q38" s="106">
        <f t="shared" si="2"/>
        <v>25381425</v>
      </c>
      <c r="R38" s="106">
        <f t="shared" si="2"/>
        <v>91993121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228729735</v>
      </c>
      <c r="X38" s="106">
        <f>IF(F22=F36,0,X22-X36)</f>
        <v>54443000</v>
      </c>
      <c r="Y38" s="106">
        <f t="shared" si="2"/>
        <v>174286735</v>
      </c>
      <c r="Z38" s="201">
        <f>+IF(X38&lt;&gt;0,+(Y38/X38)*100,0)</f>
        <v>320.12698602207814</v>
      </c>
      <c r="AA38" s="199">
        <f>+AA22-AA36</f>
        <v>23915000</v>
      </c>
    </row>
    <row r="39" spans="1:27" ht="12.75">
      <c r="A39" s="181" t="s">
        <v>46</v>
      </c>
      <c r="B39" s="185"/>
      <c r="C39" s="155">
        <v>100741863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-96058307</v>
      </c>
      <c r="D42" s="206">
        <f>SUM(D38:D41)</f>
        <v>0</v>
      </c>
      <c r="E42" s="207">
        <f t="shared" si="3"/>
        <v>16464204</v>
      </c>
      <c r="F42" s="88">
        <f t="shared" si="3"/>
        <v>23915000</v>
      </c>
      <c r="G42" s="88">
        <f t="shared" si="3"/>
        <v>85727340</v>
      </c>
      <c r="H42" s="88">
        <f t="shared" si="3"/>
        <v>-15878773</v>
      </c>
      <c r="I42" s="88">
        <f t="shared" si="3"/>
        <v>7435929</v>
      </c>
      <c r="J42" s="88">
        <f t="shared" si="3"/>
        <v>77284496</v>
      </c>
      <c r="K42" s="88">
        <f t="shared" si="3"/>
        <v>5851861</v>
      </c>
      <c r="L42" s="88">
        <f t="shared" si="3"/>
        <v>10028593</v>
      </c>
      <c r="M42" s="88">
        <f t="shared" si="3"/>
        <v>43571664</v>
      </c>
      <c r="N42" s="88">
        <f t="shared" si="3"/>
        <v>59452118</v>
      </c>
      <c r="O42" s="88">
        <f t="shared" si="3"/>
        <v>56344675</v>
      </c>
      <c r="P42" s="88">
        <f t="shared" si="3"/>
        <v>10267021</v>
      </c>
      <c r="Q42" s="88">
        <f t="shared" si="3"/>
        <v>25381425</v>
      </c>
      <c r="R42" s="88">
        <f t="shared" si="3"/>
        <v>91993121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228729735</v>
      </c>
      <c r="X42" s="88">
        <f t="shared" si="3"/>
        <v>54443000</v>
      </c>
      <c r="Y42" s="88">
        <f t="shared" si="3"/>
        <v>174286735</v>
      </c>
      <c r="Z42" s="208">
        <f>+IF(X42&lt;&gt;0,+(Y42/X42)*100,0)</f>
        <v>320.12698602207814</v>
      </c>
      <c r="AA42" s="206">
        <f>SUM(AA38:AA41)</f>
        <v>23915000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-96058307</v>
      </c>
      <c r="D44" s="210">
        <f>+D42-D43</f>
        <v>0</v>
      </c>
      <c r="E44" s="211">
        <f t="shared" si="4"/>
        <v>16464204</v>
      </c>
      <c r="F44" s="77">
        <f t="shared" si="4"/>
        <v>23915000</v>
      </c>
      <c r="G44" s="77">
        <f t="shared" si="4"/>
        <v>85727340</v>
      </c>
      <c r="H44" s="77">
        <f t="shared" si="4"/>
        <v>-15878773</v>
      </c>
      <c r="I44" s="77">
        <f t="shared" si="4"/>
        <v>7435929</v>
      </c>
      <c r="J44" s="77">
        <f t="shared" si="4"/>
        <v>77284496</v>
      </c>
      <c r="K44" s="77">
        <f t="shared" si="4"/>
        <v>5851861</v>
      </c>
      <c r="L44" s="77">
        <f t="shared" si="4"/>
        <v>10028593</v>
      </c>
      <c r="M44" s="77">
        <f t="shared" si="4"/>
        <v>43571664</v>
      </c>
      <c r="N44" s="77">
        <f t="shared" si="4"/>
        <v>59452118</v>
      </c>
      <c r="O44" s="77">
        <f t="shared" si="4"/>
        <v>56344675</v>
      </c>
      <c r="P44" s="77">
        <f t="shared" si="4"/>
        <v>10267021</v>
      </c>
      <c r="Q44" s="77">
        <f t="shared" si="4"/>
        <v>25381425</v>
      </c>
      <c r="R44" s="77">
        <f t="shared" si="4"/>
        <v>91993121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228729735</v>
      </c>
      <c r="X44" s="77">
        <f t="shared" si="4"/>
        <v>54443000</v>
      </c>
      <c r="Y44" s="77">
        <f t="shared" si="4"/>
        <v>174286735</v>
      </c>
      <c r="Z44" s="212">
        <f>+IF(X44&lt;&gt;0,+(Y44/X44)*100,0)</f>
        <v>320.12698602207814</v>
      </c>
      <c r="AA44" s="210">
        <f>+AA42-AA43</f>
        <v>23915000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-96058307</v>
      </c>
      <c r="D46" s="206">
        <f>SUM(D44:D45)</f>
        <v>0</v>
      </c>
      <c r="E46" s="207">
        <f t="shared" si="5"/>
        <v>16464204</v>
      </c>
      <c r="F46" s="88">
        <f t="shared" si="5"/>
        <v>23915000</v>
      </c>
      <c r="G46" s="88">
        <f t="shared" si="5"/>
        <v>85727340</v>
      </c>
      <c r="H46" s="88">
        <f t="shared" si="5"/>
        <v>-15878773</v>
      </c>
      <c r="I46" s="88">
        <f t="shared" si="5"/>
        <v>7435929</v>
      </c>
      <c r="J46" s="88">
        <f t="shared" si="5"/>
        <v>77284496</v>
      </c>
      <c r="K46" s="88">
        <f t="shared" si="5"/>
        <v>5851861</v>
      </c>
      <c r="L46" s="88">
        <f t="shared" si="5"/>
        <v>10028593</v>
      </c>
      <c r="M46" s="88">
        <f t="shared" si="5"/>
        <v>43571664</v>
      </c>
      <c r="N46" s="88">
        <f t="shared" si="5"/>
        <v>59452118</v>
      </c>
      <c r="O46" s="88">
        <f t="shared" si="5"/>
        <v>56344675</v>
      </c>
      <c r="P46" s="88">
        <f t="shared" si="5"/>
        <v>10267021</v>
      </c>
      <c r="Q46" s="88">
        <f t="shared" si="5"/>
        <v>25381425</v>
      </c>
      <c r="R46" s="88">
        <f t="shared" si="5"/>
        <v>91993121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228729735</v>
      </c>
      <c r="X46" s="88">
        <f t="shared" si="5"/>
        <v>54443000</v>
      </c>
      <c r="Y46" s="88">
        <f t="shared" si="5"/>
        <v>174286735</v>
      </c>
      <c r="Z46" s="208">
        <f>+IF(X46&lt;&gt;0,+(Y46/X46)*100,0)</f>
        <v>320.12698602207814</v>
      </c>
      <c r="AA46" s="206">
        <f>SUM(AA44:AA45)</f>
        <v>23915000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-96058307</v>
      </c>
      <c r="D48" s="217">
        <f>SUM(D46:D47)</f>
        <v>0</v>
      </c>
      <c r="E48" s="218">
        <f t="shared" si="6"/>
        <v>16464204</v>
      </c>
      <c r="F48" s="219">
        <f t="shared" si="6"/>
        <v>23915000</v>
      </c>
      <c r="G48" s="219">
        <f t="shared" si="6"/>
        <v>85727340</v>
      </c>
      <c r="H48" s="220">
        <f t="shared" si="6"/>
        <v>-15878773</v>
      </c>
      <c r="I48" s="220">
        <f t="shared" si="6"/>
        <v>7435929</v>
      </c>
      <c r="J48" s="220">
        <f t="shared" si="6"/>
        <v>77284496</v>
      </c>
      <c r="K48" s="220">
        <f t="shared" si="6"/>
        <v>5851861</v>
      </c>
      <c r="L48" s="220">
        <f t="shared" si="6"/>
        <v>10028593</v>
      </c>
      <c r="M48" s="219">
        <f t="shared" si="6"/>
        <v>43571664</v>
      </c>
      <c r="N48" s="219">
        <f t="shared" si="6"/>
        <v>59452118</v>
      </c>
      <c r="O48" s="220">
        <f t="shared" si="6"/>
        <v>56344675</v>
      </c>
      <c r="P48" s="220">
        <f t="shared" si="6"/>
        <v>10267021</v>
      </c>
      <c r="Q48" s="220">
        <f t="shared" si="6"/>
        <v>25381425</v>
      </c>
      <c r="R48" s="220">
        <f t="shared" si="6"/>
        <v>91993121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228729735</v>
      </c>
      <c r="X48" s="220">
        <f t="shared" si="6"/>
        <v>54443000</v>
      </c>
      <c r="Y48" s="220">
        <f t="shared" si="6"/>
        <v>174286735</v>
      </c>
      <c r="Z48" s="221">
        <f>+IF(X48&lt;&gt;0,+(Y48/X48)*100,0)</f>
        <v>320.12698602207814</v>
      </c>
      <c r="AA48" s="222">
        <f>SUM(AA46:AA47)</f>
        <v>23915000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5913114</v>
      </c>
      <c r="D5" s="153">
        <f>SUM(D6:D8)</f>
        <v>0</v>
      </c>
      <c r="E5" s="154">
        <f t="shared" si="0"/>
        <v>1058000</v>
      </c>
      <c r="F5" s="100">
        <f t="shared" si="0"/>
        <v>72093961</v>
      </c>
      <c r="G5" s="100">
        <f t="shared" si="0"/>
        <v>57034</v>
      </c>
      <c r="H5" s="100">
        <f t="shared" si="0"/>
        <v>0</v>
      </c>
      <c r="I5" s="100">
        <f t="shared" si="0"/>
        <v>32588</v>
      </c>
      <c r="J5" s="100">
        <f t="shared" si="0"/>
        <v>89622</v>
      </c>
      <c r="K5" s="100">
        <f t="shared" si="0"/>
        <v>0</v>
      </c>
      <c r="L5" s="100">
        <f t="shared" si="0"/>
        <v>375576</v>
      </c>
      <c r="M5" s="100">
        <f t="shared" si="0"/>
        <v>0</v>
      </c>
      <c r="N5" s="100">
        <f t="shared" si="0"/>
        <v>375576</v>
      </c>
      <c r="O5" s="100">
        <f t="shared" si="0"/>
        <v>123899</v>
      </c>
      <c r="P5" s="100">
        <f t="shared" si="0"/>
        <v>84100</v>
      </c>
      <c r="Q5" s="100">
        <f t="shared" si="0"/>
        <v>0</v>
      </c>
      <c r="R5" s="100">
        <f t="shared" si="0"/>
        <v>207999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673197</v>
      </c>
      <c r="X5" s="100">
        <f t="shared" si="0"/>
        <v>853000</v>
      </c>
      <c r="Y5" s="100">
        <f t="shared" si="0"/>
        <v>-179803</v>
      </c>
      <c r="Z5" s="137">
        <f>+IF(X5&lt;&gt;0,+(Y5/X5)*100,0)</f>
        <v>-21.078898007034</v>
      </c>
      <c r="AA5" s="153">
        <f>SUM(AA6:AA8)</f>
        <v>72093961</v>
      </c>
    </row>
    <row r="6" spans="1:27" ht="12.75">
      <c r="A6" s="138" t="s">
        <v>75</v>
      </c>
      <c r="B6" s="136"/>
      <c r="C6" s="155">
        <v>703378</v>
      </c>
      <c r="D6" s="155"/>
      <c r="E6" s="156">
        <v>145000</v>
      </c>
      <c r="F6" s="60">
        <v>72093961</v>
      </c>
      <c r="G6" s="60">
        <v>1411</v>
      </c>
      <c r="H6" s="60"/>
      <c r="I6" s="60">
        <v>6461</v>
      </c>
      <c r="J6" s="60">
        <v>7872</v>
      </c>
      <c r="K6" s="60"/>
      <c r="L6" s="60">
        <v>10153</v>
      </c>
      <c r="M6" s="60"/>
      <c r="N6" s="60">
        <v>10153</v>
      </c>
      <c r="O6" s="60">
        <v>123899</v>
      </c>
      <c r="P6" s="60"/>
      <c r="Q6" s="60"/>
      <c r="R6" s="60">
        <v>123899</v>
      </c>
      <c r="S6" s="60"/>
      <c r="T6" s="60"/>
      <c r="U6" s="60"/>
      <c r="V6" s="60"/>
      <c r="W6" s="60">
        <v>141924</v>
      </c>
      <c r="X6" s="60">
        <v>145000</v>
      </c>
      <c r="Y6" s="60">
        <v>-3076</v>
      </c>
      <c r="Z6" s="140">
        <v>-2.12</v>
      </c>
      <c r="AA6" s="62">
        <v>72093961</v>
      </c>
    </row>
    <row r="7" spans="1:27" ht="12.75">
      <c r="A7" s="138" t="s">
        <v>76</v>
      </c>
      <c r="B7" s="136"/>
      <c r="C7" s="157">
        <v>61772</v>
      </c>
      <c r="D7" s="157"/>
      <c r="E7" s="158">
        <v>308000</v>
      </c>
      <c r="F7" s="159"/>
      <c r="G7" s="159">
        <v>385</v>
      </c>
      <c r="H7" s="159"/>
      <c r="I7" s="159">
        <v>23395</v>
      </c>
      <c r="J7" s="159">
        <v>23780</v>
      </c>
      <c r="K7" s="159"/>
      <c r="L7" s="159">
        <v>4206</v>
      </c>
      <c r="M7" s="159"/>
      <c r="N7" s="159">
        <v>4206</v>
      </c>
      <c r="O7" s="159"/>
      <c r="P7" s="159">
        <v>84100</v>
      </c>
      <c r="Q7" s="159"/>
      <c r="R7" s="159">
        <v>84100</v>
      </c>
      <c r="S7" s="159"/>
      <c r="T7" s="159"/>
      <c r="U7" s="159"/>
      <c r="V7" s="159"/>
      <c r="W7" s="159">
        <v>112086</v>
      </c>
      <c r="X7" s="159">
        <v>708000</v>
      </c>
      <c r="Y7" s="159">
        <v>-595914</v>
      </c>
      <c r="Z7" s="141">
        <v>-84.17</v>
      </c>
      <c r="AA7" s="225"/>
    </row>
    <row r="8" spans="1:27" ht="12.75">
      <c r="A8" s="138" t="s">
        <v>77</v>
      </c>
      <c r="B8" s="136"/>
      <c r="C8" s="155">
        <v>5147964</v>
      </c>
      <c r="D8" s="155"/>
      <c r="E8" s="156">
        <v>605000</v>
      </c>
      <c r="F8" s="60"/>
      <c r="G8" s="60">
        <v>55238</v>
      </c>
      <c r="H8" s="60"/>
      <c r="I8" s="60">
        <v>2732</v>
      </c>
      <c r="J8" s="60">
        <v>57970</v>
      </c>
      <c r="K8" s="60"/>
      <c r="L8" s="60">
        <v>361217</v>
      </c>
      <c r="M8" s="60"/>
      <c r="N8" s="60">
        <v>361217</v>
      </c>
      <c r="O8" s="60"/>
      <c r="P8" s="60"/>
      <c r="Q8" s="60"/>
      <c r="R8" s="60"/>
      <c r="S8" s="60"/>
      <c r="T8" s="60"/>
      <c r="U8" s="60"/>
      <c r="V8" s="60"/>
      <c r="W8" s="60">
        <v>419187</v>
      </c>
      <c r="X8" s="60"/>
      <c r="Y8" s="60">
        <v>419187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14675077</v>
      </c>
      <c r="D9" s="153">
        <f>SUM(D10:D14)</f>
        <v>0</v>
      </c>
      <c r="E9" s="154">
        <f t="shared" si="1"/>
        <v>6487000</v>
      </c>
      <c r="F9" s="100">
        <f t="shared" si="1"/>
        <v>0</v>
      </c>
      <c r="G9" s="100">
        <f t="shared" si="1"/>
        <v>65748</v>
      </c>
      <c r="H9" s="100">
        <f t="shared" si="1"/>
        <v>0</v>
      </c>
      <c r="I9" s="100">
        <f t="shared" si="1"/>
        <v>118103</v>
      </c>
      <c r="J9" s="100">
        <f t="shared" si="1"/>
        <v>183851</v>
      </c>
      <c r="K9" s="100">
        <f t="shared" si="1"/>
        <v>0</v>
      </c>
      <c r="L9" s="100">
        <f t="shared" si="1"/>
        <v>131805</v>
      </c>
      <c r="M9" s="100">
        <f t="shared" si="1"/>
        <v>0</v>
      </c>
      <c r="N9" s="100">
        <f t="shared" si="1"/>
        <v>131805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315656</v>
      </c>
      <c r="X9" s="100">
        <f t="shared" si="1"/>
        <v>6163000</v>
      </c>
      <c r="Y9" s="100">
        <f t="shared" si="1"/>
        <v>-5847344</v>
      </c>
      <c r="Z9" s="137">
        <f>+IF(X9&lt;&gt;0,+(Y9/X9)*100,0)</f>
        <v>-94.87820866461138</v>
      </c>
      <c r="AA9" s="102">
        <f>SUM(AA10:AA14)</f>
        <v>0</v>
      </c>
    </row>
    <row r="10" spans="1:27" ht="12.75">
      <c r="A10" s="138" t="s">
        <v>79</v>
      </c>
      <c r="B10" s="136"/>
      <c r="C10" s="155">
        <v>14675077</v>
      </c>
      <c r="D10" s="155"/>
      <c r="E10" s="156">
        <v>5745000</v>
      </c>
      <c r="F10" s="60"/>
      <c r="G10" s="60">
        <v>3332</v>
      </c>
      <c r="H10" s="60"/>
      <c r="I10" s="60">
        <v>27852</v>
      </c>
      <c r="J10" s="60">
        <v>31184</v>
      </c>
      <c r="K10" s="60"/>
      <c r="L10" s="60">
        <v>17457</v>
      </c>
      <c r="M10" s="60"/>
      <c r="N10" s="60">
        <v>17457</v>
      </c>
      <c r="O10" s="60"/>
      <c r="P10" s="60"/>
      <c r="Q10" s="60"/>
      <c r="R10" s="60"/>
      <c r="S10" s="60"/>
      <c r="T10" s="60"/>
      <c r="U10" s="60"/>
      <c r="V10" s="60"/>
      <c r="W10" s="60">
        <v>48641</v>
      </c>
      <c r="X10" s="60">
        <v>5658000</v>
      </c>
      <c r="Y10" s="60">
        <v>-5609359</v>
      </c>
      <c r="Z10" s="140">
        <v>-99.14</v>
      </c>
      <c r="AA10" s="62"/>
    </row>
    <row r="11" spans="1:27" ht="12.75">
      <c r="A11" s="138" t="s">
        <v>80</v>
      </c>
      <c r="B11" s="136"/>
      <c r="C11" s="155"/>
      <c r="D11" s="155"/>
      <c r="E11" s="156">
        <v>742000</v>
      </c>
      <c r="F11" s="60"/>
      <c r="G11" s="60">
        <v>18511</v>
      </c>
      <c r="H11" s="60"/>
      <c r="I11" s="60">
        <v>76554</v>
      </c>
      <c r="J11" s="60">
        <v>95065</v>
      </c>
      <c r="K11" s="60"/>
      <c r="L11" s="60">
        <v>70811</v>
      </c>
      <c r="M11" s="60"/>
      <c r="N11" s="60">
        <v>70811</v>
      </c>
      <c r="O11" s="60"/>
      <c r="P11" s="60"/>
      <c r="Q11" s="60"/>
      <c r="R11" s="60"/>
      <c r="S11" s="60"/>
      <c r="T11" s="60"/>
      <c r="U11" s="60"/>
      <c r="V11" s="60"/>
      <c r="W11" s="60">
        <v>165876</v>
      </c>
      <c r="X11" s="60">
        <v>505000</v>
      </c>
      <c r="Y11" s="60">
        <v>-339124</v>
      </c>
      <c r="Z11" s="140">
        <v>-67.15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43905</v>
      </c>
      <c r="H12" s="60"/>
      <c r="I12" s="60">
        <v>13697</v>
      </c>
      <c r="J12" s="60">
        <v>57602</v>
      </c>
      <c r="K12" s="60"/>
      <c r="L12" s="60">
        <v>43537</v>
      </c>
      <c r="M12" s="60"/>
      <c r="N12" s="60">
        <v>43537</v>
      </c>
      <c r="O12" s="60"/>
      <c r="P12" s="60"/>
      <c r="Q12" s="60"/>
      <c r="R12" s="60"/>
      <c r="S12" s="60"/>
      <c r="T12" s="60"/>
      <c r="U12" s="60"/>
      <c r="V12" s="60"/>
      <c r="W12" s="60">
        <v>101139</v>
      </c>
      <c r="X12" s="60"/>
      <c r="Y12" s="60">
        <v>101139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22939474</v>
      </c>
      <c r="D15" s="153">
        <f>SUM(D16:D18)</f>
        <v>0</v>
      </c>
      <c r="E15" s="154">
        <f t="shared" si="2"/>
        <v>29144000</v>
      </c>
      <c r="F15" s="100">
        <f t="shared" si="2"/>
        <v>0</v>
      </c>
      <c r="G15" s="100">
        <f t="shared" si="2"/>
        <v>1508548</v>
      </c>
      <c r="H15" s="100">
        <f t="shared" si="2"/>
        <v>1520546</v>
      </c>
      <c r="I15" s="100">
        <f t="shared" si="2"/>
        <v>1549734</v>
      </c>
      <c r="J15" s="100">
        <f t="shared" si="2"/>
        <v>4578828</v>
      </c>
      <c r="K15" s="100">
        <f t="shared" si="2"/>
        <v>7484404</v>
      </c>
      <c r="L15" s="100">
        <f t="shared" si="2"/>
        <v>854687</v>
      </c>
      <c r="M15" s="100">
        <f t="shared" si="2"/>
        <v>697995</v>
      </c>
      <c r="N15" s="100">
        <f t="shared" si="2"/>
        <v>9037086</v>
      </c>
      <c r="O15" s="100">
        <f t="shared" si="2"/>
        <v>3151075</v>
      </c>
      <c r="P15" s="100">
        <f t="shared" si="2"/>
        <v>1556011</v>
      </c>
      <c r="Q15" s="100">
        <f t="shared" si="2"/>
        <v>0</v>
      </c>
      <c r="R15" s="100">
        <f t="shared" si="2"/>
        <v>4707086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18323000</v>
      </c>
      <c r="X15" s="100">
        <f t="shared" si="2"/>
        <v>21075000</v>
      </c>
      <c r="Y15" s="100">
        <f t="shared" si="2"/>
        <v>-2752000</v>
      </c>
      <c r="Z15" s="137">
        <f>+IF(X15&lt;&gt;0,+(Y15/X15)*100,0)</f>
        <v>-13.058125741399762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366000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249000</v>
      </c>
      <c r="Y16" s="60">
        <v>-249000</v>
      </c>
      <c r="Z16" s="140">
        <v>-100</v>
      </c>
      <c r="AA16" s="62"/>
    </row>
    <row r="17" spans="1:27" ht="12.75">
      <c r="A17" s="138" t="s">
        <v>86</v>
      </c>
      <c r="B17" s="136"/>
      <c r="C17" s="155">
        <v>22939474</v>
      </c>
      <c r="D17" s="155"/>
      <c r="E17" s="156">
        <v>28778000</v>
      </c>
      <c r="F17" s="60"/>
      <c r="G17" s="60">
        <v>1508548</v>
      </c>
      <c r="H17" s="60">
        <v>1520546</v>
      </c>
      <c r="I17" s="60">
        <v>1549734</v>
      </c>
      <c r="J17" s="60">
        <v>4578828</v>
      </c>
      <c r="K17" s="60">
        <v>7484404</v>
      </c>
      <c r="L17" s="60">
        <v>854687</v>
      </c>
      <c r="M17" s="60">
        <v>697995</v>
      </c>
      <c r="N17" s="60">
        <v>9037086</v>
      </c>
      <c r="O17" s="60">
        <v>3151075</v>
      </c>
      <c r="P17" s="60">
        <v>1556011</v>
      </c>
      <c r="Q17" s="60"/>
      <c r="R17" s="60">
        <v>4707086</v>
      </c>
      <c r="S17" s="60"/>
      <c r="T17" s="60"/>
      <c r="U17" s="60"/>
      <c r="V17" s="60"/>
      <c r="W17" s="60">
        <v>18323000</v>
      </c>
      <c r="X17" s="60">
        <v>20826000</v>
      </c>
      <c r="Y17" s="60">
        <v>-2503000</v>
      </c>
      <c r="Z17" s="140">
        <v>-12.02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65389886</v>
      </c>
      <c r="D19" s="153">
        <f>SUM(D20:D23)</f>
        <v>0</v>
      </c>
      <c r="E19" s="154">
        <f t="shared" si="3"/>
        <v>63926000</v>
      </c>
      <c r="F19" s="100">
        <f t="shared" si="3"/>
        <v>0</v>
      </c>
      <c r="G19" s="100">
        <f t="shared" si="3"/>
        <v>1253683</v>
      </c>
      <c r="H19" s="100">
        <f t="shared" si="3"/>
        <v>957639</v>
      </c>
      <c r="I19" s="100">
        <f t="shared" si="3"/>
        <v>3471183</v>
      </c>
      <c r="J19" s="100">
        <f t="shared" si="3"/>
        <v>5682505</v>
      </c>
      <c r="K19" s="100">
        <f t="shared" si="3"/>
        <v>3382616</v>
      </c>
      <c r="L19" s="100">
        <f t="shared" si="3"/>
        <v>6475380</v>
      </c>
      <c r="M19" s="100">
        <f t="shared" si="3"/>
        <v>887580</v>
      </c>
      <c r="N19" s="100">
        <f t="shared" si="3"/>
        <v>10745576</v>
      </c>
      <c r="O19" s="100">
        <f t="shared" si="3"/>
        <v>2149178</v>
      </c>
      <c r="P19" s="100">
        <f t="shared" si="3"/>
        <v>1327762</v>
      </c>
      <c r="Q19" s="100">
        <f t="shared" si="3"/>
        <v>0</v>
      </c>
      <c r="R19" s="100">
        <f t="shared" si="3"/>
        <v>3476940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19905021</v>
      </c>
      <c r="X19" s="100">
        <f t="shared" si="3"/>
        <v>49138000</v>
      </c>
      <c r="Y19" s="100">
        <f t="shared" si="3"/>
        <v>-29232979</v>
      </c>
      <c r="Z19" s="137">
        <f>+IF(X19&lt;&gt;0,+(Y19/X19)*100,0)</f>
        <v>-59.491593064430795</v>
      </c>
      <c r="AA19" s="102">
        <f>SUM(AA20:AA23)</f>
        <v>0</v>
      </c>
    </row>
    <row r="20" spans="1:27" ht="12.75">
      <c r="A20" s="138" t="s">
        <v>89</v>
      </c>
      <c r="B20" s="136"/>
      <c r="C20" s="155">
        <v>8333835</v>
      </c>
      <c r="D20" s="155"/>
      <c r="E20" s="156">
        <v>8084000</v>
      </c>
      <c r="F20" s="60"/>
      <c r="G20" s="60">
        <v>339330</v>
      </c>
      <c r="H20" s="60"/>
      <c r="I20" s="60">
        <v>642282</v>
      </c>
      <c r="J20" s="60">
        <v>981612</v>
      </c>
      <c r="K20" s="60">
        <v>366676</v>
      </c>
      <c r="L20" s="60">
        <v>1127357</v>
      </c>
      <c r="M20" s="60"/>
      <c r="N20" s="60">
        <v>1494033</v>
      </c>
      <c r="O20" s="60">
        <v>1052824</v>
      </c>
      <c r="P20" s="60">
        <v>391579</v>
      </c>
      <c r="Q20" s="60"/>
      <c r="R20" s="60">
        <v>1444403</v>
      </c>
      <c r="S20" s="60"/>
      <c r="T20" s="60"/>
      <c r="U20" s="60"/>
      <c r="V20" s="60"/>
      <c r="W20" s="60">
        <v>3920048</v>
      </c>
      <c r="X20" s="60">
        <v>6453000</v>
      </c>
      <c r="Y20" s="60">
        <v>-2532952</v>
      </c>
      <c r="Z20" s="140">
        <v>-39.25</v>
      </c>
      <c r="AA20" s="62"/>
    </row>
    <row r="21" spans="1:27" ht="12.75">
      <c r="A21" s="138" t="s">
        <v>90</v>
      </c>
      <c r="B21" s="136"/>
      <c r="C21" s="155">
        <v>38790184</v>
      </c>
      <c r="D21" s="155"/>
      <c r="E21" s="156">
        <v>47722000</v>
      </c>
      <c r="F21" s="60"/>
      <c r="G21" s="60">
        <v>348426</v>
      </c>
      <c r="H21" s="60">
        <v>957639</v>
      </c>
      <c r="I21" s="60">
        <v>1931786</v>
      </c>
      <c r="J21" s="60">
        <v>3237851</v>
      </c>
      <c r="K21" s="60">
        <v>733836</v>
      </c>
      <c r="L21" s="60">
        <v>3972835</v>
      </c>
      <c r="M21" s="60">
        <v>887580</v>
      </c>
      <c r="N21" s="60">
        <v>5594251</v>
      </c>
      <c r="O21" s="60">
        <v>745223</v>
      </c>
      <c r="P21" s="60">
        <v>-582615</v>
      </c>
      <c r="Q21" s="60"/>
      <c r="R21" s="60">
        <v>162608</v>
      </c>
      <c r="S21" s="60"/>
      <c r="T21" s="60"/>
      <c r="U21" s="60"/>
      <c r="V21" s="60"/>
      <c r="W21" s="60">
        <v>8994710</v>
      </c>
      <c r="X21" s="60">
        <v>36216000</v>
      </c>
      <c r="Y21" s="60">
        <v>-27221290</v>
      </c>
      <c r="Z21" s="140">
        <v>-75.16</v>
      </c>
      <c r="AA21" s="62"/>
    </row>
    <row r="22" spans="1:27" ht="12.75">
      <c r="A22" s="138" t="s">
        <v>91</v>
      </c>
      <c r="B22" s="136"/>
      <c r="C22" s="157">
        <v>17967235</v>
      </c>
      <c r="D22" s="157"/>
      <c r="E22" s="158">
        <v>8104000</v>
      </c>
      <c r="F22" s="159"/>
      <c r="G22" s="159">
        <v>447883</v>
      </c>
      <c r="H22" s="159"/>
      <c r="I22" s="159">
        <v>847250</v>
      </c>
      <c r="J22" s="159">
        <v>1295133</v>
      </c>
      <c r="K22" s="159">
        <v>2282104</v>
      </c>
      <c r="L22" s="159">
        <v>1250501</v>
      </c>
      <c r="M22" s="159"/>
      <c r="N22" s="159">
        <v>3532605</v>
      </c>
      <c r="O22" s="159">
        <v>351131</v>
      </c>
      <c r="P22" s="159">
        <v>1518798</v>
      </c>
      <c r="Q22" s="159"/>
      <c r="R22" s="159">
        <v>1869929</v>
      </c>
      <c r="S22" s="159"/>
      <c r="T22" s="159"/>
      <c r="U22" s="159"/>
      <c r="V22" s="159"/>
      <c r="W22" s="159">
        <v>6697667</v>
      </c>
      <c r="X22" s="159">
        <v>6453000</v>
      </c>
      <c r="Y22" s="159">
        <v>244667</v>
      </c>
      <c r="Z22" s="141">
        <v>3.79</v>
      </c>
      <c r="AA22" s="225"/>
    </row>
    <row r="23" spans="1:27" ht="12.75">
      <c r="A23" s="138" t="s">
        <v>92</v>
      </c>
      <c r="B23" s="136"/>
      <c r="C23" s="155">
        <v>298632</v>
      </c>
      <c r="D23" s="155"/>
      <c r="E23" s="156">
        <v>16000</v>
      </c>
      <c r="F23" s="60"/>
      <c r="G23" s="60">
        <v>118044</v>
      </c>
      <c r="H23" s="60"/>
      <c r="I23" s="60">
        <v>49865</v>
      </c>
      <c r="J23" s="60">
        <v>167909</v>
      </c>
      <c r="K23" s="60"/>
      <c r="L23" s="60">
        <v>124687</v>
      </c>
      <c r="M23" s="60"/>
      <c r="N23" s="60">
        <v>124687</v>
      </c>
      <c r="O23" s="60"/>
      <c r="P23" s="60"/>
      <c r="Q23" s="60"/>
      <c r="R23" s="60"/>
      <c r="S23" s="60"/>
      <c r="T23" s="60"/>
      <c r="U23" s="60"/>
      <c r="V23" s="60"/>
      <c r="W23" s="60">
        <v>292596</v>
      </c>
      <c r="X23" s="60">
        <v>16000</v>
      </c>
      <c r="Y23" s="60">
        <v>276596</v>
      </c>
      <c r="Z23" s="140">
        <v>1728.72</v>
      </c>
      <c r="AA23" s="62"/>
    </row>
    <row r="24" spans="1:27" ht="12.75">
      <c r="A24" s="135" t="s">
        <v>93</v>
      </c>
      <c r="B24" s="142"/>
      <c r="C24" s="153"/>
      <c r="D24" s="153"/>
      <c r="E24" s="154">
        <v>2073000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15120000</v>
      </c>
      <c r="Y24" s="100">
        <v>-15120000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108917551</v>
      </c>
      <c r="D25" s="217">
        <f>+D5+D9+D15+D19+D24</f>
        <v>0</v>
      </c>
      <c r="E25" s="230">
        <f t="shared" si="4"/>
        <v>102688000</v>
      </c>
      <c r="F25" s="219">
        <f t="shared" si="4"/>
        <v>72093961</v>
      </c>
      <c r="G25" s="219">
        <f t="shared" si="4"/>
        <v>2885013</v>
      </c>
      <c r="H25" s="219">
        <f t="shared" si="4"/>
        <v>2478185</v>
      </c>
      <c r="I25" s="219">
        <f t="shared" si="4"/>
        <v>5171608</v>
      </c>
      <c r="J25" s="219">
        <f t="shared" si="4"/>
        <v>10534806</v>
      </c>
      <c r="K25" s="219">
        <f t="shared" si="4"/>
        <v>10867020</v>
      </c>
      <c r="L25" s="219">
        <f t="shared" si="4"/>
        <v>7837448</v>
      </c>
      <c r="M25" s="219">
        <f t="shared" si="4"/>
        <v>1585575</v>
      </c>
      <c r="N25" s="219">
        <f t="shared" si="4"/>
        <v>20290043</v>
      </c>
      <c r="O25" s="219">
        <f t="shared" si="4"/>
        <v>5424152</v>
      </c>
      <c r="P25" s="219">
        <f t="shared" si="4"/>
        <v>2967873</v>
      </c>
      <c r="Q25" s="219">
        <f t="shared" si="4"/>
        <v>0</v>
      </c>
      <c r="R25" s="219">
        <f t="shared" si="4"/>
        <v>8392025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39216874</v>
      </c>
      <c r="X25" s="219">
        <f t="shared" si="4"/>
        <v>92349000</v>
      </c>
      <c r="Y25" s="219">
        <f t="shared" si="4"/>
        <v>-53132126</v>
      </c>
      <c r="Z25" s="231">
        <f>+IF(X25&lt;&gt;0,+(Y25/X25)*100,0)</f>
        <v>-57.534056676304026</v>
      </c>
      <c r="AA25" s="232">
        <f>+AA5+AA9+AA15+AA19+AA24</f>
        <v>72093961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79119491</v>
      </c>
      <c r="D28" s="155"/>
      <c r="E28" s="156">
        <v>86349000</v>
      </c>
      <c r="F28" s="60">
        <v>48349000</v>
      </c>
      <c r="G28" s="60">
        <v>1673933</v>
      </c>
      <c r="H28" s="60">
        <v>1827394</v>
      </c>
      <c r="I28" s="60">
        <v>869440</v>
      </c>
      <c r="J28" s="60">
        <v>4370767</v>
      </c>
      <c r="K28" s="60">
        <v>10867020</v>
      </c>
      <c r="L28" s="60">
        <v>3712495</v>
      </c>
      <c r="M28" s="60">
        <v>1585575</v>
      </c>
      <c r="N28" s="60">
        <v>16165090</v>
      </c>
      <c r="O28" s="60">
        <v>5424152</v>
      </c>
      <c r="P28" s="60">
        <v>2883772</v>
      </c>
      <c r="Q28" s="60"/>
      <c r="R28" s="60">
        <v>8307924</v>
      </c>
      <c r="S28" s="60"/>
      <c r="T28" s="60"/>
      <c r="U28" s="60"/>
      <c r="V28" s="60"/>
      <c r="W28" s="60">
        <v>28843781</v>
      </c>
      <c r="X28" s="60"/>
      <c r="Y28" s="60">
        <v>28843781</v>
      </c>
      <c r="Z28" s="140"/>
      <c r="AA28" s="155">
        <v>48349000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79119491</v>
      </c>
      <c r="D32" s="210">
        <f>SUM(D28:D31)</f>
        <v>0</v>
      </c>
      <c r="E32" s="211">
        <f t="shared" si="5"/>
        <v>86349000</v>
      </c>
      <c r="F32" s="77">
        <f t="shared" si="5"/>
        <v>48349000</v>
      </c>
      <c r="G32" s="77">
        <f t="shared" si="5"/>
        <v>1673933</v>
      </c>
      <c r="H32" s="77">
        <f t="shared" si="5"/>
        <v>1827394</v>
      </c>
      <c r="I32" s="77">
        <f t="shared" si="5"/>
        <v>869440</v>
      </c>
      <c r="J32" s="77">
        <f t="shared" si="5"/>
        <v>4370767</v>
      </c>
      <c r="K32" s="77">
        <f t="shared" si="5"/>
        <v>10867020</v>
      </c>
      <c r="L32" s="77">
        <f t="shared" si="5"/>
        <v>3712495</v>
      </c>
      <c r="M32" s="77">
        <f t="shared" si="5"/>
        <v>1585575</v>
      </c>
      <c r="N32" s="77">
        <f t="shared" si="5"/>
        <v>16165090</v>
      </c>
      <c r="O32" s="77">
        <f t="shared" si="5"/>
        <v>5424152</v>
      </c>
      <c r="P32" s="77">
        <f t="shared" si="5"/>
        <v>2883772</v>
      </c>
      <c r="Q32" s="77">
        <f t="shared" si="5"/>
        <v>0</v>
      </c>
      <c r="R32" s="77">
        <f t="shared" si="5"/>
        <v>8307924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28843781</v>
      </c>
      <c r="X32" s="77">
        <f t="shared" si="5"/>
        <v>0</v>
      </c>
      <c r="Y32" s="77">
        <f t="shared" si="5"/>
        <v>28843781</v>
      </c>
      <c r="Z32" s="212">
        <f>+IF(X32&lt;&gt;0,+(Y32/X32)*100,0)</f>
        <v>0</v>
      </c>
      <c r="AA32" s="79">
        <f>SUM(AA28:AA31)</f>
        <v>48349000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29798060</v>
      </c>
      <c r="D35" s="155"/>
      <c r="E35" s="156">
        <v>16339000</v>
      </c>
      <c r="F35" s="60">
        <v>23744961</v>
      </c>
      <c r="G35" s="60">
        <v>1211081</v>
      </c>
      <c r="H35" s="60">
        <v>650792</v>
      </c>
      <c r="I35" s="60">
        <v>4302169</v>
      </c>
      <c r="J35" s="60">
        <v>6164042</v>
      </c>
      <c r="K35" s="60"/>
      <c r="L35" s="60">
        <v>4124954</v>
      </c>
      <c r="M35" s="60"/>
      <c r="N35" s="60">
        <v>4124954</v>
      </c>
      <c r="O35" s="60"/>
      <c r="P35" s="60">
        <v>84100</v>
      </c>
      <c r="Q35" s="60"/>
      <c r="R35" s="60">
        <v>84100</v>
      </c>
      <c r="S35" s="60"/>
      <c r="T35" s="60"/>
      <c r="U35" s="60"/>
      <c r="V35" s="60"/>
      <c r="W35" s="60">
        <v>10373096</v>
      </c>
      <c r="X35" s="60"/>
      <c r="Y35" s="60">
        <v>10373096</v>
      </c>
      <c r="Z35" s="140"/>
      <c r="AA35" s="62">
        <v>23744961</v>
      </c>
    </row>
    <row r="36" spans="1:27" ht="12.75">
      <c r="A36" s="238" t="s">
        <v>139</v>
      </c>
      <c r="B36" s="149"/>
      <c r="C36" s="222">
        <f aca="true" t="shared" si="6" ref="C36:Y36">SUM(C32:C35)</f>
        <v>108917551</v>
      </c>
      <c r="D36" s="222">
        <f>SUM(D32:D35)</f>
        <v>0</v>
      </c>
      <c r="E36" s="218">
        <f t="shared" si="6"/>
        <v>102688000</v>
      </c>
      <c r="F36" s="220">
        <f t="shared" si="6"/>
        <v>72093961</v>
      </c>
      <c r="G36" s="220">
        <f t="shared" si="6"/>
        <v>2885014</v>
      </c>
      <c r="H36" s="220">
        <f t="shared" si="6"/>
        <v>2478186</v>
      </c>
      <c r="I36" s="220">
        <f t="shared" si="6"/>
        <v>5171609</v>
      </c>
      <c r="J36" s="220">
        <f t="shared" si="6"/>
        <v>10534809</v>
      </c>
      <c r="K36" s="220">
        <f t="shared" si="6"/>
        <v>10867020</v>
      </c>
      <c r="L36" s="220">
        <f t="shared" si="6"/>
        <v>7837449</v>
      </c>
      <c r="M36" s="220">
        <f t="shared" si="6"/>
        <v>1585575</v>
      </c>
      <c r="N36" s="220">
        <f t="shared" si="6"/>
        <v>20290044</v>
      </c>
      <c r="O36" s="220">
        <f t="shared" si="6"/>
        <v>5424152</v>
      </c>
      <c r="P36" s="220">
        <f t="shared" si="6"/>
        <v>2967872</v>
      </c>
      <c r="Q36" s="220">
        <f t="shared" si="6"/>
        <v>0</v>
      </c>
      <c r="R36" s="220">
        <f t="shared" si="6"/>
        <v>8392024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39216877</v>
      </c>
      <c r="X36" s="220">
        <f t="shared" si="6"/>
        <v>0</v>
      </c>
      <c r="Y36" s="220">
        <f t="shared" si="6"/>
        <v>39216877</v>
      </c>
      <c r="Z36" s="221">
        <f>+IF(X36&lt;&gt;0,+(Y36/X36)*100,0)</f>
        <v>0</v>
      </c>
      <c r="AA36" s="239">
        <f>SUM(AA32:AA35)</f>
        <v>72093961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5497198</v>
      </c>
      <c r="D6" s="155"/>
      <c r="E6" s="59">
        <v>15398757</v>
      </c>
      <c r="F6" s="60">
        <v>2616757</v>
      </c>
      <c r="G6" s="60">
        <v>5497198</v>
      </c>
      <c r="H6" s="60">
        <v>5497198</v>
      </c>
      <c r="I6" s="60">
        <v>5497198</v>
      </c>
      <c r="J6" s="60">
        <v>5497198</v>
      </c>
      <c r="K6" s="60">
        <v>5497198</v>
      </c>
      <c r="L6" s="60">
        <v>5497198</v>
      </c>
      <c r="M6" s="60"/>
      <c r="N6" s="60"/>
      <c r="O6" s="60">
        <v>10115212</v>
      </c>
      <c r="P6" s="60">
        <v>10115212</v>
      </c>
      <c r="Q6" s="60">
        <v>10115212</v>
      </c>
      <c r="R6" s="60">
        <v>10115212</v>
      </c>
      <c r="S6" s="60"/>
      <c r="T6" s="60"/>
      <c r="U6" s="60"/>
      <c r="V6" s="60"/>
      <c r="W6" s="60">
        <v>10115212</v>
      </c>
      <c r="X6" s="60">
        <v>1962568</v>
      </c>
      <c r="Y6" s="60">
        <v>8152644</v>
      </c>
      <c r="Z6" s="140">
        <v>415.41</v>
      </c>
      <c r="AA6" s="62">
        <v>2616757</v>
      </c>
    </row>
    <row r="7" spans="1:27" ht="12.75">
      <c r="A7" s="249" t="s">
        <v>144</v>
      </c>
      <c r="B7" s="182"/>
      <c r="C7" s="155">
        <v>6348590</v>
      </c>
      <c r="D7" s="155"/>
      <c r="E7" s="59">
        <v>15162000</v>
      </c>
      <c r="F7" s="60">
        <v>8810524</v>
      </c>
      <c r="G7" s="60">
        <v>6348590</v>
      </c>
      <c r="H7" s="60">
        <v>6348590</v>
      </c>
      <c r="I7" s="60">
        <v>6348590</v>
      </c>
      <c r="J7" s="60">
        <v>6348590</v>
      </c>
      <c r="K7" s="60">
        <v>6348590</v>
      </c>
      <c r="L7" s="60">
        <v>6348590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6607893</v>
      </c>
      <c r="Y7" s="60">
        <v>-6607893</v>
      </c>
      <c r="Z7" s="140">
        <v>-100</v>
      </c>
      <c r="AA7" s="62">
        <v>8810524</v>
      </c>
    </row>
    <row r="8" spans="1:27" ht="12.75">
      <c r="A8" s="249" t="s">
        <v>145</v>
      </c>
      <c r="B8" s="182"/>
      <c r="C8" s="155">
        <v>87751236</v>
      </c>
      <c r="D8" s="155"/>
      <c r="E8" s="59">
        <v>94408000</v>
      </c>
      <c r="F8" s="60">
        <v>84558934</v>
      </c>
      <c r="G8" s="60">
        <v>87751236</v>
      </c>
      <c r="H8" s="60">
        <v>87751236</v>
      </c>
      <c r="I8" s="60">
        <v>87751236</v>
      </c>
      <c r="J8" s="60">
        <v>87751236</v>
      </c>
      <c r="K8" s="60">
        <v>87751236</v>
      </c>
      <c r="L8" s="60">
        <v>87751236</v>
      </c>
      <c r="M8" s="60"/>
      <c r="N8" s="60"/>
      <c r="O8" s="60">
        <v>84558934</v>
      </c>
      <c r="P8" s="60">
        <v>84558934</v>
      </c>
      <c r="Q8" s="60">
        <v>84558934</v>
      </c>
      <c r="R8" s="60">
        <v>84558934</v>
      </c>
      <c r="S8" s="60"/>
      <c r="T8" s="60"/>
      <c r="U8" s="60"/>
      <c r="V8" s="60"/>
      <c r="W8" s="60">
        <v>84558934</v>
      </c>
      <c r="X8" s="60">
        <v>63419201</v>
      </c>
      <c r="Y8" s="60">
        <v>21139733</v>
      </c>
      <c r="Z8" s="140">
        <v>33.33</v>
      </c>
      <c r="AA8" s="62">
        <v>84558934</v>
      </c>
    </row>
    <row r="9" spans="1:27" ht="12.75">
      <c r="A9" s="249" t="s">
        <v>146</v>
      </c>
      <c r="B9" s="182"/>
      <c r="C9" s="155">
        <v>18936775</v>
      </c>
      <c r="D9" s="155"/>
      <c r="E9" s="59">
        <v>20194000</v>
      </c>
      <c r="F9" s="60"/>
      <c r="G9" s="60">
        <v>18936775</v>
      </c>
      <c r="H9" s="60">
        <v>18936775</v>
      </c>
      <c r="I9" s="60">
        <v>18936775</v>
      </c>
      <c r="J9" s="60">
        <v>18936775</v>
      </c>
      <c r="K9" s="60">
        <v>18936775</v>
      </c>
      <c r="L9" s="60">
        <v>18936775</v>
      </c>
      <c r="M9" s="60"/>
      <c r="N9" s="60"/>
      <c r="O9" s="60">
        <v>17438763</v>
      </c>
      <c r="P9" s="60">
        <v>17438763</v>
      </c>
      <c r="Q9" s="60">
        <v>17438763</v>
      </c>
      <c r="R9" s="60">
        <v>17438763</v>
      </c>
      <c r="S9" s="60"/>
      <c r="T9" s="60"/>
      <c r="U9" s="60"/>
      <c r="V9" s="60"/>
      <c r="W9" s="60">
        <v>17438763</v>
      </c>
      <c r="X9" s="60"/>
      <c r="Y9" s="60">
        <v>17438763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>
        <v>15833999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11875499</v>
      </c>
      <c r="Y10" s="159">
        <v>-11875499</v>
      </c>
      <c r="Z10" s="141">
        <v>-100</v>
      </c>
      <c r="AA10" s="225">
        <v>15833999</v>
      </c>
    </row>
    <row r="11" spans="1:27" ht="12.75">
      <c r="A11" s="249" t="s">
        <v>148</v>
      </c>
      <c r="B11" s="182"/>
      <c r="C11" s="155">
        <v>12088788</v>
      </c>
      <c r="D11" s="155"/>
      <c r="E11" s="59">
        <v>11798416</v>
      </c>
      <c r="F11" s="60">
        <v>17438763</v>
      </c>
      <c r="G11" s="60">
        <v>12088788</v>
      </c>
      <c r="H11" s="60">
        <v>12088788</v>
      </c>
      <c r="I11" s="60">
        <v>12088788</v>
      </c>
      <c r="J11" s="60">
        <v>12088788</v>
      </c>
      <c r="K11" s="60">
        <v>12088788</v>
      </c>
      <c r="L11" s="60">
        <v>12088788</v>
      </c>
      <c r="M11" s="60"/>
      <c r="N11" s="60"/>
      <c r="O11" s="60">
        <v>15833999</v>
      </c>
      <c r="P11" s="60">
        <v>15833999</v>
      </c>
      <c r="Q11" s="60">
        <v>15833999</v>
      </c>
      <c r="R11" s="60">
        <v>15833999</v>
      </c>
      <c r="S11" s="60"/>
      <c r="T11" s="60"/>
      <c r="U11" s="60"/>
      <c r="V11" s="60"/>
      <c r="W11" s="60">
        <v>15833999</v>
      </c>
      <c r="X11" s="60">
        <v>13079072</v>
      </c>
      <c r="Y11" s="60">
        <v>2754927</v>
      </c>
      <c r="Z11" s="140">
        <v>21.06</v>
      </c>
      <c r="AA11" s="62">
        <v>17438763</v>
      </c>
    </row>
    <row r="12" spans="1:27" ht="12.75">
      <c r="A12" s="250" t="s">
        <v>56</v>
      </c>
      <c r="B12" s="251"/>
      <c r="C12" s="168">
        <f aca="true" t="shared" si="0" ref="C12:Y12">SUM(C6:C11)</f>
        <v>130622587</v>
      </c>
      <c r="D12" s="168">
        <f>SUM(D6:D11)</f>
        <v>0</v>
      </c>
      <c r="E12" s="72">
        <f t="shared" si="0"/>
        <v>156961173</v>
      </c>
      <c r="F12" s="73">
        <f t="shared" si="0"/>
        <v>129258977</v>
      </c>
      <c r="G12" s="73">
        <f t="shared" si="0"/>
        <v>130622587</v>
      </c>
      <c r="H12" s="73">
        <f t="shared" si="0"/>
        <v>130622587</v>
      </c>
      <c r="I12" s="73">
        <f t="shared" si="0"/>
        <v>130622587</v>
      </c>
      <c r="J12" s="73">
        <f t="shared" si="0"/>
        <v>130622587</v>
      </c>
      <c r="K12" s="73">
        <f t="shared" si="0"/>
        <v>130622587</v>
      </c>
      <c r="L12" s="73">
        <f t="shared" si="0"/>
        <v>130622587</v>
      </c>
      <c r="M12" s="73">
        <f t="shared" si="0"/>
        <v>0</v>
      </c>
      <c r="N12" s="73">
        <f t="shared" si="0"/>
        <v>0</v>
      </c>
      <c r="O12" s="73">
        <f t="shared" si="0"/>
        <v>127946908</v>
      </c>
      <c r="P12" s="73">
        <f t="shared" si="0"/>
        <v>127946908</v>
      </c>
      <c r="Q12" s="73">
        <f t="shared" si="0"/>
        <v>127946908</v>
      </c>
      <c r="R12" s="73">
        <f t="shared" si="0"/>
        <v>127946908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127946908</v>
      </c>
      <c r="X12" s="73">
        <f t="shared" si="0"/>
        <v>96944233</v>
      </c>
      <c r="Y12" s="73">
        <f t="shared" si="0"/>
        <v>31002675</v>
      </c>
      <c r="Z12" s="170">
        <f>+IF(X12&lt;&gt;0,+(Y12/X12)*100,0)</f>
        <v>31.979906427234305</v>
      </c>
      <c r="AA12" s="74">
        <f>SUM(AA6:AA11)</f>
        <v>129258977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7028943</v>
      </c>
      <c r="D15" s="155"/>
      <c r="E15" s="59"/>
      <c r="F15" s="60">
        <v>7028943</v>
      </c>
      <c r="G15" s="60">
        <v>7028943</v>
      </c>
      <c r="H15" s="60">
        <v>7028943</v>
      </c>
      <c r="I15" s="60">
        <v>7028943</v>
      </c>
      <c r="J15" s="60">
        <v>7028943</v>
      </c>
      <c r="K15" s="60">
        <v>7028943</v>
      </c>
      <c r="L15" s="60">
        <v>7028943</v>
      </c>
      <c r="M15" s="60"/>
      <c r="N15" s="60"/>
      <c r="O15" s="60">
        <v>7028943</v>
      </c>
      <c r="P15" s="60">
        <v>7028943</v>
      </c>
      <c r="Q15" s="60">
        <v>7028943</v>
      </c>
      <c r="R15" s="60">
        <v>7028943</v>
      </c>
      <c r="S15" s="60"/>
      <c r="T15" s="60"/>
      <c r="U15" s="60"/>
      <c r="V15" s="60"/>
      <c r="W15" s="60">
        <v>7028943</v>
      </c>
      <c r="X15" s="60">
        <v>5271707</v>
      </c>
      <c r="Y15" s="60">
        <v>1757236</v>
      </c>
      <c r="Z15" s="140">
        <v>33.33</v>
      </c>
      <c r="AA15" s="62">
        <v>7028943</v>
      </c>
    </row>
    <row r="16" spans="1:27" ht="12.75">
      <c r="A16" s="249" t="s">
        <v>151</v>
      </c>
      <c r="B16" s="182"/>
      <c r="C16" s="155">
        <v>232911</v>
      </c>
      <c r="D16" s="155"/>
      <c r="E16" s="59">
        <v>233000</v>
      </c>
      <c r="F16" s="60">
        <v>223255</v>
      </c>
      <c r="G16" s="159">
        <v>232911</v>
      </c>
      <c r="H16" s="159">
        <v>232911</v>
      </c>
      <c r="I16" s="159">
        <v>232911</v>
      </c>
      <c r="J16" s="60">
        <v>232911</v>
      </c>
      <c r="K16" s="159">
        <v>232911</v>
      </c>
      <c r="L16" s="159">
        <v>232911</v>
      </c>
      <c r="M16" s="60"/>
      <c r="N16" s="159"/>
      <c r="O16" s="159">
        <v>223255</v>
      </c>
      <c r="P16" s="159">
        <v>223255</v>
      </c>
      <c r="Q16" s="60">
        <v>223255</v>
      </c>
      <c r="R16" s="159">
        <v>223255</v>
      </c>
      <c r="S16" s="159"/>
      <c r="T16" s="60"/>
      <c r="U16" s="159"/>
      <c r="V16" s="159"/>
      <c r="W16" s="159">
        <v>223255</v>
      </c>
      <c r="X16" s="60">
        <v>167441</v>
      </c>
      <c r="Y16" s="159">
        <v>55814</v>
      </c>
      <c r="Z16" s="141">
        <v>33.33</v>
      </c>
      <c r="AA16" s="225">
        <v>223255</v>
      </c>
    </row>
    <row r="17" spans="1:27" ht="12.75">
      <c r="A17" s="249" t="s">
        <v>152</v>
      </c>
      <c r="B17" s="182"/>
      <c r="C17" s="155">
        <v>158154797</v>
      </c>
      <c r="D17" s="155"/>
      <c r="E17" s="59">
        <v>191992000</v>
      </c>
      <c r="F17" s="60">
        <v>158154797</v>
      </c>
      <c r="G17" s="60">
        <v>158154797</v>
      </c>
      <c r="H17" s="60">
        <v>158154797</v>
      </c>
      <c r="I17" s="60">
        <v>158154797</v>
      </c>
      <c r="J17" s="60">
        <v>158154797</v>
      </c>
      <c r="K17" s="60">
        <v>158154797</v>
      </c>
      <c r="L17" s="60">
        <v>158154797</v>
      </c>
      <c r="M17" s="60"/>
      <c r="N17" s="60"/>
      <c r="O17" s="60">
        <v>158154797</v>
      </c>
      <c r="P17" s="60">
        <v>158154797</v>
      </c>
      <c r="Q17" s="60">
        <v>158154797</v>
      </c>
      <c r="R17" s="60">
        <v>158154797</v>
      </c>
      <c r="S17" s="60"/>
      <c r="T17" s="60"/>
      <c r="U17" s="60"/>
      <c r="V17" s="60"/>
      <c r="W17" s="60">
        <v>158154797</v>
      </c>
      <c r="X17" s="60">
        <v>118616098</v>
      </c>
      <c r="Y17" s="60">
        <v>39538699</v>
      </c>
      <c r="Z17" s="140">
        <v>33.33</v>
      </c>
      <c r="AA17" s="62">
        <v>158154797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2234929431</v>
      </c>
      <c r="D19" s="155"/>
      <c r="E19" s="59">
        <v>2233720764</v>
      </c>
      <c r="F19" s="60">
        <v>2234929431</v>
      </c>
      <c r="G19" s="60">
        <v>2234929431</v>
      </c>
      <c r="H19" s="60">
        <v>2234929431</v>
      </c>
      <c r="I19" s="60">
        <v>2234929431</v>
      </c>
      <c r="J19" s="60">
        <v>2234929431</v>
      </c>
      <c r="K19" s="60">
        <v>2234929431</v>
      </c>
      <c r="L19" s="60">
        <v>2234929431</v>
      </c>
      <c r="M19" s="60"/>
      <c r="N19" s="60"/>
      <c r="O19" s="60">
        <v>2234929431</v>
      </c>
      <c r="P19" s="60">
        <v>2234929431</v>
      </c>
      <c r="Q19" s="60">
        <v>2234929431</v>
      </c>
      <c r="R19" s="60">
        <v>2234929431</v>
      </c>
      <c r="S19" s="60"/>
      <c r="T19" s="60"/>
      <c r="U19" s="60"/>
      <c r="V19" s="60"/>
      <c r="W19" s="60">
        <v>2234929431</v>
      </c>
      <c r="X19" s="60">
        <v>1676197073</v>
      </c>
      <c r="Y19" s="60">
        <v>558732358</v>
      </c>
      <c r="Z19" s="140">
        <v>33.33</v>
      </c>
      <c r="AA19" s="62">
        <v>2234929431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3241781</v>
      </c>
      <c r="D22" s="155"/>
      <c r="E22" s="59">
        <v>790000</v>
      </c>
      <c r="F22" s="60">
        <v>3241781</v>
      </c>
      <c r="G22" s="60">
        <v>3241781</v>
      </c>
      <c r="H22" s="60">
        <v>3241781</v>
      </c>
      <c r="I22" s="60">
        <v>3241781</v>
      </c>
      <c r="J22" s="60">
        <v>3241781</v>
      </c>
      <c r="K22" s="60">
        <v>3241781</v>
      </c>
      <c r="L22" s="60">
        <v>3241781</v>
      </c>
      <c r="M22" s="60"/>
      <c r="N22" s="60"/>
      <c r="O22" s="60">
        <v>3241781</v>
      </c>
      <c r="P22" s="60">
        <v>3241781</v>
      </c>
      <c r="Q22" s="60">
        <v>3241781</v>
      </c>
      <c r="R22" s="60">
        <v>3241781</v>
      </c>
      <c r="S22" s="60"/>
      <c r="T22" s="60"/>
      <c r="U22" s="60"/>
      <c r="V22" s="60"/>
      <c r="W22" s="60">
        <v>3241781</v>
      </c>
      <c r="X22" s="60">
        <v>2431336</v>
      </c>
      <c r="Y22" s="60">
        <v>810445</v>
      </c>
      <c r="Z22" s="140">
        <v>33.33</v>
      </c>
      <c r="AA22" s="62">
        <v>3241781</v>
      </c>
    </row>
    <row r="23" spans="1:27" ht="12.75">
      <c r="A23" s="249" t="s">
        <v>158</v>
      </c>
      <c r="B23" s="182"/>
      <c r="C23" s="155">
        <v>2163451</v>
      </c>
      <c r="D23" s="155"/>
      <c r="E23" s="59">
        <v>2163000</v>
      </c>
      <c r="F23" s="60">
        <v>2163000</v>
      </c>
      <c r="G23" s="159">
        <v>2163451</v>
      </c>
      <c r="H23" s="159">
        <v>2163451</v>
      </c>
      <c r="I23" s="159">
        <v>2163451</v>
      </c>
      <c r="J23" s="60">
        <v>2163451</v>
      </c>
      <c r="K23" s="159">
        <v>2163451</v>
      </c>
      <c r="L23" s="159">
        <v>2163451</v>
      </c>
      <c r="M23" s="60"/>
      <c r="N23" s="159"/>
      <c r="O23" s="159">
        <v>2163451</v>
      </c>
      <c r="P23" s="159">
        <v>2163451</v>
      </c>
      <c r="Q23" s="60">
        <v>2163451</v>
      </c>
      <c r="R23" s="159">
        <v>2163451</v>
      </c>
      <c r="S23" s="159"/>
      <c r="T23" s="60"/>
      <c r="U23" s="159"/>
      <c r="V23" s="159"/>
      <c r="W23" s="159">
        <v>2163451</v>
      </c>
      <c r="X23" s="60">
        <v>1622250</v>
      </c>
      <c r="Y23" s="159">
        <v>541201</v>
      </c>
      <c r="Z23" s="141">
        <v>33.36</v>
      </c>
      <c r="AA23" s="225">
        <v>2163000</v>
      </c>
    </row>
    <row r="24" spans="1:27" ht="12.75">
      <c r="A24" s="250" t="s">
        <v>57</v>
      </c>
      <c r="B24" s="253"/>
      <c r="C24" s="168">
        <f aca="true" t="shared" si="1" ref="C24:Y24">SUM(C15:C23)</f>
        <v>2405751314</v>
      </c>
      <c r="D24" s="168">
        <f>SUM(D15:D23)</f>
        <v>0</v>
      </c>
      <c r="E24" s="76">
        <f t="shared" si="1"/>
        <v>2428898764</v>
      </c>
      <c r="F24" s="77">
        <f t="shared" si="1"/>
        <v>2405741207</v>
      </c>
      <c r="G24" s="77">
        <f t="shared" si="1"/>
        <v>2405751314</v>
      </c>
      <c r="H24" s="77">
        <f t="shared" si="1"/>
        <v>2405751314</v>
      </c>
      <c r="I24" s="77">
        <f t="shared" si="1"/>
        <v>2405751314</v>
      </c>
      <c r="J24" s="77">
        <f t="shared" si="1"/>
        <v>2405751314</v>
      </c>
      <c r="K24" s="77">
        <f t="shared" si="1"/>
        <v>2405751314</v>
      </c>
      <c r="L24" s="77">
        <f t="shared" si="1"/>
        <v>2405751314</v>
      </c>
      <c r="M24" s="77">
        <f t="shared" si="1"/>
        <v>0</v>
      </c>
      <c r="N24" s="77">
        <f t="shared" si="1"/>
        <v>0</v>
      </c>
      <c r="O24" s="77">
        <f t="shared" si="1"/>
        <v>2405741658</v>
      </c>
      <c r="P24" s="77">
        <f t="shared" si="1"/>
        <v>2405741658</v>
      </c>
      <c r="Q24" s="77">
        <f t="shared" si="1"/>
        <v>2405741658</v>
      </c>
      <c r="R24" s="77">
        <f t="shared" si="1"/>
        <v>2405741658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2405741658</v>
      </c>
      <c r="X24" s="77">
        <f t="shared" si="1"/>
        <v>1804305905</v>
      </c>
      <c r="Y24" s="77">
        <f t="shared" si="1"/>
        <v>601435753</v>
      </c>
      <c r="Z24" s="212">
        <f>+IF(X24&lt;&gt;0,+(Y24/X24)*100,0)</f>
        <v>33.33335834756912</v>
      </c>
      <c r="AA24" s="79">
        <f>SUM(AA15:AA23)</f>
        <v>2405741207</v>
      </c>
    </row>
    <row r="25" spans="1:27" ht="12.75">
      <c r="A25" s="250" t="s">
        <v>159</v>
      </c>
      <c r="B25" s="251"/>
      <c r="C25" s="168">
        <f aca="true" t="shared" si="2" ref="C25:Y25">+C12+C24</f>
        <v>2536373901</v>
      </c>
      <c r="D25" s="168">
        <f>+D12+D24</f>
        <v>0</v>
      </c>
      <c r="E25" s="72">
        <f t="shared" si="2"/>
        <v>2585859937</v>
      </c>
      <c r="F25" s="73">
        <f t="shared" si="2"/>
        <v>2535000184</v>
      </c>
      <c r="G25" s="73">
        <f t="shared" si="2"/>
        <v>2536373901</v>
      </c>
      <c r="H25" s="73">
        <f t="shared" si="2"/>
        <v>2536373901</v>
      </c>
      <c r="I25" s="73">
        <f t="shared" si="2"/>
        <v>2536373901</v>
      </c>
      <c r="J25" s="73">
        <f t="shared" si="2"/>
        <v>2536373901</v>
      </c>
      <c r="K25" s="73">
        <f t="shared" si="2"/>
        <v>2536373901</v>
      </c>
      <c r="L25" s="73">
        <f t="shared" si="2"/>
        <v>2536373901</v>
      </c>
      <c r="M25" s="73">
        <f t="shared" si="2"/>
        <v>0</v>
      </c>
      <c r="N25" s="73">
        <f t="shared" si="2"/>
        <v>0</v>
      </c>
      <c r="O25" s="73">
        <f t="shared" si="2"/>
        <v>2533688566</v>
      </c>
      <c r="P25" s="73">
        <f t="shared" si="2"/>
        <v>2533688566</v>
      </c>
      <c r="Q25" s="73">
        <f t="shared" si="2"/>
        <v>2533688566</v>
      </c>
      <c r="R25" s="73">
        <f t="shared" si="2"/>
        <v>2533688566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2533688566</v>
      </c>
      <c r="X25" s="73">
        <f t="shared" si="2"/>
        <v>1901250138</v>
      </c>
      <c r="Y25" s="73">
        <f t="shared" si="2"/>
        <v>632438428</v>
      </c>
      <c r="Z25" s="170">
        <f>+IF(X25&lt;&gt;0,+(Y25/X25)*100,0)</f>
        <v>33.26434619830124</v>
      </c>
      <c r="AA25" s="74">
        <f>+AA12+AA24</f>
        <v>2535000184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1218947</v>
      </c>
      <c r="D30" s="155"/>
      <c r="E30" s="59">
        <v>1282000</v>
      </c>
      <c r="F30" s="60">
        <v>1282000</v>
      </c>
      <c r="G30" s="60">
        <v>1865510</v>
      </c>
      <c r="H30" s="60">
        <v>1865510</v>
      </c>
      <c r="I30" s="60">
        <v>1865510</v>
      </c>
      <c r="J30" s="60">
        <v>1865510</v>
      </c>
      <c r="K30" s="60">
        <v>1865510</v>
      </c>
      <c r="L30" s="60">
        <v>1865510</v>
      </c>
      <c r="M30" s="60"/>
      <c r="N30" s="60"/>
      <c r="O30" s="60">
        <v>1258028</v>
      </c>
      <c r="P30" s="60">
        <v>1258028</v>
      </c>
      <c r="Q30" s="60">
        <v>1258028</v>
      </c>
      <c r="R30" s="60">
        <v>1258028</v>
      </c>
      <c r="S30" s="60"/>
      <c r="T30" s="60"/>
      <c r="U30" s="60"/>
      <c r="V30" s="60"/>
      <c r="W30" s="60">
        <v>1258028</v>
      </c>
      <c r="X30" s="60">
        <v>961500</v>
      </c>
      <c r="Y30" s="60">
        <v>296528</v>
      </c>
      <c r="Z30" s="140">
        <v>30.84</v>
      </c>
      <c r="AA30" s="62">
        <v>1282000</v>
      </c>
    </row>
    <row r="31" spans="1:27" ht="12.75">
      <c r="A31" s="249" t="s">
        <v>163</v>
      </c>
      <c r="B31" s="182"/>
      <c r="C31" s="155">
        <v>12720145</v>
      </c>
      <c r="D31" s="155"/>
      <c r="E31" s="59">
        <v>12146690</v>
      </c>
      <c r="F31" s="60">
        <v>25231577</v>
      </c>
      <c r="G31" s="60">
        <v>12720145</v>
      </c>
      <c r="H31" s="60">
        <v>12720145</v>
      </c>
      <c r="I31" s="60">
        <v>12720145</v>
      </c>
      <c r="J31" s="60">
        <v>12720145</v>
      </c>
      <c r="K31" s="60">
        <v>12720145</v>
      </c>
      <c r="L31" s="60">
        <v>12720145</v>
      </c>
      <c r="M31" s="60"/>
      <c r="N31" s="60"/>
      <c r="O31" s="60">
        <v>13084887</v>
      </c>
      <c r="P31" s="60">
        <v>13084887</v>
      </c>
      <c r="Q31" s="60">
        <v>13084887</v>
      </c>
      <c r="R31" s="60">
        <v>13084887</v>
      </c>
      <c r="S31" s="60"/>
      <c r="T31" s="60"/>
      <c r="U31" s="60"/>
      <c r="V31" s="60"/>
      <c r="W31" s="60">
        <v>13084887</v>
      </c>
      <c r="X31" s="60">
        <v>18923683</v>
      </c>
      <c r="Y31" s="60">
        <v>-5838796</v>
      </c>
      <c r="Z31" s="140">
        <v>-30.85</v>
      </c>
      <c r="AA31" s="62">
        <v>25231577</v>
      </c>
    </row>
    <row r="32" spans="1:27" ht="12.75">
      <c r="A32" s="249" t="s">
        <v>164</v>
      </c>
      <c r="B32" s="182"/>
      <c r="C32" s="155">
        <v>167481716</v>
      </c>
      <c r="D32" s="155"/>
      <c r="E32" s="59">
        <v>131331083</v>
      </c>
      <c r="F32" s="60">
        <v>118830515</v>
      </c>
      <c r="G32" s="60">
        <v>192717530</v>
      </c>
      <c r="H32" s="60">
        <v>192717530</v>
      </c>
      <c r="I32" s="60">
        <v>192717530</v>
      </c>
      <c r="J32" s="60">
        <v>192717530</v>
      </c>
      <c r="K32" s="60">
        <v>192717530</v>
      </c>
      <c r="L32" s="60">
        <v>192717530</v>
      </c>
      <c r="M32" s="60"/>
      <c r="N32" s="60"/>
      <c r="O32" s="60">
        <v>122808850</v>
      </c>
      <c r="P32" s="60">
        <v>122808850</v>
      </c>
      <c r="Q32" s="60">
        <v>122808850</v>
      </c>
      <c r="R32" s="60">
        <v>122808850</v>
      </c>
      <c r="S32" s="60"/>
      <c r="T32" s="60"/>
      <c r="U32" s="60"/>
      <c r="V32" s="60"/>
      <c r="W32" s="60">
        <v>122808850</v>
      </c>
      <c r="X32" s="60">
        <v>89122886</v>
      </c>
      <c r="Y32" s="60">
        <v>33685964</v>
      </c>
      <c r="Z32" s="140">
        <v>37.8</v>
      </c>
      <c r="AA32" s="62">
        <v>118830515</v>
      </c>
    </row>
    <row r="33" spans="1:27" ht="12.75">
      <c r="A33" s="249" t="s">
        <v>165</v>
      </c>
      <c r="B33" s="182"/>
      <c r="C33" s="155">
        <v>25882377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207303185</v>
      </c>
      <c r="D34" s="168">
        <f>SUM(D29:D33)</f>
        <v>0</v>
      </c>
      <c r="E34" s="72">
        <f t="shared" si="3"/>
        <v>144759773</v>
      </c>
      <c r="F34" s="73">
        <f t="shared" si="3"/>
        <v>145344092</v>
      </c>
      <c r="G34" s="73">
        <f t="shared" si="3"/>
        <v>207303185</v>
      </c>
      <c r="H34" s="73">
        <f t="shared" si="3"/>
        <v>207303185</v>
      </c>
      <c r="I34" s="73">
        <f t="shared" si="3"/>
        <v>207303185</v>
      </c>
      <c r="J34" s="73">
        <f t="shared" si="3"/>
        <v>207303185</v>
      </c>
      <c r="K34" s="73">
        <f t="shared" si="3"/>
        <v>207303185</v>
      </c>
      <c r="L34" s="73">
        <f t="shared" si="3"/>
        <v>207303185</v>
      </c>
      <c r="M34" s="73">
        <f t="shared" si="3"/>
        <v>0</v>
      </c>
      <c r="N34" s="73">
        <f t="shared" si="3"/>
        <v>0</v>
      </c>
      <c r="O34" s="73">
        <f t="shared" si="3"/>
        <v>137151765</v>
      </c>
      <c r="P34" s="73">
        <f t="shared" si="3"/>
        <v>137151765</v>
      </c>
      <c r="Q34" s="73">
        <f t="shared" si="3"/>
        <v>137151765</v>
      </c>
      <c r="R34" s="73">
        <f t="shared" si="3"/>
        <v>137151765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137151765</v>
      </c>
      <c r="X34" s="73">
        <f t="shared" si="3"/>
        <v>109008069</v>
      </c>
      <c r="Y34" s="73">
        <f t="shared" si="3"/>
        <v>28143696</v>
      </c>
      <c r="Z34" s="170">
        <f>+IF(X34&lt;&gt;0,+(Y34/X34)*100,0)</f>
        <v>25.817993345061456</v>
      </c>
      <c r="AA34" s="74">
        <f>SUM(AA29:AA33)</f>
        <v>145344092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22408953</v>
      </c>
      <c r="D37" s="155"/>
      <c r="E37" s="59">
        <v>23655000</v>
      </c>
      <c r="F37" s="60">
        <v>22744376</v>
      </c>
      <c r="G37" s="60">
        <v>23087595</v>
      </c>
      <c r="H37" s="60">
        <v>23087595</v>
      </c>
      <c r="I37" s="60">
        <v>23087595</v>
      </c>
      <c r="J37" s="60">
        <v>23087595</v>
      </c>
      <c r="K37" s="60">
        <v>23087595</v>
      </c>
      <c r="L37" s="60">
        <v>23087595</v>
      </c>
      <c r="M37" s="60"/>
      <c r="N37" s="60"/>
      <c r="O37" s="60">
        <v>22744376</v>
      </c>
      <c r="P37" s="60">
        <v>22744376</v>
      </c>
      <c r="Q37" s="60">
        <v>22744376</v>
      </c>
      <c r="R37" s="60">
        <v>22744376</v>
      </c>
      <c r="S37" s="60"/>
      <c r="T37" s="60"/>
      <c r="U37" s="60"/>
      <c r="V37" s="60"/>
      <c r="W37" s="60">
        <v>22744376</v>
      </c>
      <c r="X37" s="60">
        <v>17058282</v>
      </c>
      <c r="Y37" s="60">
        <v>5686094</v>
      </c>
      <c r="Z37" s="140">
        <v>33.33</v>
      </c>
      <c r="AA37" s="62">
        <v>22744376</v>
      </c>
    </row>
    <row r="38" spans="1:27" ht="12.75">
      <c r="A38" s="249" t="s">
        <v>165</v>
      </c>
      <c r="B38" s="182"/>
      <c r="C38" s="155">
        <v>71369553</v>
      </c>
      <c r="D38" s="155"/>
      <c r="E38" s="59">
        <v>70422408</v>
      </c>
      <c r="F38" s="60">
        <v>70636257</v>
      </c>
      <c r="G38" s="60">
        <v>70690911</v>
      </c>
      <c r="H38" s="60">
        <v>70690911</v>
      </c>
      <c r="I38" s="60">
        <v>70690911</v>
      </c>
      <c r="J38" s="60">
        <v>70690911</v>
      </c>
      <c r="K38" s="60">
        <v>70690911</v>
      </c>
      <c r="L38" s="60">
        <v>70690911</v>
      </c>
      <c r="M38" s="60"/>
      <c r="N38" s="60"/>
      <c r="O38" s="60">
        <v>70636257</v>
      </c>
      <c r="P38" s="60">
        <v>70636257</v>
      </c>
      <c r="Q38" s="60">
        <v>70636257</v>
      </c>
      <c r="R38" s="60">
        <v>70636257</v>
      </c>
      <c r="S38" s="60"/>
      <c r="T38" s="60"/>
      <c r="U38" s="60"/>
      <c r="V38" s="60"/>
      <c r="W38" s="60">
        <v>70636257</v>
      </c>
      <c r="X38" s="60">
        <v>52977193</v>
      </c>
      <c r="Y38" s="60">
        <v>17659064</v>
      </c>
      <c r="Z38" s="140">
        <v>33.33</v>
      </c>
      <c r="AA38" s="62">
        <v>70636257</v>
      </c>
    </row>
    <row r="39" spans="1:27" ht="12.75">
      <c r="A39" s="250" t="s">
        <v>59</v>
      </c>
      <c r="B39" s="253"/>
      <c r="C39" s="168">
        <f aca="true" t="shared" si="4" ref="C39:Y39">SUM(C37:C38)</f>
        <v>93778506</v>
      </c>
      <c r="D39" s="168">
        <f>SUM(D37:D38)</f>
        <v>0</v>
      </c>
      <c r="E39" s="76">
        <f t="shared" si="4"/>
        <v>94077408</v>
      </c>
      <c r="F39" s="77">
        <f t="shared" si="4"/>
        <v>93380633</v>
      </c>
      <c r="G39" s="77">
        <f t="shared" si="4"/>
        <v>93778506</v>
      </c>
      <c r="H39" s="77">
        <f t="shared" si="4"/>
        <v>93778506</v>
      </c>
      <c r="I39" s="77">
        <f t="shared" si="4"/>
        <v>93778506</v>
      </c>
      <c r="J39" s="77">
        <f t="shared" si="4"/>
        <v>93778506</v>
      </c>
      <c r="K39" s="77">
        <f t="shared" si="4"/>
        <v>93778506</v>
      </c>
      <c r="L39" s="77">
        <f t="shared" si="4"/>
        <v>93778506</v>
      </c>
      <c r="M39" s="77">
        <f t="shared" si="4"/>
        <v>0</v>
      </c>
      <c r="N39" s="77">
        <f t="shared" si="4"/>
        <v>0</v>
      </c>
      <c r="O39" s="77">
        <f t="shared" si="4"/>
        <v>93380633</v>
      </c>
      <c r="P39" s="77">
        <f t="shared" si="4"/>
        <v>93380633</v>
      </c>
      <c r="Q39" s="77">
        <f t="shared" si="4"/>
        <v>93380633</v>
      </c>
      <c r="R39" s="77">
        <f t="shared" si="4"/>
        <v>93380633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93380633</v>
      </c>
      <c r="X39" s="77">
        <f t="shared" si="4"/>
        <v>70035475</v>
      </c>
      <c r="Y39" s="77">
        <f t="shared" si="4"/>
        <v>23345158</v>
      </c>
      <c r="Z39" s="212">
        <f>+IF(X39&lt;&gt;0,+(Y39/X39)*100,0)</f>
        <v>33.333332857384065</v>
      </c>
      <c r="AA39" s="79">
        <f>SUM(AA37:AA38)</f>
        <v>93380633</v>
      </c>
    </row>
    <row r="40" spans="1:27" ht="12.75">
      <c r="A40" s="250" t="s">
        <v>167</v>
      </c>
      <c r="B40" s="251"/>
      <c r="C40" s="168">
        <f aca="true" t="shared" si="5" ref="C40:Y40">+C34+C39</f>
        <v>301081691</v>
      </c>
      <c r="D40" s="168">
        <f>+D34+D39</f>
        <v>0</v>
      </c>
      <c r="E40" s="72">
        <f t="shared" si="5"/>
        <v>238837181</v>
      </c>
      <c r="F40" s="73">
        <f t="shared" si="5"/>
        <v>238724725</v>
      </c>
      <c r="G40" s="73">
        <f t="shared" si="5"/>
        <v>301081691</v>
      </c>
      <c r="H40" s="73">
        <f t="shared" si="5"/>
        <v>301081691</v>
      </c>
      <c r="I40" s="73">
        <f t="shared" si="5"/>
        <v>301081691</v>
      </c>
      <c r="J40" s="73">
        <f t="shared" si="5"/>
        <v>301081691</v>
      </c>
      <c r="K40" s="73">
        <f t="shared" si="5"/>
        <v>301081691</v>
      </c>
      <c r="L40" s="73">
        <f t="shared" si="5"/>
        <v>301081691</v>
      </c>
      <c r="M40" s="73">
        <f t="shared" si="5"/>
        <v>0</v>
      </c>
      <c r="N40" s="73">
        <f t="shared" si="5"/>
        <v>0</v>
      </c>
      <c r="O40" s="73">
        <f t="shared" si="5"/>
        <v>230532398</v>
      </c>
      <c r="P40" s="73">
        <f t="shared" si="5"/>
        <v>230532398</v>
      </c>
      <c r="Q40" s="73">
        <f t="shared" si="5"/>
        <v>230532398</v>
      </c>
      <c r="R40" s="73">
        <f t="shared" si="5"/>
        <v>230532398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230532398</v>
      </c>
      <c r="X40" s="73">
        <f t="shared" si="5"/>
        <v>179043544</v>
      </c>
      <c r="Y40" s="73">
        <f t="shared" si="5"/>
        <v>51488854</v>
      </c>
      <c r="Z40" s="170">
        <f>+IF(X40&lt;&gt;0,+(Y40/X40)*100,0)</f>
        <v>28.7577272264003</v>
      </c>
      <c r="AA40" s="74">
        <f>+AA34+AA39</f>
        <v>238724725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2235292210</v>
      </c>
      <c r="D42" s="257">
        <f>+D25-D40</f>
        <v>0</v>
      </c>
      <c r="E42" s="258">
        <f t="shared" si="6"/>
        <v>2347022756</v>
      </c>
      <c r="F42" s="259">
        <f t="shared" si="6"/>
        <v>2296275459</v>
      </c>
      <c r="G42" s="259">
        <f t="shared" si="6"/>
        <v>2235292210</v>
      </c>
      <c r="H42" s="259">
        <f t="shared" si="6"/>
        <v>2235292210</v>
      </c>
      <c r="I42" s="259">
        <f t="shared" si="6"/>
        <v>2235292210</v>
      </c>
      <c r="J42" s="259">
        <f t="shared" si="6"/>
        <v>2235292210</v>
      </c>
      <c r="K42" s="259">
        <f t="shared" si="6"/>
        <v>2235292210</v>
      </c>
      <c r="L42" s="259">
        <f t="shared" si="6"/>
        <v>2235292210</v>
      </c>
      <c r="M42" s="259">
        <f t="shared" si="6"/>
        <v>0</v>
      </c>
      <c r="N42" s="259">
        <f t="shared" si="6"/>
        <v>0</v>
      </c>
      <c r="O42" s="259">
        <f t="shared" si="6"/>
        <v>2303156168</v>
      </c>
      <c r="P42" s="259">
        <f t="shared" si="6"/>
        <v>2303156168</v>
      </c>
      <c r="Q42" s="259">
        <f t="shared" si="6"/>
        <v>2303156168</v>
      </c>
      <c r="R42" s="259">
        <f t="shared" si="6"/>
        <v>2303156168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2303156168</v>
      </c>
      <c r="X42" s="259">
        <f t="shared" si="6"/>
        <v>1722206594</v>
      </c>
      <c r="Y42" s="259">
        <f t="shared" si="6"/>
        <v>580949574</v>
      </c>
      <c r="Z42" s="260">
        <f>+IF(X42&lt;&gt;0,+(Y42/X42)*100,0)</f>
        <v>33.73286201690156</v>
      </c>
      <c r="AA42" s="261">
        <f>+AA25-AA40</f>
        <v>2296275459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2235292210</v>
      </c>
      <c r="D45" s="155"/>
      <c r="E45" s="59">
        <v>2347022756</v>
      </c>
      <c r="F45" s="60">
        <v>2296275459</v>
      </c>
      <c r="G45" s="60">
        <v>2235292210</v>
      </c>
      <c r="H45" s="60">
        <v>2235292210</v>
      </c>
      <c r="I45" s="60">
        <v>2235292210</v>
      </c>
      <c r="J45" s="60">
        <v>2235292210</v>
      </c>
      <c r="K45" s="60">
        <v>2235292210</v>
      </c>
      <c r="L45" s="60">
        <v>2235292210</v>
      </c>
      <c r="M45" s="60"/>
      <c r="N45" s="60"/>
      <c r="O45" s="60">
        <v>2303156168</v>
      </c>
      <c r="P45" s="60">
        <v>2303156168</v>
      </c>
      <c r="Q45" s="60">
        <v>2303156168</v>
      </c>
      <c r="R45" s="60">
        <v>2303156168</v>
      </c>
      <c r="S45" s="60"/>
      <c r="T45" s="60"/>
      <c r="U45" s="60"/>
      <c r="V45" s="60"/>
      <c r="W45" s="60">
        <v>2303156168</v>
      </c>
      <c r="X45" s="60">
        <v>1722206594</v>
      </c>
      <c r="Y45" s="60">
        <v>580949574</v>
      </c>
      <c r="Z45" s="139">
        <v>33.73</v>
      </c>
      <c r="AA45" s="62">
        <v>2296275459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2235292210</v>
      </c>
      <c r="D48" s="217">
        <f>SUM(D45:D47)</f>
        <v>0</v>
      </c>
      <c r="E48" s="264">
        <f t="shared" si="7"/>
        <v>2347022756</v>
      </c>
      <c r="F48" s="219">
        <f t="shared" si="7"/>
        <v>2296275459</v>
      </c>
      <c r="G48" s="219">
        <f t="shared" si="7"/>
        <v>2235292210</v>
      </c>
      <c r="H48" s="219">
        <f t="shared" si="7"/>
        <v>2235292210</v>
      </c>
      <c r="I48" s="219">
        <f t="shared" si="7"/>
        <v>2235292210</v>
      </c>
      <c r="J48" s="219">
        <f t="shared" si="7"/>
        <v>2235292210</v>
      </c>
      <c r="K48" s="219">
        <f t="shared" si="7"/>
        <v>2235292210</v>
      </c>
      <c r="L48" s="219">
        <f t="shared" si="7"/>
        <v>2235292210</v>
      </c>
      <c r="M48" s="219">
        <f t="shared" si="7"/>
        <v>0</v>
      </c>
      <c r="N48" s="219">
        <f t="shared" si="7"/>
        <v>0</v>
      </c>
      <c r="O48" s="219">
        <f t="shared" si="7"/>
        <v>2303156168</v>
      </c>
      <c r="P48" s="219">
        <f t="shared" si="7"/>
        <v>2303156168</v>
      </c>
      <c r="Q48" s="219">
        <f t="shared" si="7"/>
        <v>2303156168</v>
      </c>
      <c r="R48" s="219">
        <f t="shared" si="7"/>
        <v>2303156168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2303156168</v>
      </c>
      <c r="X48" s="219">
        <f t="shared" si="7"/>
        <v>1722206594</v>
      </c>
      <c r="Y48" s="219">
        <f t="shared" si="7"/>
        <v>580949574</v>
      </c>
      <c r="Z48" s="265">
        <f>+IF(X48&lt;&gt;0,+(Y48/X48)*100,0)</f>
        <v>33.73286201690156</v>
      </c>
      <c r="AA48" s="232">
        <f>SUM(AA45:AA47)</f>
        <v>2296275459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48467154</v>
      </c>
      <c r="D6" s="155"/>
      <c r="E6" s="59">
        <v>65709288</v>
      </c>
      <c r="F6" s="60">
        <v>67069000</v>
      </c>
      <c r="G6" s="60">
        <v>2456360</v>
      </c>
      <c r="H6" s="60">
        <v>2720449</v>
      </c>
      <c r="I6" s="60">
        <v>7375847</v>
      </c>
      <c r="J6" s="60">
        <v>12552656</v>
      </c>
      <c r="K6" s="60">
        <v>3882967</v>
      </c>
      <c r="L6" s="60">
        <v>4207739</v>
      </c>
      <c r="M6" s="60">
        <v>2964011</v>
      </c>
      <c r="N6" s="60">
        <v>11054717</v>
      </c>
      <c r="O6" s="60">
        <v>4128181</v>
      </c>
      <c r="P6" s="60">
        <v>2579630</v>
      </c>
      <c r="Q6" s="60">
        <v>4130613</v>
      </c>
      <c r="R6" s="60">
        <v>10838424</v>
      </c>
      <c r="S6" s="60"/>
      <c r="T6" s="60"/>
      <c r="U6" s="60"/>
      <c r="V6" s="60"/>
      <c r="W6" s="60">
        <v>34445797</v>
      </c>
      <c r="X6" s="60">
        <v>50301000</v>
      </c>
      <c r="Y6" s="60">
        <v>-15855203</v>
      </c>
      <c r="Z6" s="140">
        <v>-31.52</v>
      </c>
      <c r="AA6" s="62">
        <v>67069000</v>
      </c>
    </row>
    <row r="7" spans="1:27" ht="12.75">
      <c r="A7" s="249" t="s">
        <v>32</v>
      </c>
      <c r="B7" s="182"/>
      <c r="C7" s="155">
        <v>292043734</v>
      </c>
      <c r="D7" s="155"/>
      <c r="E7" s="59">
        <v>397354372</v>
      </c>
      <c r="F7" s="60">
        <v>403769000</v>
      </c>
      <c r="G7" s="60">
        <v>26734692</v>
      </c>
      <c r="H7" s="60">
        <v>27815206</v>
      </c>
      <c r="I7" s="60">
        <v>25957252</v>
      </c>
      <c r="J7" s="60">
        <v>80507150</v>
      </c>
      <c r="K7" s="60">
        <v>25596484</v>
      </c>
      <c r="L7" s="60">
        <v>27782483</v>
      </c>
      <c r="M7" s="60">
        <v>24774510</v>
      </c>
      <c r="N7" s="60">
        <v>78153477</v>
      </c>
      <c r="O7" s="60">
        <v>28091522</v>
      </c>
      <c r="P7" s="60">
        <v>23599419</v>
      </c>
      <c r="Q7" s="60">
        <v>25357376</v>
      </c>
      <c r="R7" s="60">
        <v>77048317</v>
      </c>
      <c r="S7" s="60"/>
      <c r="T7" s="60"/>
      <c r="U7" s="60"/>
      <c r="V7" s="60"/>
      <c r="W7" s="60">
        <v>235708944</v>
      </c>
      <c r="X7" s="60">
        <v>302796000</v>
      </c>
      <c r="Y7" s="60">
        <v>-67087056</v>
      </c>
      <c r="Z7" s="140">
        <v>-22.16</v>
      </c>
      <c r="AA7" s="62">
        <v>403769000</v>
      </c>
    </row>
    <row r="8" spans="1:27" ht="12.75">
      <c r="A8" s="249" t="s">
        <v>178</v>
      </c>
      <c r="B8" s="182"/>
      <c r="C8" s="155">
        <v>18777406</v>
      </c>
      <c r="D8" s="155"/>
      <c r="E8" s="59">
        <v>19039037</v>
      </c>
      <c r="F8" s="60">
        <v>15947000</v>
      </c>
      <c r="G8" s="60">
        <v>1445145</v>
      </c>
      <c r="H8" s="60">
        <v>4751166</v>
      </c>
      <c r="I8" s="60">
        <v>5685430</v>
      </c>
      <c r="J8" s="60">
        <v>11881741</v>
      </c>
      <c r="K8" s="60">
        <v>5430814</v>
      </c>
      <c r="L8" s="60">
        <v>5008821</v>
      </c>
      <c r="M8" s="60">
        <v>18165786</v>
      </c>
      <c r="N8" s="60">
        <v>28605421</v>
      </c>
      <c r="O8" s="60">
        <v>2291042</v>
      </c>
      <c r="P8" s="60">
        <v>5339085</v>
      </c>
      <c r="Q8" s="60">
        <v>10624838</v>
      </c>
      <c r="R8" s="60">
        <v>18254965</v>
      </c>
      <c r="S8" s="60"/>
      <c r="T8" s="60"/>
      <c r="U8" s="60"/>
      <c r="V8" s="60"/>
      <c r="W8" s="60">
        <v>58742127</v>
      </c>
      <c r="X8" s="60">
        <v>11961000</v>
      </c>
      <c r="Y8" s="60">
        <v>46781127</v>
      </c>
      <c r="Z8" s="140">
        <v>391.11</v>
      </c>
      <c r="AA8" s="62">
        <v>15947000</v>
      </c>
    </row>
    <row r="9" spans="1:27" ht="12.75">
      <c r="A9" s="249" t="s">
        <v>179</v>
      </c>
      <c r="B9" s="182"/>
      <c r="C9" s="155">
        <v>264725506</v>
      </c>
      <c r="D9" s="155"/>
      <c r="E9" s="59">
        <v>160968000</v>
      </c>
      <c r="F9" s="60">
        <v>160968000</v>
      </c>
      <c r="G9" s="60">
        <v>66473000</v>
      </c>
      <c r="H9" s="60">
        <v>2472000</v>
      </c>
      <c r="I9" s="60"/>
      <c r="J9" s="60">
        <v>68945000</v>
      </c>
      <c r="K9" s="60"/>
      <c r="L9" s="60">
        <v>2706324</v>
      </c>
      <c r="M9" s="60">
        <v>52840000</v>
      </c>
      <c r="N9" s="60">
        <v>55546324</v>
      </c>
      <c r="O9" s="60"/>
      <c r="P9" s="60"/>
      <c r="Q9" s="60">
        <v>39630000</v>
      </c>
      <c r="R9" s="60">
        <v>39630000</v>
      </c>
      <c r="S9" s="60"/>
      <c r="T9" s="60"/>
      <c r="U9" s="60"/>
      <c r="V9" s="60"/>
      <c r="W9" s="60">
        <v>164121324</v>
      </c>
      <c r="X9" s="60">
        <v>160968000</v>
      </c>
      <c r="Y9" s="60">
        <v>3153324</v>
      </c>
      <c r="Z9" s="140">
        <v>1.96</v>
      </c>
      <c r="AA9" s="62">
        <v>160968000</v>
      </c>
    </row>
    <row r="10" spans="1:27" ht="12.75">
      <c r="A10" s="249" t="s">
        <v>180</v>
      </c>
      <c r="B10" s="182"/>
      <c r="C10" s="155"/>
      <c r="D10" s="155"/>
      <c r="E10" s="59">
        <v>86349000</v>
      </c>
      <c r="F10" s="60">
        <v>48349000</v>
      </c>
      <c r="G10" s="60">
        <v>14780000</v>
      </c>
      <c r="H10" s="60"/>
      <c r="I10" s="60">
        <v>1762000</v>
      </c>
      <c r="J10" s="60">
        <v>16542000</v>
      </c>
      <c r="K10" s="60">
        <v>547000</v>
      </c>
      <c r="L10" s="60"/>
      <c r="M10" s="60">
        <v>13041000</v>
      </c>
      <c r="N10" s="60">
        <v>13588000</v>
      </c>
      <c r="O10" s="60"/>
      <c r="P10" s="60">
        <v>725000</v>
      </c>
      <c r="Q10" s="60">
        <v>2528315</v>
      </c>
      <c r="R10" s="60">
        <v>3253315</v>
      </c>
      <c r="S10" s="60"/>
      <c r="T10" s="60"/>
      <c r="U10" s="60"/>
      <c r="V10" s="60"/>
      <c r="W10" s="60">
        <v>33383315</v>
      </c>
      <c r="X10" s="60">
        <v>32232000</v>
      </c>
      <c r="Y10" s="60">
        <v>1151315</v>
      </c>
      <c r="Z10" s="140">
        <v>3.57</v>
      </c>
      <c r="AA10" s="62">
        <v>48349000</v>
      </c>
    </row>
    <row r="11" spans="1:27" ht="12.75">
      <c r="A11" s="249" t="s">
        <v>181</v>
      </c>
      <c r="B11" s="182"/>
      <c r="C11" s="155">
        <v>17724177</v>
      </c>
      <c r="D11" s="155"/>
      <c r="E11" s="59">
        <v>14567041</v>
      </c>
      <c r="F11" s="60"/>
      <c r="G11" s="60">
        <v>137893</v>
      </c>
      <c r="H11" s="60">
        <v>111018</v>
      </c>
      <c r="I11" s="60">
        <v>108419</v>
      </c>
      <c r="J11" s="60">
        <v>357330</v>
      </c>
      <c r="K11" s="60">
        <v>102746</v>
      </c>
      <c r="L11" s="60">
        <v>121820</v>
      </c>
      <c r="M11" s="60">
        <v>85985</v>
      </c>
      <c r="N11" s="60">
        <v>310551</v>
      </c>
      <c r="O11" s="60">
        <v>141964</v>
      </c>
      <c r="P11" s="60">
        <v>111830</v>
      </c>
      <c r="Q11" s="60">
        <v>148779</v>
      </c>
      <c r="R11" s="60">
        <v>402573</v>
      </c>
      <c r="S11" s="60"/>
      <c r="T11" s="60"/>
      <c r="U11" s="60"/>
      <c r="V11" s="60"/>
      <c r="W11" s="60">
        <v>1070454</v>
      </c>
      <c r="X11" s="60"/>
      <c r="Y11" s="60">
        <v>1070454</v>
      </c>
      <c r="Z11" s="140"/>
      <c r="AA11" s="62"/>
    </row>
    <row r="12" spans="1:27" ht="12.75">
      <c r="A12" s="249" t="s">
        <v>182</v>
      </c>
      <c r="B12" s="182"/>
      <c r="C12" s="155">
        <v>11831</v>
      </c>
      <c r="D12" s="155"/>
      <c r="E12" s="59"/>
      <c r="F12" s="60">
        <v>14567000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10926000</v>
      </c>
      <c r="Y12" s="60">
        <v>-10926000</v>
      </c>
      <c r="Z12" s="140">
        <v>-100</v>
      </c>
      <c r="AA12" s="62">
        <v>14567000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-542968901</v>
      </c>
      <c r="D14" s="155"/>
      <c r="E14" s="59">
        <v>-659540988</v>
      </c>
      <c r="F14" s="60">
        <v>-633440000</v>
      </c>
      <c r="G14" s="60">
        <v>-108565632</v>
      </c>
      <c r="H14" s="60">
        <v>-36606157</v>
      </c>
      <c r="I14" s="60">
        <v>-39561581</v>
      </c>
      <c r="J14" s="60">
        <v>-184733370</v>
      </c>
      <c r="K14" s="60">
        <v>-22905297</v>
      </c>
      <c r="L14" s="60">
        <v>-27875467</v>
      </c>
      <c r="M14" s="60">
        <v>-95401526</v>
      </c>
      <c r="N14" s="60">
        <v>-146182290</v>
      </c>
      <c r="O14" s="60">
        <v>-45788311</v>
      </c>
      <c r="P14" s="60">
        <v>-27812012</v>
      </c>
      <c r="Q14" s="60">
        <v>-79705087</v>
      </c>
      <c r="R14" s="60">
        <v>-153305410</v>
      </c>
      <c r="S14" s="60"/>
      <c r="T14" s="60"/>
      <c r="U14" s="60"/>
      <c r="V14" s="60"/>
      <c r="W14" s="60">
        <v>-484221070</v>
      </c>
      <c r="X14" s="60">
        <v>-474345000</v>
      </c>
      <c r="Y14" s="60">
        <v>-9876070</v>
      </c>
      <c r="Z14" s="140">
        <v>2.08</v>
      </c>
      <c r="AA14" s="62">
        <v>-633440000</v>
      </c>
    </row>
    <row r="15" spans="1:27" ht="12.75">
      <c r="A15" s="249" t="s">
        <v>40</v>
      </c>
      <c r="B15" s="182"/>
      <c r="C15" s="155">
        <v>-8562250</v>
      </c>
      <c r="D15" s="155"/>
      <c r="E15" s="59">
        <v>-2699000</v>
      </c>
      <c r="F15" s="60">
        <v>-2354000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-2354000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90218657</v>
      </c>
      <c r="D17" s="168">
        <f t="shared" si="0"/>
        <v>0</v>
      </c>
      <c r="E17" s="72">
        <f t="shared" si="0"/>
        <v>81746750</v>
      </c>
      <c r="F17" s="73">
        <f t="shared" si="0"/>
        <v>74875000</v>
      </c>
      <c r="G17" s="73">
        <f t="shared" si="0"/>
        <v>3461458</v>
      </c>
      <c r="H17" s="73">
        <f t="shared" si="0"/>
        <v>1263682</v>
      </c>
      <c r="I17" s="73">
        <f t="shared" si="0"/>
        <v>1327367</v>
      </c>
      <c r="J17" s="73">
        <f t="shared" si="0"/>
        <v>6052507</v>
      </c>
      <c r="K17" s="73">
        <f t="shared" si="0"/>
        <v>12654714</v>
      </c>
      <c r="L17" s="73">
        <f t="shared" si="0"/>
        <v>11951720</v>
      </c>
      <c r="M17" s="73">
        <f t="shared" si="0"/>
        <v>16469766</v>
      </c>
      <c r="N17" s="73">
        <f t="shared" si="0"/>
        <v>41076200</v>
      </c>
      <c r="O17" s="73">
        <f t="shared" si="0"/>
        <v>-11135602</v>
      </c>
      <c r="P17" s="73">
        <f t="shared" si="0"/>
        <v>4542952</v>
      </c>
      <c r="Q17" s="73">
        <f t="shared" si="0"/>
        <v>2714834</v>
      </c>
      <c r="R17" s="73">
        <f t="shared" si="0"/>
        <v>-3877816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43250891</v>
      </c>
      <c r="X17" s="73">
        <f t="shared" si="0"/>
        <v>94839000</v>
      </c>
      <c r="Y17" s="73">
        <f t="shared" si="0"/>
        <v>-51588109</v>
      </c>
      <c r="Z17" s="170">
        <f>+IF(X17&lt;&gt;0,+(Y17/X17)*100,0)</f>
        <v>-54.39545861934436</v>
      </c>
      <c r="AA17" s="74">
        <f>SUM(AA6:AA16)</f>
        <v>74875000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-108917557</v>
      </c>
      <c r="D26" s="155"/>
      <c r="E26" s="59">
        <v>-102687528</v>
      </c>
      <c r="F26" s="60">
        <v>-72094000</v>
      </c>
      <c r="G26" s="60">
        <v>-1875245</v>
      </c>
      <c r="H26" s="60">
        <v>-2478185</v>
      </c>
      <c r="I26" s="60">
        <v>-914701</v>
      </c>
      <c r="J26" s="60">
        <v>-5268131</v>
      </c>
      <c r="K26" s="60">
        <v>-13558721</v>
      </c>
      <c r="L26" s="60">
        <v>-10190068</v>
      </c>
      <c r="M26" s="60">
        <v>-1807933</v>
      </c>
      <c r="N26" s="60">
        <v>-25556722</v>
      </c>
      <c r="O26" s="60">
        <v>-5424163</v>
      </c>
      <c r="P26" s="60">
        <v>-3383372</v>
      </c>
      <c r="Q26" s="60">
        <v>-3369904</v>
      </c>
      <c r="R26" s="60">
        <v>-12177439</v>
      </c>
      <c r="S26" s="60"/>
      <c r="T26" s="60"/>
      <c r="U26" s="60"/>
      <c r="V26" s="60"/>
      <c r="W26" s="60">
        <v>-43002292</v>
      </c>
      <c r="X26" s="60">
        <v>-54072000</v>
      </c>
      <c r="Y26" s="60">
        <v>11069708</v>
      </c>
      <c r="Z26" s="140">
        <v>-20.47</v>
      </c>
      <c r="AA26" s="62">
        <v>-72094000</v>
      </c>
    </row>
    <row r="27" spans="1:27" ht="12.75">
      <c r="A27" s="250" t="s">
        <v>192</v>
      </c>
      <c r="B27" s="251"/>
      <c r="C27" s="168">
        <f aca="true" t="shared" si="1" ref="C27:Y27">SUM(C21:C26)</f>
        <v>-108917557</v>
      </c>
      <c r="D27" s="168">
        <f>SUM(D21:D26)</f>
        <v>0</v>
      </c>
      <c r="E27" s="72">
        <f t="shared" si="1"/>
        <v>-102687528</v>
      </c>
      <c r="F27" s="73">
        <f t="shared" si="1"/>
        <v>-72094000</v>
      </c>
      <c r="G27" s="73">
        <f t="shared" si="1"/>
        <v>-1875245</v>
      </c>
      <c r="H27" s="73">
        <f t="shared" si="1"/>
        <v>-2478185</v>
      </c>
      <c r="I27" s="73">
        <f t="shared" si="1"/>
        <v>-914701</v>
      </c>
      <c r="J27" s="73">
        <f t="shared" si="1"/>
        <v>-5268131</v>
      </c>
      <c r="K27" s="73">
        <f t="shared" si="1"/>
        <v>-13558721</v>
      </c>
      <c r="L27" s="73">
        <f t="shared" si="1"/>
        <v>-10190068</v>
      </c>
      <c r="M27" s="73">
        <f t="shared" si="1"/>
        <v>-1807933</v>
      </c>
      <c r="N27" s="73">
        <f t="shared" si="1"/>
        <v>-25556722</v>
      </c>
      <c r="O27" s="73">
        <f t="shared" si="1"/>
        <v>-5424163</v>
      </c>
      <c r="P27" s="73">
        <f t="shared" si="1"/>
        <v>-3383372</v>
      </c>
      <c r="Q27" s="73">
        <f t="shared" si="1"/>
        <v>-3369904</v>
      </c>
      <c r="R27" s="73">
        <f t="shared" si="1"/>
        <v>-12177439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-43002292</v>
      </c>
      <c r="X27" s="73">
        <f t="shared" si="1"/>
        <v>-54072000</v>
      </c>
      <c r="Y27" s="73">
        <f t="shared" si="1"/>
        <v>11069708</v>
      </c>
      <c r="Z27" s="170">
        <f>+IF(X27&lt;&gt;0,+(Y27/X27)*100,0)</f>
        <v>-20.472163041870097</v>
      </c>
      <c r="AA27" s="74">
        <f>SUM(AA21:AA26)</f>
        <v>-72094000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1150033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-1165651</v>
      </c>
      <c r="D35" s="155"/>
      <c r="E35" s="59">
        <v>-3200000</v>
      </c>
      <c r="F35" s="60">
        <v>-3200000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-2400000</v>
      </c>
      <c r="Y35" s="60">
        <v>2400000</v>
      </c>
      <c r="Z35" s="140">
        <v>-100</v>
      </c>
      <c r="AA35" s="62">
        <v>-3200000</v>
      </c>
    </row>
    <row r="36" spans="1:27" ht="12.75">
      <c r="A36" s="250" t="s">
        <v>198</v>
      </c>
      <c r="B36" s="251"/>
      <c r="C36" s="168">
        <f aca="true" t="shared" si="2" ref="C36:Y36">SUM(C31:C35)</f>
        <v>-15618</v>
      </c>
      <c r="D36" s="168">
        <f>SUM(D31:D35)</f>
        <v>0</v>
      </c>
      <c r="E36" s="72">
        <f t="shared" si="2"/>
        <v>-3200000</v>
      </c>
      <c r="F36" s="73">
        <f t="shared" si="2"/>
        <v>-3200000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-2400000</v>
      </c>
      <c r="Y36" s="73">
        <f t="shared" si="2"/>
        <v>2400000</v>
      </c>
      <c r="Z36" s="170">
        <f>+IF(X36&lt;&gt;0,+(Y36/X36)*100,0)</f>
        <v>-100</v>
      </c>
      <c r="AA36" s="74">
        <f>SUM(AA31:AA35)</f>
        <v>-3200000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-18714518</v>
      </c>
      <c r="D38" s="153">
        <f>+D17+D27+D36</f>
        <v>0</v>
      </c>
      <c r="E38" s="99">
        <f t="shared" si="3"/>
        <v>-24140778</v>
      </c>
      <c r="F38" s="100">
        <f t="shared" si="3"/>
        <v>-419000</v>
      </c>
      <c r="G38" s="100">
        <f t="shared" si="3"/>
        <v>1586213</v>
      </c>
      <c r="H38" s="100">
        <f t="shared" si="3"/>
        <v>-1214503</v>
      </c>
      <c r="I38" s="100">
        <f t="shared" si="3"/>
        <v>412666</v>
      </c>
      <c r="J38" s="100">
        <f t="shared" si="3"/>
        <v>784376</v>
      </c>
      <c r="K38" s="100">
        <f t="shared" si="3"/>
        <v>-904007</v>
      </c>
      <c r="L38" s="100">
        <f t="shared" si="3"/>
        <v>1761652</v>
      </c>
      <c r="M38" s="100">
        <f t="shared" si="3"/>
        <v>14661833</v>
      </c>
      <c r="N38" s="100">
        <f t="shared" si="3"/>
        <v>15519478</v>
      </c>
      <c r="O38" s="100">
        <f t="shared" si="3"/>
        <v>-16559765</v>
      </c>
      <c r="P38" s="100">
        <f t="shared" si="3"/>
        <v>1159580</v>
      </c>
      <c r="Q38" s="100">
        <f t="shared" si="3"/>
        <v>-655070</v>
      </c>
      <c r="R38" s="100">
        <f t="shared" si="3"/>
        <v>-16055255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248599</v>
      </c>
      <c r="X38" s="100">
        <f t="shared" si="3"/>
        <v>38367000</v>
      </c>
      <c r="Y38" s="100">
        <f t="shared" si="3"/>
        <v>-38118401</v>
      </c>
      <c r="Z38" s="137">
        <f>+IF(X38&lt;&gt;0,+(Y38/X38)*100,0)</f>
        <v>-99.35204993874945</v>
      </c>
      <c r="AA38" s="102">
        <f>+AA17+AA27+AA36</f>
        <v>-419000</v>
      </c>
    </row>
    <row r="39" spans="1:27" ht="12.75">
      <c r="A39" s="249" t="s">
        <v>200</v>
      </c>
      <c r="B39" s="182"/>
      <c r="C39" s="153">
        <v>30560306</v>
      </c>
      <c r="D39" s="153"/>
      <c r="E39" s="99">
        <v>30560000</v>
      </c>
      <c r="F39" s="100">
        <v>11846000</v>
      </c>
      <c r="G39" s="100">
        <v>5063141</v>
      </c>
      <c r="H39" s="100">
        <v>6649354</v>
      </c>
      <c r="I39" s="100">
        <v>5434851</v>
      </c>
      <c r="J39" s="100">
        <v>5063141</v>
      </c>
      <c r="K39" s="100">
        <v>5847517</v>
      </c>
      <c r="L39" s="100">
        <v>4943510</v>
      </c>
      <c r="M39" s="100">
        <v>6705162</v>
      </c>
      <c r="N39" s="100">
        <v>5847517</v>
      </c>
      <c r="O39" s="100">
        <v>21366995</v>
      </c>
      <c r="P39" s="100">
        <v>4807230</v>
      </c>
      <c r="Q39" s="100">
        <v>5966810</v>
      </c>
      <c r="R39" s="100">
        <v>21366995</v>
      </c>
      <c r="S39" s="100"/>
      <c r="T39" s="100"/>
      <c r="U39" s="100"/>
      <c r="V39" s="100"/>
      <c r="W39" s="100">
        <v>5063141</v>
      </c>
      <c r="X39" s="100">
        <v>11846000</v>
      </c>
      <c r="Y39" s="100">
        <v>-6782859</v>
      </c>
      <c r="Z39" s="137">
        <v>-57.26</v>
      </c>
      <c r="AA39" s="102">
        <v>11846000</v>
      </c>
    </row>
    <row r="40" spans="1:27" ht="12.75">
      <c r="A40" s="269" t="s">
        <v>201</v>
      </c>
      <c r="B40" s="256"/>
      <c r="C40" s="257">
        <v>11845788</v>
      </c>
      <c r="D40" s="257"/>
      <c r="E40" s="258">
        <v>6419222</v>
      </c>
      <c r="F40" s="259">
        <v>11427000</v>
      </c>
      <c r="G40" s="259">
        <v>6649354</v>
      </c>
      <c r="H40" s="259">
        <v>5434851</v>
      </c>
      <c r="I40" s="259">
        <v>5847517</v>
      </c>
      <c r="J40" s="259">
        <v>5847517</v>
      </c>
      <c r="K40" s="259">
        <v>4943510</v>
      </c>
      <c r="L40" s="259">
        <v>6705162</v>
      </c>
      <c r="M40" s="259">
        <v>21366995</v>
      </c>
      <c r="N40" s="259">
        <v>21366995</v>
      </c>
      <c r="O40" s="259">
        <v>4807230</v>
      </c>
      <c r="P40" s="259">
        <v>5966810</v>
      </c>
      <c r="Q40" s="259">
        <v>5311740</v>
      </c>
      <c r="R40" s="259">
        <v>5311740</v>
      </c>
      <c r="S40" s="259"/>
      <c r="T40" s="259"/>
      <c r="U40" s="259"/>
      <c r="V40" s="259"/>
      <c r="W40" s="259">
        <v>5311740</v>
      </c>
      <c r="X40" s="259">
        <v>50213000</v>
      </c>
      <c r="Y40" s="259">
        <v>-44901260</v>
      </c>
      <c r="Z40" s="260">
        <v>-89.42</v>
      </c>
      <c r="AA40" s="261">
        <v>11427000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31419921</v>
      </c>
      <c r="D5" s="200">
        <f t="shared" si="0"/>
        <v>0</v>
      </c>
      <c r="E5" s="106">
        <f t="shared" si="0"/>
        <v>9455000</v>
      </c>
      <c r="F5" s="106">
        <f t="shared" si="0"/>
        <v>6123400</v>
      </c>
      <c r="G5" s="106">
        <f t="shared" si="0"/>
        <v>2885013</v>
      </c>
      <c r="H5" s="106">
        <f t="shared" si="0"/>
        <v>2478185</v>
      </c>
      <c r="I5" s="106">
        <f t="shared" si="0"/>
        <v>5171608</v>
      </c>
      <c r="J5" s="106">
        <f t="shared" si="0"/>
        <v>10534806</v>
      </c>
      <c r="K5" s="106">
        <f t="shared" si="0"/>
        <v>10867020</v>
      </c>
      <c r="L5" s="106">
        <f t="shared" si="0"/>
        <v>7837448</v>
      </c>
      <c r="M5" s="106">
        <f t="shared" si="0"/>
        <v>1585575</v>
      </c>
      <c r="N5" s="106">
        <f t="shared" si="0"/>
        <v>20290043</v>
      </c>
      <c r="O5" s="106">
        <f t="shared" si="0"/>
        <v>5424152</v>
      </c>
      <c r="P5" s="106">
        <f t="shared" si="0"/>
        <v>2967873</v>
      </c>
      <c r="Q5" s="106">
        <f t="shared" si="0"/>
        <v>0</v>
      </c>
      <c r="R5" s="106">
        <f t="shared" si="0"/>
        <v>8392025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39216874</v>
      </c>
      <c r="X5" s="106">
        <f t="shared" si="0"/>
        <v>4592550</v>
      </c>
      <c r="Y5" s="106">
        <f t="shared" si="0"/>
        <v>34624324</v>
      </c>
      <c r="Z5" s="201">
        <f>+IF(X5&lt;&gt;0,+(Y5/X5)*100,0)</f>
        <v>753.9237242926043</v>
      </c>
      <c r="AA5" s="199">
        <f>SUM(AA11:AA18)</f>
        <v>6123400</v>
      </c>
    </row>
    <row r="6" spans="1:27" ht="12.75">
      <c r="A6" s="291" t="s">
        <v>205</v>
      </c>
      <c r="B6" s="142"/>
      <c r="C6" s="62">
        <v>10880809</v>
      </c>
      <c r="D6" s="156"/>
      <c r="E6" s="60"/>
      <c r="F6" s="60"/>
      <c r="G6" s="60">
        <v>1137140</v>
      </c>
      <c r="H6" s="60">
        <v>1511746</v>
      </c>
      <c r="I6" s="60">
        <v>904600</v>
      </c>
      <c r="J6" s="60">
        <v>3553486</v>
      </c>
      <c r="K6" s="60">
        <v>6913567</v>
      </c>
      <c r="L6" s="60">
        <v>598368</v>
      </c>
      <c r="M6" s="60"/>
      <c r="N6" s="60">
        <v>7511935</v>
      </c>
      <c r="O6" s="60">
        <v>2345473</v>
      </c>
      <c r="P6" s="60">
        <v>622074</v>
      </c>
      <c r="Q6" s="60"/>
      <c r="R6" s="60">
        <v>2967547</v>
      </c>
      <c r="S6" s="60"/>
      <c r="T6" s="60"/>
      <c r="U6" s="60"/>
      <c r="V6" s="60"/>
      <c r="W6" s="60">
        <v>14032968</v>
      </c>
      <c r="X6" s="60"/>
      <c r="Y6" s="60">
        <v>14032968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>
        <v>314424</v>
      </c>
      <c r="H7" s="60"/>
      <c r="I7" s="60">
        <v>604266</v>
      </c>
      <c r="J7" s="60">
        <v>918690</v>
      </c>
      <c r="K7" s="60"/>
      <c r="L7" s="60">
        <v>1011753</v>
      </c>
      <c r="M7" s="60"/>
      <c r="N7" s="60">
        <v>1011753</v>
      </c>
      <c r="O7" s="60"/>
      <c r="P7" s="60"/>
      <c r="Q7" s="60"/>
      <c r="R7" s="60"/>
      <c r="S7" s="60"/>
      <c r="T7" s="60"/>
      <c r="U7" s="60"/>
      <c r="V7" s="60"/>
      <c r="W7" s="60">
        <v>1930443</v>
      </c>
      <c r="X7" s="60"/>
      <c r="Y7" s="60">
        <v>1930443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>
        <v>104803</v>
      </c>
      <c r="H8" s="60">
        <v>306848</v>
      </c>
      <c r="I8" s="60">
        <v>1470173</v>
      </c>
      <c r="J8" s="60">
        <v>1881824</v>
      </c>
      <c r="K8" s="60"/>
      <c r="L8" s="60">
        <v>336186</v>
      </c>
      <c r="M8" s="60"/>
      <c r="N8" s="60">
        <v>336186</v>
      </c>
      <c r="O8" s="60">
        <v>20482</v>
      </c>
      <c r="P8" s="60">
        <v>134454</v>
      </c>
      <c r="Q8" s="60"/>
      <c r="R8" s="60">
        <v>154936</v>
      </c>
      <c r="S8" s="60"/>
      <c r="T8" s="60"/>
      <c r="U8" s="60"/>
      <c r="V8" s="60"/>
      <c r="W8" s="60">
        <v>2372946</v>
      </c>
      <c r="X8" s="60"/>
      <c r="Y8" s="60">
        <v>2372946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>
        <v>357904</v>
      </c>
      <c r="H9" s="60"/>
      <c r="I9" s="60">
        <v>771079</v>
      </c>
      <c r="J9" s="60">
        <v>1128983</v>
      </c>
      <c r="K9" s="60">
        <v>1585697</v>
      </c>
      <c r="L9" s="60">
        <v>945889</v>
      </c>
      <c r="M9" s="60"/>
      <c r="N9" s="60">
        <v>2531586</v>
      </c>
      <c r="O9" s="60"/>
      <c r="P9" s="60">
        <v>1518798</v>
      </c>
      <c r="Q9" s="60"/>
      <c r="R9" s="60">
        <v>1518798</v>
      </c>
      <c r="S9" s="60"/>
      <c r="T9" s="60"/>
      <c r="U9" s="60"/>
      <c r="V9" s="60"/>
      <c r="W9" s="60">
        <v>5179367</v>
      </c>
      <c r="X9" s="60"/>
      <c r="Y9" s="60">
        <v>5179367</v>
      </c>
      <c r="Z9" s="140"/>
      <c r="AA9" s="155"/>
    </row>
    <row r="10" spans="1:27" ht="12.75">
      <c r="A10" s="291" t="s">
        <v>209</v>
      </c>
      <c r="B10" s="142"/>
      <c r="C10" s="62">
        <v>7945783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>
        <v>5461</v>
      </c>
      <c r="P10" s="60"/>
      <c r="Q10" s="60"/>
      <c r="R10" s="60">
        <v>5461</v>
      </c>
      <c r="S10" s="60"/>
      <c r="T10" s="60"/>
      <c r="U10" s="60"/>
      <c r="V10" s="60"/>
      <c r="W10" s="60">
        <v>5461</v>
      </c>
      <c r="X10" s="60"/>
      <c r="Y10" s="60">
        <v>5461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18826592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1914271</v>
      </c>
      <c r="H11" s="295">
        <f t="shared" si="1"/>
        <v>1818594</v>
      </c>
      <c r="I11" s="295">
        <f t="shared" si="1"/>
        <v>3750118</v>
      </c>
      <c r="J11" s="295">
        <f t="shared" si="1"/>
        <v>7482983</v>
      </c>
      <c r="K11" s="295">
        <f t="shared" si="1"/>
        <v>8499264</v>
      </c>
      <c r="L11" s="295">
        <f t="shared" si="1"/>
        <v>2892196</v>
      </c>
      <c r="M11" s="295">
        <f t="shared" si="1"/>
        <v>0</v>
      </c>
      <c r="N11" s="295">
        <f t="shared" si="1"/>
        <v>11391460</v>
      </c>
      <c r="O11" s="295">
        <f t="shared" si="1"/>
        <v>2371416</v>
      </c>
      <c r="P11" s="295">
        <f t="shared" si="1"/>
        <v>2275326</v>
      </c>
      <c r="Q11" s="295">
        <f t="shared" si="1"/>
        <v>0</v>
      </c>
      <c r="R11" s="295">
        <f t="shared" si="1"/>
        <v>4646742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23521185</v>
      </c>
      <c r="X11" s="295">
        <f t="shared" si="1"/>
        <v>0</v>
      </c>
      <c r="Y11" s="295">
        <f t="shared" si="1"/>
        <v>23521185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>
        <v>6123000</v>
      </c>
      <c r="F12" s="60">
        <v>6123400</v>
      </c>
      <c r="G12" s="60">
        <v>1197</v>
      </c>
      <c r="H12" s="60">
        <v>650791</v>
      </c>
      <c r="I12" s="60">
        <v>369</v>
      </c>
      <c r="J12" s="60">
        <v>652357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652357</v>
      </c>
      <c r="X12" s="60">
        <v>4592550</v>
      </c>
      <c r="Y12" s="60">
        <v>-3940193</v>
      </c>
      <c r="Z12" s="140">
        <v>-85.8</v>
      </c>
      <c r="AA12" s="155">
        <v>6123400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12593329</v>
      </c>
      <c r="D15" s="156"/>
      <c r="E15" s="60">
        <v>3332000</v>
      </c>
      <c r="F15" s="60"/>
      <c r="G15" s="60">
        <v>969545</v>
      </c>
      <c r="H15" s="60">
        <v>8800</v>
      </c>
      <c r="I15" s="60">
        <v>1421121</v>
      </c>
      <c r="J15" s="60">
        <v>2399466</v>
      </c>
      <c r="K15" s="60">
        <v>2367756</v>
      </c>
      <c r="L15" s="60">
        <v>4945252</v>
      </c>
      <c r="M15" s="60">
        <v>1585575</v>
      </c>
      <c r="N15" s="60">
        <v>8898583</v>
      </c>
      <c r="O15" s="60">
        <v>3052736</v>
      </c>
      <c r="P15" s="60">
        <v>692547</v>
      </c>
      <c r="Q15" s="60"/>
      <c r="R15" s="60">
        <v>3745283</v>
      </c>
      <c r="S15" s="60"/>
      <c r="T15" s="60"/>
      <c r="U15" s="60"/>
      <c r="V15" s="60"/>
      <c r="W15" s="60">
        <v>15043332</v>
      </c>
      <c r="X15" s="60"/>
      <c r="Y15" s="60">
        <v>15043332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77497630</v>
      </c>
      <c r="D20" s="154">
        <f t="shared" si="2"/>
        <v>0</v>
      </c>
      <c r="E20" s="100">
        <f t="shared" si="2"/>
        <v>93233000</v>
      </c>
      <c r="F20" s="100">
        <f t="shared" si="2"/>
        <v>65970561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49477921</v>
      </c>
      <c r="Y20" s="100">
        <f t="shared" si="2"/>
        <v>-49477921</v>
      </c>
      <c r="Z20" s="137">
        <f>+IF(X20&lt;&gt;0,+(Y20/X20)*100,0)</f>
        <v>-100</v>
      </c>
      <c r="AA20" s="153">
        <f>SUM(AA26:AA33)</f>
        <v>65970561</v>
      </c>
    </row>
    <row r="21" spans="1:27" ht="12.75">
      <c r="A21" s="291" t="s">
        <v>205</v>
      </c>
      <c r="B21" s="142"/>
      <c r="C21" s="62">
        <v>10043522</v>
      </c>
      <c r="D21" s="156"/>
      <c r="E21" s="60">
        <v>29144000</v>
      </c>
      <c r="F21" s="60">
        <v>36843980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27632985</v>
      </c>
      <c r="Y21" s="60">
        <v>-27632985</v>
      </c>
      <c r="Z21" s="140">
        <v>-100</v>
      </c>
      <c r="AA21" s="155">
        <v>36843980</v>
      </c>
    </row>
    <row r="22" spans="1:27" ht="12.75">
      <c r="A22" s="291" t="s">
        <v>206</v>
      </c>
      <c r="B22" s="142"/>
      <c r="C22" s="62">
        <v>3899838</v>
      </c>
      <c r="D22" s="156"/>
      <c r="E22" s="60">
        <v>8084000</v>
      </c>
      <c r="F22" s="60">
        <v>7877105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5907829</v>
      </c>
      <c r="Y22" s="60">
        <v>-5907829</v>
      </c>
      <c r="Z22" s="140">
        <v>-100</v>
      </c>
      <c r="AA22" s="155">
        <v>7877105</v>
      </c>
    </row>
    <row r="23" spans="1:27" ht="12.75">
      <c r="A23" s="291" t="s">
        <v>207</v>
      </c>
      <c r="B23" s="142"/>
      <c r="C23" s="62">
        <v>36045605</v>
      </c>
      <c r="D23" s="156"/>
      <c r="E23" s="60">
        <v>47885000</v>
      </c>
      <c r="F23" s="60">
        <v>11429095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8571821</v>
      </c>
      <c r="Y23" s="60">
        <v>-8571821</v>
      </c>
      <c r="Z23" s="140">
        <v>-100</v>
      </c>
      <c r="AA23" s="155">
        <v>11429095</v>
      </c>
    </row>
    <row r="24" spans="1:27" ht="12.75">
      <c r="A24" s="291" t="s">
        <v>208</v>
      </c>
      <c r="B24" s="142"/>
      <c r="C24" s="62">
        <v>17967235</v>
      </c>
      <c r="D24" s="156"/>
      <c r="E24" s="60">
        <v>8104000</v>
      </c>
      <c r="F24" s="60">
        <v>6472607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4854455</v>
      </c>
      <c r="Y24" s="60">
        <v>-4854455</v>
      </c>
      <c r="Z24" s="140">
        <v>-100</v>
      </c>
      <c r="AA24" s="155">
        <v>6472607</v>
      </c>
    </row>
    <row r="25" spans="1:27" ht="12.75">
      <c r="A25" s="291" t="s">
        <v>209</v>
      </c>
      <c r="B25" s="142"/>
      <c r="C25" s="62">
        <v>7027926</v>
      </c>
      <c r="D25" s="156"/>
      <c r="E25" s="60">
        <v>16000</v>
      </c>
      <c r="F25" s="60">
        <v>16324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12243</v>
      </c>
      <c r="Y25" s="60">
        <v>-12243</v>
      </c>
      <c r="Z25" s="140">
        <v>-100</v>
      </c>
      <c r="AA25" s="155">
        <v>16324</v>
      </c>
    </row>
    <row r="26" spans="1:27" ht="12.75">
      <c r="A26" s="292" t="s">
        <v>210</v>
      </c>
      <c r="B26" s="302"/>
      <c r="C26" s="293">
        <f aca="true" t="shared" si="3" ref="C26:Y26">SUM(C21:C25)</f>
        <v>74984126</v>
      </c>
      <c r="D26" s="294">
        <f t="shared" si="3"/>
        <v>0</v>
      </c>
      <c r="E26" s="295">
        <f t="shared" si="3"/>
        <v>93233000</v>
      </c>
      <c r="F26" s="295">
        <f t="shared" si="3"/>
        <v>62639111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46979333</v>
      </c>
      <c r="Y26" s="295">
        <f t="shared" si="3"/>
        <v>-46979333</v>
      </c>
      <c r="Z26" s="296">
        <f>+IF(X26&lt;&gt;0,+(Y26/X26)*100,0)</f>
        <v>-100</v>
      </c>
      <c r="AA26" s="297">
        <f>SUM(AA21:AA25)</f>
        <v>62639111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>
        <v>3331450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2498588</v>
      </c>
      <c r="Y30" s="60">
        <v>-2498588</v>
      </c>
      <c r="Z30" s="140">
        <v>-100</v>
      </c>
      <c r="AA30" s="155">
        <v>3331450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2513504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20924331</v>
      </c>
      <c r="D36" s="156">
        <f t="shared" si="4"/>
        <v>0</v>
      </c>
      <c r="E36" s="60">
        <f t="shared" si="4"/>
        <v>29144000</v>
      </c>
      <c r="F36" s="60">
        <f t="shared" si="4"/>
        <v>36843980</v>
      </c>
      <c r="G36" s="60">
        <f t="shared" si="4"/>
        <v>1137140</v>
      </c>
      <c r="H36" s="60">
        <f t="shared" si="4"/>
        <v>1511746</v>
      </c>
      <c r="I36" s="60">
        <f t="shared" si="4"/>
        <v>904600</v>
      </c>
      <c r="J36" s="60">
        <f t="shared" si="4"/>
        <v>3553486</v>
      </c>
      <c r="K36" s="60">
        <f t="shared" si="4"/>
        <v>6913567</v>
      </c>
      <c r="L36" s="60">
        <f t="shared" si="4"/>
        <v>598368</v>
      </c>
      <c r="M36" s="60">
        <f t="shared" si="4"/>
        <v>0</v>
      </c>
      <c r="N36" s="60">
        <f t="shared" si="4"/>
        <v>7511935</v>
      </c>
      <c r="O36" s="60">
        <f t="shared" si="4"/>
        <v>2345473</v>
      </c>
      <c r="P36" s="60">
        <f t="shared" si="4"/>
        <v>622074</v>
      </c>
      <c r="Q36" s="60">
        <f t="shared" si="4"/>
        <v>0</v>
      </c>
      <c r="R36" s="60">
        <f t="shared" si="4"/>
        <v>2967547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14032968</v>
      </c>
      <c r="X36" s="60">
        <f t="shared" si="4"/>
        <v>27632985</v>
      </c>
      <c r="Y36" s="60">
        <f t="shared" si="4"/>
        <v>-13600017</v>
      </c>
      <c r="Z36" s="140">
        <f aca="true" t="shared" si="5" ref="Z36:Z49">+IF(X36&lt;&gt;0,+(Y36/X36)*100,0)</f>
        <v>-49.21660472077121</v>
      </c>
      <c r="AA36" s="155">
        <f>AA6+AA21</f>
        <v>36843980</v>
      </c>
    </row>
    <row r="37" spans="1:27" ht="12.75">
      <c r="A37" s="291" t="s">
        <v>206</v>
      </c>
      <c r="B37" s="142"/>
      <c r="C37" s="62">
        <f t="shared" si="4"/>
        <v>3899838</v>
      </c>
      <c r="D37" s="156">
        <f t="shared" si="4"/>
        <v>0</v>
      </c>
      <c r="E37" s="60">
        <f t="shared" si="4"/>
        <v>8084000</v>
      </c>
      <c r="F37" s="60">
        <f t="shared" si="4"/>
        <v>7877105</v>
      </c>
      <c r="G37" s="60">
        <f t="shared" si="4"/>
        <v>314424</v>
      </c>
      <c r="H37" s="60">
        <f t="shared" si="4"/>
        <v>0</v>
      </c>
      <c r="I37" s="60">
        <f t="shared" si="4"/>
        <v>604266</v>
      </c>
      <c r="J37" s="60">
        <f t="shared" si="4"/>
        <v>918690</v>
      </c>
      <c r="K37" s="60">
        <f t="shared" si="4"/>
        <v>0</v>
      </c>
      <c r="L37" s="60">
        <f t="shared" si="4"/>
        <v>1011753</v>
      </c>
      <c r="M37" s="60">
        <f t="shared" si="4"/>
        <v>0</v>
      </c>
      <c r="N37" s="60">
        <f t="shared" si="4"/>
        <v>1011753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1930443</v>
      </c>
      <c r="X37" s="60">
        <f t="shared" si="4"/>
        <v>5907829</v>
      </c>
      <c r="Y37" s="60">
        <f t="shared" si="4"/>
        <v>-3977386</v>
      </c>
      <c r="Z37" s="140">
        <f t="shared" si="5"/>
        <v>-67.32398652703048</v>
      </c>
      <c r="AA37" s="155">
        <f>AA7+AA22</f>
        <v>7877105</v>
      </c>
    </row>
    <row r="38" spans="1:27" ht="12.75">
      <c r="A38" s="291" t="s">
        <v>207</v>
      </c>
      <c r="B38" s="142"/>
      <c r="C38" s="62">
        <f t="shared" si="4"/>
        <v>36045605</v>
      </c>
      <c r="D38" s="156">
        <f t="shared" si="4"/>
        <v>0</v>
      </c>
      <c r="E38" s="60">
        <f t="shared" si="4"/>
        <v>47885000</v>
      </c>
      <c r="F38" s="60">
        <f t="shared" si="4"/>
        <v>11429095</v>
      </c>
      <c r="G38" s="60">
        <f t="shared" si="4"/>
        <v>104803</v>
      </c>
      <c r="H38" s="60">
        <f t="shared" si="4"/>
        <v>306848</v>
      </c>
      <c r="I38" s="60">
        <f t="shared" si="4"/>
        <v>1470173</v>
      </c>
      <c r="J38" s="60">
        <f t="shared" si="4"/>
        <v>1881824</v>
      </c>
      <c r="K38" s="60">
        <f t="shared" si="4"/>
        <v>0</v>
      </c>
      <c r="L38" s="60">
        <f t="shared" si="4"/>
        <v>336186</v>
      </c>
      <c r="M38" s="60">
        <f t="shared" si="4"/>
        <v>0</v>
      </c>
      <c r="N38" s="60">
        <f t="shared" si="4"/>
        <v>336186</v>
      </c>
      <c r="O38" s="60">
        <f t="shared" si="4"/>
        <v>20482</v>
      </c>
      <c r="P38" s="60">
        <f t="shared" si="4"/>
        <v>134454</v>
      </c>
      <c r="Q38" s="60">
        <f t="shared" si="4"/>
        <v>0</v>
      </c>
      <c r="R38" s="60">
        <f t="shared" si="4"/>
        <v>154936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2372946</v>
      </c>
      <c r="X38" s="60">
        <f t="shared" si="4"/>
        <v>8571821</v>
      </c>
      <c r="Y38" s="60">
        <f t="shared" si="4"/>
        <v>-6198875</v>
      </c>
      <c r="Z38" s="140">
        <f t="shared" si="5"/>
        <v>-72.3168974247129</v>
      </c>
      <c r="AA38" s="155">
        <f>AA8+AA23</f>
        <v>11429095</v>
      </c>
    </row>
    <row r="39" spans="1:27" ht="12.75">
      <c r="A39" s="291" t="s">
        <v>208</v>
      </c>
      <c r="B39" s="142"/>
      <c r="C39" s="62">
        <f t="shared" si="4"/>
        <v>17967235</v>
      </c>
      <c r="D39" s="156">
        <f t="shared" si="4"/>
        <v>0</v>
      </c>
      <c r="E39" s="60">
        <f t="shared" si="4"/>
        <v>8104000</v>
      </c>
      <c r="F39" s="60">
        <f t="shared" si="4"/>
        <v>6472607</v>
      </c>
      <c r="G39" s="60">
        <f t="shared" si="4"/>
        <v>357904</v>
      </c>
      <c r="H39" s="60">
        <f t="shared" si="4"/>
        <v>0</v>
      </c>
      <c r="I39" s="60">
        <f t="shared" si="4"/>
        <v>771079</v>
      </c>
      <c r="J39" s="60">
        <f t="shared" si="4"/>
        <v>1128983</v>
      </c>
      <c r="K39" s="60">
        <f t="shared" si="4"/>
        <v>1585697</v>
      </c>
      <c r="L39" s="60">
        <f t="shared" si="4"/>
        <v>945889</v>
      </c>
      <c r="M39" s="60">
        <f t="shared" si="4"/>
        <v>0</v>
      </c>
      <c r="N39" s="60">
        <f t="shared" si="4"/>
        <v>2531586</v>
      </c>
      <c r="O39" s="60">
        <f t="shared" si="4"/>
        <v>0</v>
      </c>
      <c r="P39" s="60">
        <f t="shared" si="4"/>
        <v>1518798</v>
      </c>
      <c r="Q39" s="60">
        <f t="shared" si="4"/>
        <v>0</v>
      </c>
      <c r="R39" s="60">
        <f t="shared" si="4"/>
        <v>1518798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5179367</v>
      </c>
      <c r="X39" s="60">
        <f t="shared" si="4"/>
        <v>4854455</v>
      </c>
      <c r="Y39" s="60">
        <f t="shared" si="4"/>
        <v>324912</v>
      </c>
      <c r="Z39" s="140">
        <f t="shared" si="5"/>
        <v>6.69306853189493</v>
      </c>
      <c r="AA39" s="155">
        <f>AA9+AA24</f>
        <v>6472607</v>
      </c>
    </row>
    <row r="40" spans="1:27" ht="12.75">
      <c r="A40" s="291" t="s">
        <v>209</v>
      </c>
      <c r="B40" s="142"/>
      <c r="C40" s="62">
        <f t="shared" si="4"/>
        <v>14973709</v>
      </c>
      <c r="D40" s="156">
        <f t="shared" si="4"/>
        <v>0</v>
      </c>
      <c r="E40" s="60">
        <f t="shared" si="4"/>
        <v>16000</v>
      </c>
      <c r="F40" s="60">
        <f t="shared" si="4"/>
        <v>16324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5461</v>
      </c>
      <c r="P40" s="60">
        <f t="shared" si="4"/>
        <v>0</v>
      </c>
      <c r="Q40" s="60">
        <f t="shared" si="4"/>
        <v>0</v>
      </c>
      <c r="R40" s="60">
        <f t="shared" si="4"/>
        <v>5461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5461</v>
      </c>
      <c r="X40" s="60">
        <f t="shared" si="4"/>
        <v>12243</v>
      </c>
      <c r="Y40" s="60">
        <f t="shared" si="4"/>
        <v>-6782</v>
      </c>
      <c r="Z40" s="140">
        <f t="shared" si="5"/>
        <v>-55.39491954586294</v>
      </c>
      <c r="AA40" s="155">
        <f>AA10+AA25</f>
        <v>16324</v>
      </c>
    </row>
    <row r="41" spans="1:27" ht="12.75">
      <c r="A41" s="292" t="s">
        <v>210</v>
      </c>
      <c r="B41" s="142"/>
      <c r="C41" s="293">
        <f aca="true" t="shared" si="6" ref="C41:Y41">SUM(C36:C40)</f>
        <v>93810718</v>
      </c>
      <c r="D41" s="294">
        <f t="shared" si="6"/>
        <v>0</v>
      </c>
      <c r="E41" s="295">
        <f t="shared" si="6"/>
        <v>93233000</v>
      </c>
      <c r="F41" s="295">
        <f t="shared" si="6"/>
        <v>62639111</v>
      </c>
      <c r="G41" s="295">
        <f t="shared" si="6"/>
        <v>1914271</v>
      </c>
      <c r="H41" s="295">
        <f t="shared" si="6"/>
        <v>1818594</v>
      </c>
      <c r="I41" s="295">
        <f t="shared" si="6"/>
        <v>3750118</v>
      </c>
      <c r="J41" s="295">
        <f t="shared" si="6"/>
        <v>7482983</v>
      </c>
      <c r="K41" s="295">
        <f t="shared" si="6"/>
        <v>8499264</v>
      </c>
      <c r="L41" s="295">
        <f t="shared" si="6"/>
        <v>2892196</v>
      </c>
      <c r="M41" s="295">
        <f t="shared" si="6"/>
        <v>0</v>
      </c>
      <c r="N41" s="295">
        <f t="shared" si="6"/>
        <v>11391460</v>
      </c>
      <c r="O41" s="295">
        <f t="shared" si="6"/>
        <v>2371416</v>
      </c>
      <c r="P41" s="295">
        <f t="shared" si="6"/>
        <v>2275326</v>
      </c>
      <c r="Q41" s="295">
        <f t="shared" si="6"/>
        <v>0</v>
      </c>
      <c r="R41" s="295">
        <f t="shared" si="6"/>
        <v>4646742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23521185</v>
      </c>
      <c r="X41" s="295">
        <f t="shared" si="6"/>
        <v>46979333</v>
      </c>
      <c r="Y41" s="295">
        <f t="shared" si="6"/>
        <v>-23458148</v>
      </c>
      <c r="Z41" s="296">
        <f t="shared" si="5"/>
        <v>-49.93290986059763</v>
      </c>
      <c r="AA41" s="297">
        <f>SUM(AA36:AA40)</f>
        <v>62639111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6123000</v>
      </c>
      <c r="F42" s="54">
        <f t="shared" si="7"/>
        <v>6123400</v>
      </c>
      <c r="G42" s="54">
        <f t="shared" si="7"/>
        <v>1197</v>
      </c>
      <c r="H42" s="54">
        <f t="shared" si="7"/>
        <v>650791</v>
      </c>
      <c r="I42" s="54">
        <f t="shared" si="7"/>
        <v>369</v>
      </c>
      <c r="J42" s="54">
        <f t="shared" si="7"/>
        <v>652357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652357</v>
      </c>
      <c r="X42" s="54">
        <f t="shared" si="7"/>
        <v>4592550</v>
      </c>
      <c r="Y42" s="54">
        <f t="shared" si="7"/>
        <v>-3940193</v>
      </c>
      <c r="Z42" s="184">
        <f t="shared" si="5"/>
        <v>-85.79532068240955</v>
      </c>
      <c r="AA42" s="130">
        <f aca="true" t="shared" si="8" ref="AA42:AA48">AA12+AA27</f>
        <v>6123400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12593329</v>
      </c>
      <c r="D45" s="129">
        <f t="shared" si="7"/>
        <v>0</v>
      </c>
      <c r="E45" s="54">
        <f t="shared" si="7"/>
        <v>3332000</v>
      </c>
      <c r="F45" s="54">
        <f t="shared" si="7"/>
        <v>3331450</v>
      </c>
      <c r="G45" s="54">
        <f t="shared" si="7"/>
        <v>969545</v>
      </c>
      <c r="H45" s="54">
        <f t="shared" si="7"/>
        <v>8800</v>
      </c>
      <c r="I45" s="54">
        <f t="shared" si="7"/>
        <v>1421121</v>
      </c>
      <c r="J45" s="54">
        <f t="shared" si="7"/>
        <v>2399466</v>
      </c>
      <c r="K45" s="54">
        <f t="shared" si="7"/>
        <v>2367756</v>
      </c>
      <c r="L45" s="54">
        <f t="shared" si="7"/>
        <v>4945252</v>
      </c>
      <c r="M45" s="54">
        <f t="shared" si="7"/>
        <v>1585575</v>
      </c>
      <c r="N45" s="54">
        <f t="shared" si="7"/>
        <v>8898583</v>
      </c>
      <c r="O45" s="54">
        <f t="shared" si="7"/>
        <v>3052736</v>
      </c>
      <c r="P45" s="54">
        <f t="shared" si="7"/>
        <v>692547</v>
      </c>
      <c r="Q45" s="54">
        <f t="shared" si="7"/>
        <v>0</v>
      </c>
      <c r="R45" s="54">
        <f t="shared" si="7"/>
        <v>3745283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15043332</v>
      </c>
      <c r="X45" s="54">
        <f t="shared" si="7"/>
        <v>2498588</v>
      </c>
      <c r="Y45" s="54">
        <f t="shared" si="7"/>
        <v>12544744</v>
      </c>
      <c r="Z45" s="184">
        <f t="shared" si="5"/>
        <v>502.0733310173586</v>
      </c>
      <c r="AA45" s="130">
        <f t="shared" si="8"/>
        <v>3331450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2513504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108917551</v>
      </c>
      <c r="D49" s="218">
        <f t="shared" si="9"/>
        <v>0</v>
      </c>
      <c r="E49" s="220">
        <f t="shared" si="9"/>
        <v>102688000</v>
      </c>
      <c r="F49" s="220">
        <f t="shared" si="9"/>
        <v>72093961</v>
      </c>
      <c r="G49" s="220">
        <f t="shared" si="9"/>
        <v>2885013</v>
      </c>
      <c r="H49" s="220">
        <f t="shared" si="9"/>
        <v>2478185</v>
      </c>
      <c r="I49" s="220">
        <f t="shared" si="9"/>
        <v>5171608</v>
      </c>
      <c r="J49" s="220">
        <f t="shared" si="9"/>
        <v>10534806</v>
      </c>
      <c r="K49" s="220">
        <f t="shared" si="9"/>
        <v>10867020</v>
      </c>
      <c r="L49" s="220">
        <f t="shared" si="9"/>
        <v>7837448</v>
      </c>
      <c r="M49" s="220">
        <f t="shared" si="9"/>
        <v>1585575</v>
      </c>
      <c r="N49" s="220">
        <f t="shared" si="9"/>
        <v>20290043</v>
      </c>
      <c r="O49" s="220">
        <f t="shared" si="9"/>
        <v>5424152</v>
      </c>
      <c r="P49" s="220">
        <f t="shared" si="9"/>
        <v>2967873</v>
      </c>
      <c r="Q49" s="220">
        <f t="shared" si="9"/>
        <v>0</v>
      </c>
      <c r="R49" s="220">
        <f t="shared" si="9"/>
        <v>8392025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39216874</v>
      </c>
      <c r="X49" s="220">
        <f t="shared" si="9"/>
        <v>54070471</v>
      </c>
      <c r="Y49" s="220">
        <f t="shared" si="9"/>
        <v>-14853597</v>
      </c>
      <c r="Z49" s="221">
        <f t="shared" si="5"/>
        <v>-27.470811193784495</v>
      </c>
      <c r="AA49" s="222">
        <f>SUM(AA41:AA48)</f>
        <v>72093961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69070725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5244</v>
      </c>
      <c r="M51" s="54">
        <f t="shared" si="10"/>
        <v>0</v>
      </c>
      <c r="N51" s="54">
        <f t="shared" si="10"/>
        <v>5244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5244</v>
      </c>
      <c r="X51" s="54">
        <f t="shared" si="10"/>
        <v>0</v>
      </c>
      <c r="Y51" s="54">
        <f t="shared" si="10"/>
        <v>5244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10634482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9415103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21204617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7661255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2345869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51261326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4632081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13177318</v>
      </c>
      <c r="F61" s="60"/>
      <c r="G61" s="60"/>
      <c r="H61" s="60"/>
      <c r="I61" s="60"/>
      <c r="J61" s="60"/>
      <c r="K61" s="60"/>
      <c r="L61" s="60">
        <v>5244</v>
      </c>
      <c r="M61" s="60"/>
      <c r="N61" s="60">
        <v>5244</v>
      </c>
      <c r="O61" s="60"/>
      <c r="P61" s="60"/>
      <c r="Q61" s="60"/>
      <c r="R61" s="60"/>
      <c r="S61" s="60"/>
      <c r="T61" s="60"/>
      <c r="U61" s="60"/>
      <c r="V61" s="60"/>
      <c r="W61" s="60">
        <v>5244</v>
      </c>
      <c r="X61" s="60"/>
      <c r="Y61" s="60">
        <v>5244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64050000</v>
      </c>
      <c r="F68" s="60"/>
      <c r="G68" s="60">
        <v>1860469</v>
      </c>
      <c r="H68" s="60">
        <v>3458107</v>
      </c>
      <c r="I68" s="60">
        <v>5080962</v>
      </c>
      <c r="J68" s="60">
        <v>10399538</v>
      </c>
      <c r="K68" s="60">
        <v>4990962</v>
      </c>
      <c r="L68" s="60">
        <v>4457552</v>
      </c>
      <c r="M68" s="60">
        <v>5317518</v>
      </c>
      <c r="N68" s="60">
        <v>14766032</v>
      </c>
      <c r="O68" s="60">
        <v>2676139</v>
      </c>
      <c r="P68" s="60">
        <v>3247139</v>
      </c>
      <c r="Q68" s="60">
        <v>2813309</v>
      </c>
      <c r="R68" s="60">
        <v>8736587</v>
      </c>
      <c r="S68" s="60"/>
      <c r="T68" s="60"/>
      <c r="U68" s="60"/>
      <c r="V68" s="60"/>
      <c r="W68" s="60">
        <v>33902157</v>
      </c>
      <c r="X68" s="60"/>
      <c r="Y68" s="60">
        <v>33902157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64050000</v>
      </c>
      <c r="F69" s="220">
        <f t="shared" si="12"/>
        <v>0</v>
      </c>
      <c r="G69" s="220">
        <f t="shared" si="12"/>
        <v>1860469</v>
      </c>
      <c r="H69" s="220">
        <f t="shared" si="12"/>
        <v>3458107</v>
      </c>
      <c r="I69" s="220">
        <f t="shared" si="12"/>
        <v>5080962</v>
      </c>
      <c r="J69" s="220">
        <f t="shared" si="12"/>
        <v>10399538</v>
      </c>
      <c r="K69" s="220">
        <f t="shared" si="12"/>
        <v>4990962</v>
      </c>
      <c r="L69" s="220">
        <f t="shared" si="12"/>
        <v>4457552</v>
      </c>
      <c r="M69" s="220">
        <f t="shared" si="12"/>
        <v>5317518</v>
      </c>
      <c r="N69" s="220">
        <f t="shared" si="12"/>
        <v>14766032</v>
      </c>
      <c r="O69" s="220">
        <f t="shared" si="12"/>
        <v>2676139</v>
      </c>
      <c r="P69" s="220">
        <f t="shared" si="12"/>
        <v>3247139</v>
      </c>
      <c r="Q69" s="220">
        <f t="shared" si="12"/>
        <v>2813309</v>
      </c>
      <c r="R69" s="220">
        <f t="shared" si="12"/>
        <v>8736587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33902157</v>
      </c>
      <c r="X69" s="220">
        <f t="shared" si="12"/>
        <v>0</v>
      </c>
      <c r="Y69" s="220">
        <f t="shared" si="12"/>
        <v>33902157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18826592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1914271</v>
      </c>
      <c r="H5" s="356">
        <f t="shared" si="0"/>
        <v>1818594</v>
      </c>
      <c r="I5" s="356">
        <f t="shared" si="0"/>
        <v>3750118</v>
      </c>
      <c r="J5" s="358">
        <f t="shared" si="0"/>
        <v>7482983</v>
      </c>
      <c r="K5" s="358">
        <f t="shared" si="0"/>
        <v>8499264</v>
      </c>
      <c r="L5" s="356">
        <f t="shared" si="0"/>
        <v>2892196</v>
      </c>
      <c r="M5" s="356">
        <f t="shared" si="0"/>
        <v>0</v>
      </c>
      <c r="N5" s="358">
        <f t="shared" si="0"/>
        <v>11391460</v>
      </c>
      <c r="O5" s="358">
        <f t="shared" si="0"/>
        <v>2371416</v>
      </c>
      <c r="P5" s="356">
        <f t="shared" si="0"/>
        <v>2275326</v>
      </c>
      <c r="Q5" s="356">
        <f t="shared" si="0"/>
        <v>0</v>
      </c>
      <c r="R5" s="358">
        <f t="shared" si="0"/>
        <v>4646742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23521185</v>
      </c>
      <c r="X5" s="356">
        <f t="shared" si="0"/>
        <v>0</v>
      </c>
      <c r="Y5" s="358">
        <f t="shared" si="0"/>
        <v>23521185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10880809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1137140</v>
      </c>
      <c r="H6" s="60">
        <f t="shared" si="1"/>
        <v>1511746</v>
      </c>
      <c r="I6" s="60">
        <f t="shared" si="1"/>
        <v>904600</v>
      </c>
      <c r="J6" s="59">
        <f t="shared" si="1"/>
        <v>3553486</v>
      </c>
      <c r="K6" s="59">
        <f t="shared" si="1"/>
        <v>6913567</v>
      </c>
      <c r="L6" s="60">
        <f t="shared" si="1"/>
        <v>598368</v>
      </c>
      <c r="M6" s="60">
        <f t="shared" si="1"/>
        <v>0</v>
      </c>
      <c r="N6" s="59">
        <f t="shared" si="1"/>
        <v>7511935</v>
      </c>
      <c r="O6" s="59">
        <f t="shared" si="1"/>
        <v>2345473</v>
      </c>
      <c r="P6" s="60">
        <f t="shared" si="1"/>
        <v>622074</v>
      </c>
      <c r="Q6" s="60">
        <f t="shared" si="1"/>
        <v>0</v>
      </c>
      <c r="R6" s="59">
        <f t="shared" si="1"/>
        <v>2967547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14032968</v>
      </c>
      <c r="X6" s="60">
        <f t="shared" si="1"/>
        <v>0</v>
      </c>
      <c r="Y6" s="59">
        <f t="shared" si="1"/>
        <v>14032968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10880809</v>
      </c>
      <c r="D7" s="340"/>
      <c r="E7" s="60"/>
      <c r="F7" s="59"/>
      <c r="G7" s="59">
        <v>1137140</v>
      </c>
      <c r="H7" s="60">
        <v>1511746</v>
      </c>
      <c r="I7" s="60">
        <v>904600</v>
      </c>
      <c r="J7" s="59">
        <v>3553486</v>
      </c>
      <c r="K7" s="59">
        <v>6913567</v>
      </c>
      <c r="L7" s="60">
        <v>598368</v>
      </c>
      <c r="M7" s="60"/>
      <c r="N7" s="59">
        <v>7511935</v>
      </c>
      <c r="O7" s="59">
        <v>2345473</v>
      </c>
      <c r="P7" s="60">
        <v>622074</v>
      </c>
      <c r="Q7" s="60"/>
      <c r="R7" s="59">
        <v>2967547</v>
      </c>
      <c r="S7" s="59"/>
      <c r="T7" s="60"/>
      <c r="U7" s="60"/>
      <c r="V7" s="59"/>
      <c r="W7" s="59">
        <v>14032968</v>
      </c>
      <c r="X7" s="60"/>
      <c r="Y7" s="59">
        <v>14032968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314424</v>
      </c>
      <c r="H8" s="60">
        <f t="shared" si="2"/>
        <v>0</v>
      </c>
      <c r="I8" s="60">
        <f t="shared" si="2"/>
        <v>604266</v>
      </c>
      <c r="J8" s="59">
        <f t="shared" si="2"/>
        <v>918690</v>
      </c>
      <c r="K8" s="59">
        <f t="shared" si="2"/>
        <v>0</v>
      </c>
      <c r="L8" s="60">
        <f t="shared" si="2"/>
        <v>1011753</v>
      </c>
      <c r="M8" s="60">
        <f t="shared" si="2"/>
        <v>0</v>
      </c>
      <c r="N8" s="59">
        <f t="shared" si="2"/>
        <v>1011753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1930443</v>
      </c>
      <c r="X8" s="60">
        <f t="shared" si="2"/>
        <v>0</v>
      </c>
      <c r="Y8" s="59">
        <f t="shared" si="2"/>
        <v>1930443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>
        <v>182277</v>
      </c>
      <c r="H9" s="60"/>
      <c r="I9" s="60">
        <v>563207</v>
      </c>
      <c r="J9" s="59">
        <v>745484</v>
      </c>
      <c r="K9" s="59"/>
      <c r="L9" s="60">
        <v>875280</v>
      </c>
      <c r="M9" s="60"/>
      <c r="N9" s="59">
        <v>875280</v>
      </c>
      <c r="O9" s="59"/>
      <c r="P9" s="60"/>
      <c r="Q9" s="60"/>
      <c r="R9" s="59"/>
      <c r="S9" s="59"/>
      <c r="T9" s="60"/>
      <c r="U9" s="60"/>
      <c r="V9" s="59"/>
      <c r="W9" s="59">
        <v>1620764</v>
      </c>
      <c r="X9" s="60"/>
      <c r="Y9" s="59">
        <v>1620764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132147</v>
      </c>
      <c r="H10" s="60"/>
      <c r="I10" s="60">
        <v>41059</v>
      </c>
      <c r="J10" s="59">
        <v>173206</v>
      </c>
      <c r="K10" s="59"/>
      <c r="L10" s="60">
        <v>136473</v>
      </c>
      <c r="M10" s="60"/>
      <c r="N10" s="59">
        <v>136473</v>
      </c>
      <c r="O10" s="59"/>
      <c r="P10" s="60"/>
      <c r="Q10" s="60"/>
      <c r="R10" s="59"/>
      <c r="S10" s="59"/>
      <c r="T10" s="60"/>
      <c r="U10" s="60"/>
      <c r="V10" s="59"/>
      <c r="W10" s="59">
        <v>309679</v>
      </c>
      <c r="X10" s="60"/>
      <c r="Y10" s="59">
        <v>309679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104803</v>
      </c>
      <c r="H11" s="362">
        <f t="shared" si="3"/>
        <v>306848</v>
      </c>
      <c r="I11" s="362">
        <f t="shared" si="3"/>
        <v>1470173</v>
      </c>
      <c r="J11" s="364">
        <f t="shared" si="3"/>
        <v>1881824</v>
      </c>
      <c r="K11" s="364">
        <f t="shared" si="3"/>
        <v>0</v>
      </c>
      <c r="L11" s="362">
        <f t="shared" si="3"/>
        <v>336186</v>
      </c>
      <c r="M11" s="362">
        <f t="shared" si="3"/>
        <v>0</v>
      </c>
      <c r="N11" s="364">
        <f t="shared" si="3"/>
        <v>336186</v>
      </c>
      <c r="O11" s="364">
        <f t="shared" si="3"/>
        <v>20482</v>
      </c>
      <c r="P11" s="362">
        <f t="shared" si="3"/>
        <v>134454</v>
      </c>
      <c r="Q11" s="362">
        <f t="shared" si="3"/>
        <v>0</v>
      </c>
      <c r="R11" s="364">
        <f t="shared" si="3"/>
        <v>154936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2372946</v>
      </c>
      <c r="X11" s="362">
        <f t="shared" si="3"/>
        <v>0</v>
      </c>
      <c r="Y11" s="364">
        <f t="shared" si="3"/>
        <v>2372946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104803</v>
      </c>
      <c r="H12" s="60">
        <v>306848</v>
      </c>
      <c r="I12" s="60">
        <v>1470173</v>
      </c>
      <c r="J12" s="59">
        <v>1881824</v>
      </c>
      <c r="K12" s="59"/>
      <c r="L12" s="60">
        <v>336186</v>
      </c>
      <c r="M12" s="60"/>
      <c r="N12" s="59">
        <v>336186</v>
      </c>
      <c r="O12" s="59">
        <v>20482</v>
      </c>
      <c r="P12" s="60">
        <v>134454</v>
      </c>
      <c r="Q12" s="60"/>
      <c r="R12" s="59">
        <v>154936</v>
      </c>
      <c r="S12" s="59"/>
      <c r="T12" s="60"/>
      <c r="U12" s="60"/>
      <c r="V12" s="59"/>
      <c r="W12" s="59">
        <v>2372946</v>
      </c>
      <c r="X12" s="60"/>
      <c r="Y12" s="59">
        <v>2372946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357904</v>
      </c>
      <c r="H13" s="275">
        <f t="shared" si="4"/>
        <v>0</v>
      </c>
      <c r="I13" s="275">
        <f t="shared" si="4"/>
        <v>771079</v>
      </c>
      <c r="J13" s="342">
        <f t="shared" si="4"/>
        <v>1128983</v>
      </c>
      <c r="K13" s="342">
        <f t="shared" si="4"/>
        <v>1585697</v>
      </c>
      <c r="L13" s="275">
        <f t="shared" si="4"/>
        <v>945889</v>
      </c>
      <c r="M13" s="275">
        <f t="shared" si="4"/>
        <v>0</v>
      </c>
      <c r="N13" s="342">
        <f t="shared" si="4"/>
        <v>2531586</v>
      </c>
      <c r="O13" s="342">
        <f t="shared" si="4"/>
        <v>0</v>
      </c>
      <c r="P13" s="275">
        <f t="shared" si="4"/>
        <v>1518798</v>
      </c>
      <c r="Q13" s="275">
        <f t="shared" si="4"/>
        <v>0</v>
      </c>
      <c r="R13" s="342">
        <f t="shared" si="4"/>
        <v>1518798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5179367</v>
      </c>
      <c r="X13" s="275">
        <f t="shared" si="4"/>
        <v>0</v>
      </c>
      <c r="Y13" s="342">
        <f t="shared" si="4"/>
        <v>5179367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357904</v>
      </c>
      <c r="H14" s="60"/>
      <c r="I14" s="60">
        <v>771079</v>
      </c>
      <c r="J14" s="59">
        <v>1128983</v>
      </c>
      <c r="K14" s="59">
        <v>1585697</v>
      </c>
      <c r="L14" s="60">
        <v>945889</v>
      </c>
      <c r="M14" s="60"/>
      <c r="N14" s="59">
        <v>2531586</v>
      </c>
      <c r="O14" s="59"/>
      <c r="P14" s="60">
        <v>1518798</v>
      </c>
      <c r="Q14" s="60"/>
      <c r="R14" s="59">
        <v>1518798</v>
      </c>
      <c r="S14" s="59"/>
      <c r="T14" s="60"/>
      <c r="U14" s="60"/>
      <c r="V14" s="59"/>
      <c r="W14" s="59">
        <v>5179367</v>
      </c>
      <c r="X14" s="60"/>
      <c r="Y14" s="59">
        <v>5179367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7945783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5461</v>
      </c>
      <c r="P15" s="60">
        <f t="shared" si="5"/>
        <v>0</v>
      </c>
      <c r="Q15" s="60">
        <f t="shared" si="5"/>
        <v>0</v>
      </c>
      <c r="R15" s="59">
        <f t="shared" si="5"/>
        <v>5461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5461</v>
      </c>
      <c r="X15" s="60">
        <f t="shared" si="5"/>
        <v>0</v>
      </c>
      <c r="Y15" s="59">
        <f t="shared" si="5"/>
        <v>5461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7945783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5461</v>
      </c>
      <c r="P20" s="60"/>
      <c r="Q20" s="60"/>
      <c r="R20" s="59">
        <v>5461</v>
      </c>
      <c r="S20" s="59"/>
      <c r="T20" s="60"/>
      <c r="U20" s="60"/>
      <c r="V20" s="59"/>
      <c r="W20" s="59">
        <v>5461</v>
      </c>
      <c r="X20" s="60"/>
      <c r="Y20" s="59">
        <v>5461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6123000</v>
      </c>
      <c r="F22" s="345">
        <f t="shared" si="6"/>
        <v>6123400</v>
      </c>
      <c r="G22" s="345">
        <f t="shared" si="6"/>
        <v>1197</v>
      </c>
      <c r="H22" s="343">
        <f t="shared" si="6"/>
        <v>650791</v>
      </c>
      <c r="I22" s="343">
        <f t="shared" si="6"/>
        <v>369</v>
      </c>
      <c r="J22" s="345">
        <f t="shared" si="6"/>
        <v>652357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652357</v>
      </c>
      <c r="X22" s="343">
        <f t="shared" si="6"/>
        <v>4592551</v>
      </c>
      <c r="Y22" s="345">
        <f t="shared" si="6"/>
        <v>-3940194</v>
      </c>
      <c r="Z22" s="336">
        <f>+IF(X22&lt;&gt;0,+(Y22/X22)*100,0)</f>
        <v>-85.79532377539194</v>
      </c>
      <c r="AA22" s="350">
        <f>SUM(AA23:AA32)</f>
        <v>6123400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378000</v>
      </c>
      <c r="F27" s="59">
        <v>741750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556313</v>
      </c>
      <c r="Y27" s="59">
        <v>-556313</v>
      </c>
      <c r="Z27" s="61">
        <v>-100</v>
      </c>
      <c r="AA27" s="62">
        <v>741750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>
        <v>1197</v>
      </c>
      <c r="H28" s="275"/>
      <c r="I28" s="275">
        <v>369</v>
      </c>
      <c r="J28" s="342">
        <v>1566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1566</v>
      </c>
      <c r="X28" s="275"/>
      <c r="Y28" s="342">
        <v>1566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5745000</v>
      </c>
      <c r="F32" s="59">
        <v>5381650</v>
      </c>
      <c r="G32" s="59"/>
      <c r="H32" s="60">
        <v>650791</v>
      </c>
      <c r="I32" s="60"/>
      <c r="J32" s="59">
        <v>650791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650791</v>
      </c>
      <c r="X32" s="60">
        <v>4036238</v>
      </c>
      <c r="Y32" s="59">
        <v>-3385447</v>
      </c>
      <c r="Z32" s="61">
        <v>-83.88</v>
      </c>
      <c r="AA32" s="62">
        <v>5381650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12593329</v>
      </c>
      <c r="D40" s="344">
        <f t="shared" si="9"/>
        <v>0</v>
      </c>
      <c r="E40" s="343">
        <f t="shared" si="9"/>
        <v>3332000</v>
      </c>
      <c r="F40" s="345">
        <f t="shared" si="9"/>
        <v>0</v>
      </c>
      <c r="G40" s="345">
        <f t="shared" si="9"/>
        <v>969545</v>
      </c>
      <c r="H40" s="343">
        <f t="shared" si="9"/>
        <v>8800</v>
      </c>
      <c r="I40" s="343">
        <f t="shared" si="9"/>
        <v>1421121</v>
      </c>
      <c r="J40" s="345">
        <f t="shared" si="9"/>
        <v>2399466</v>
      </c>
      <c r="K40" s="345">
        <f t="shared" si="9"/>
        <v>2367756</v>
      </c>
      <c r="L40" s="343">
        <f t="shared" si="9"/>
        <v>4945252</v>
      </c>
      <c r="M40" s="343">
        <f t="shared" si="9"/>
        <v>1585575</v>
      </c>
      <c r="N40" s="345">
        <f t="shared" si="9"/>
        <v>8898583</v>
      </c>
      <c r="O40" s="345">
        <f t="shared" si="9"/>
        <v>3052736</v>
      </c>
      <c r="P40" s="343">
        <f t="shared" si="9"/>
        <v>692547</v>
      </c>
      <c r="Q40" s="343">
        <f t="shared" si="9"/>
        <v>0</v>
      </c>
      <c r="R40" s="345">
        <f t="shared" si="9"/>
        <v>3745283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15043332</v>
      </c>
      <c r="X40" s="343">
        <f t="shared" si="9"/>
        <v>0</v>
      </c>
      <c r="Y40" s="345">
        <f t="shared" si="9"/>
        <v>15043332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347037</v>
      </c>
      <c r="H41" s="362"/>
      <c r="I41" s="362">
        <v>485141</v>
      </c>
      <c r="J41" s="364">
        <v>832178</v>
      </c>
      <c r="K41" s="364">
        <v>167816</v>
      </c>
      <c r="L41" s="362">
        <v>647727</v>
      </c>
      <c r="M41" s="362"/>
      <c r="N41" s="364">
        <v>815543</v>
      </c>
      <c r="O41" s="364">
        <v>230150</v>
      </c>
      <c r="P41" s="362">
        <v>105073</v>
      </c>
      <c r="Q41" s="362"/>
      <c r="R41" s="364">
        <v>335223</v>
      </c>
      <c r="S41" s="364"/>
      <c r="T41" s="362"/>
      <c r="U41" s="362"/>
      <c r="V41" s="364"/>
      <c r="W41" s="364">
        <v>1982944</v>
      </c>
      <c r="X41" s="362"/>
      <c r="Y41" s="364">
        <v>1982944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46743</v>
      </c>
      <c r="H43" s="305"/>
      <c r="I43" s="305">
        <v>227343</v>
      </c>
      <c r="J43" s="370">
        <v>274086</v>
      </c>
      <c r="K43" s="370"/>
      <c r="L43" s="305">
        <v>200654</v>
      </c>
      <c r="M43" s="305"/>
      <c r="N43" s="370">
        <v>200654</v>
      </c>
      <c r="O43" s="370"/>
      <c r="P43" s="305"/>
      <c r="Q43" s="305"/>
      <c r="R43" s="370"/>
      <c r="S43" s="370"/>
      <c r="T43" s="305"/>
      <c r="U43" s="305"/>
      <c r="V43" s="370"/>
      <c r="W43" s="370">
        <v>474740</v>
      </c>
      <c r="X43" s="305"/>
      <c r="Y43" s="370">
        <v>474740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53547</v>
      </c>
      <c r="H44" s="54"/>
      <c r="I44" s="54">
        <v>-497</v>
      </c>
      <c r="J44" s="53">
        <v>53050</v>
      </c>
      <c r="K44" s="53"/>
      <c r="L44" s="54">
        <v>329819</v>
      </c>
      <c r="M44" s="54"/>
      <c r="N44" s="53">
        <v>329819</v>
      </c>
      <c r="O44" s="53"/>
      <c r="P44" s="54">
        <v>84100</v>
      </c>
      <c r="Q44" s="54"/>
      <c r="R44" s="53">
        <v>84100</v>
      </c>
      <c r="S44" s="53"/>
      <c r="T44" s="54"/>
      <c r="U44" s="54"/>
      <c r="V44" s="53"/>
      <c r="W44" s="53">
        <v>466969</v>
      </c>
      <c r="X44" s="54"/>
      <c r="Y44" s="53">
        <v>466969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>
        <v>1049</v>
      </c>
      <c r="H47" s="54"/>
      <c r="I47" s="54">
        <v>35391</v>
      </c>
      <c r="J47" s="53">
        <v>36440</v>
      </c>
      <c r="K47" s="53"/>
      <c r="L47" s="54">
        <v>22027</v>
      </c>
      <c r="M47" s="54"/>
      <c r="N47" s="53">
        <v>22027</v>
      </c>
      <c r="O47" s="53"/>
      <c r="P47" s="54"/>
      <c r="Q47" s="54"/>
      <c r="R47" s="53"/>
      <c r="S47" s="53"/>
      <c r="T47" s="54"/>
      <c r="U47" s="54"/>
      <c r="V47" s="53"/>
      <c r="W47" s="53">
        <v>58467</v>
      </c>
      <c r="X47" s="54"/>
      <c r="Y47" s="53">
        <v>58467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12593329</v>
      </c>
      <c r="D49" s="368"/>
      <c r="E49" s="54">
        <v>3332000</v>
      </c>
      <c r="F49" s="53"/>
      <c r="G49" s="53">
        <v>521169</v>
      </c>
      <c r="H49" s="54">
        <v>8800</v>
      </c>
      <c r="I49" s="54">
        <v>673743</v>
      </c>
      <c r="J49" s="53">
        <v>1203712</v>
      </c>
      <c r="K49" s="53">
        <v>2199940</v>
      </c>
      <c r="L49" s="54">
        <v>3745025</v>
      </c>
      <c r="M49" s="54">
        <v>1585575</v>
      </c>
      <c r="N49" s="53">
        <v>7530540</v>
      </c>
      <c r="O49" s="53">
        <v>2822586</v>
      </c>
      <c r="P49" s="54">
        <v>503374</v>
      </c>
      <c r="Q49" s="54"/>
      <c r="R49" s="53">
        <v>3325960</v>
      </c>
      <c r="S49" s="53"/>
      <c r="T49" s="54"/>
      <c r="U49" s="54"/>
      <c r="V49" s="53"/>
      <c r="W49" s="53">
        <v>12060212</v>
      </c>
      <c r="X49" s="54"/>
      <c r="Y49" s="53">
        <v>12060212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31419921</v>
      </c>
      <c r="D60" s="346">
        <f t="shared" si="14"/>
        <v>0</v>
      </c>
      <c r="E60" s="219">
        <f t="shared" si="14"/>
        <v>9455000</v>
      </c>
      <c r="F60" s="264">
        <f t="shared" si="14"/>
        <v>6123400</v>
      </c>
      <c r="G60" s="264">
        <f t="shared" si="14"/>
        <v>2885013</v>
      </c>
      <c r="H60" s="219">
        <f t="shared" si="14"/>
        <v>2478185</v>
      </c>
      <c r="I60" s="219">
        <f t="shared" si="14"/>
        <v>5171608</v>
      </c>
      <c r="J60" s="264">
        <f t="shared" si="14"/>
        <v>10534806</v>
      </c>
      <c r="K60" s="264">
        <f t="shared" si="14"/>
        <v>10867020</v>
      </c>
      <c r="L60" s="219">
        <f t="shared" si="14"/>
        <v>7837448</v>
      </c>
      <c r="M60" s="219">
        <f t="shared" si="14"/>
        <v>1585575</v>
      </c>
      <c r="N60" s="264">
        <f t="shared" si="14"/>
        <v>20290043</v>
      </c>
      <c r="O60" s="264">
        <f t="shared" si="14"/>
        <v>5424152</v>
      </c>
      <c r="P60" s="219">
        <f t="shared" si="14"/>
        <v>2967873</v>
      </c>
      <c r="Q60" s="219">
        <f t="shared" si="14"/>
        <v>0</v>
      </c>
      <c r="R60" s="264">
        <f t="shared" si="14"/>
        <v>8392025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39216874</v>
      </c>
      <c r="X60" s="219">
        <f t="shared" si="14"/>
        <v>4592551</v>
      </c>
      <c r="Y60" s="264">
        <f t="shared" si="14"/>
        <v>34624323</v>
      </c>
      <c r="Z60" s="337">
        <f>+IF(X60&lt;&gt;0,+(Y60/X60)*100,0)</f>
        <v>753.923538355916</v>
      </c>
      <c r="AA60" s="232">
        <f>+AA57+AA54+AA51+AA40+AA37+AA34+AA22+AA5</f>
        <v>6123400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74984126</v>
      </c>
      <c r="D5" s="357">
        <f t="shared" si="0"/>
        <v>0</v>
      </c>
      <c r="E5" s="356">
        <f t="shared" si="0"/>
        <v>93233000</v>
      </c>
      <c r="F5" s="358">
        <f t="shared" si="0"/>
        <v>62639111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46979333</v>
      </c>
      <c r="Y5" s="358">
        <f t="shared" si="0"/>
        <v>-46979333</v>
      </c>
      <c r="Z5" s="359">
        <f>+IF(X5&lt;&gt;0,+(Y5/X5)*100,0)</f>
        <v>-100</v>
      </c>
      <c r="AA5" s="360">
        <f>+AA6+AA8+AA11+AA13+AA15</f>
        <v>62639111</v>
      </c>
    </row>
    <row r="6" spans="1:27" ht="12.75">
      <c r="A6" s="361" t="s">
        <v>205</v>
      </c>
      <c r="B6" s="142"/>
      <c r="C6" s="60">
        <f>+C7</f>
        <v>10043522</v>
      </c>
      <c r="D6" s="340">
        <f aca="true" t="shared" si="1" ref="D6:AA6">+D7</f>
        <v>0</v>
      </c>
      <c r="E6" s="60">
        <f t="shared" si="1"/>
        <v>29144000</v>
      </c>
      <c r="F6" s="59">
        <f t="shared" si="1"/>
        <v>36843980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27632985</v>
      </c>
      <c r="Y6" s="59">
        <f t="shared" si="1"/>
        <v>-27632985</v>
      </c>
      <c r="Z6" s="61">
        <f>+IF(X6&lt;&gt;0,+(Y6/X6)*100,0)</f>
        <v>-100</v>
      </c>
      <c r="AA6" s="62">
        <f t="shared" si="1"/>
        <v>36843980</v>
      </c>
    </row>
    <row r="7" spans="1:27" ht="12.75">
      <c r="A7" s="291" t="s">
        <v>229</v>
      </c>
      <c r="B7" s="142"/>
      <c r="C7" s="60">
        <v>10043522</v>
      </c>
      <c r="D7" s="340"/>
      <c r="E7" s="60">
        <v>29144000</v>
      </c>
      <c r="F7" s="59">
        <v>36843980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27632985</v>
      </c>
      <c r="Y7" s="59">
        <v>-27632985</v>
      </c>
      <c r="Z7" s="61">
        <v>-100</v>
      </c>
      <c r="AA7" s="62">
        <v>36843980</v>
      </c>
    </row>
    <row r="8" spans="1:27" ht="12.75">
      <c r="A8" s="361" t="s">
        <v>206</v>
      </c>
      <c r="B8" s="142"/>
      <c r="C8" s="60">
        <f aca="true" t="shared" si="2" ref="C8:Y8">SUM(C9:C10)</f>
        <v>3899838</v>
      </c>
      <c r="D8" s="340">
        <f t="shared" si="2"/>
        <v>0</v>
      </c>
      <c r="E8" s="60">
        <f t="shared" si="2"/>
        <v>8084000</v>
      </c>
      <c r="F8" s="59">
        <f t="shared" si="2"/>
        <v>7877105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5907829</v>
      </c>
      <c r="Y8" s="59">
        <f t="shared" si="2"/>
        <v>-5907829</v>
      </c>
      <c r="Z8" s="61">
        <f>+IF(X8&lt;&gt;0,+(Y8/X8)*100,0)</f>
        <v>-100</v>
      </c>
      <c r="AA8" s="62">
        <f>SUM(AA9:AA10)</f>
        <v>7877105</v>
      </c>
    </row>
    <row r="9" spans="1:27" ht="12.75">
      <c r="A9" s="291" t="s">
        <v>230</v>
      </c>
      <c r="B9" s="142"/>
      <c r="C9" s="60">
        <v>3899838</v>
      </c>
      <c r="D9" s="340"/>
      <c r="E9" s="60">
        <v>8084000</v>
      </c>
      <c r="F9" s="59">
        <v>7877105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5907829</v>
      </c>
      <c r="Y9" s="59">
        <v>-5907829</v>
      </c>
      <c r="Z9" s="61">
        <v>-100</v>
      </c>
      <c r="AA9" s="62">
        <v>7877105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36045605</v>
      </c>
      <c r="D11" s="363">
        <f aca="true" t="shared" si="3" ref="D11:AA11">+D12</f>
        <v>0</v>
      </c>
      <c r="E11" s="362">
        <f t="shared" si="3"/>
        <v>47885000</v>
      </c>
      <c r="F11" s="364">
        <f t="shared" si="3"/>
        <v>11429095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8571821</v>
      </c>
      <c r="Y11" s="364">
        <f t="shared" si="3"/>
        <v>-8571821</v>
      </c>
      <c r="Z11" s="365">
        <f>+IF(X11&lt;&gt;0,+(Y11/X11)*100,0)</f>
        <v>-100</v>
      </c>
      <c r="AA11" s="366">
        <f t="shared" si="3"/>
        <v>11429095</v>
      </c>
    </row>
    <row r="12" spans="1:27" ht="12.75">
      <c r="A12" s="291" t="s">
        <v>232</v>
      </c>
      <c r="B12" s="136"/>
      <c r="C12" s="60">
        <v>36045605</v>
      </c>
      <c r="D12" s="340"/>
      <c r="E12" s="60">
        <v>47885000</v>
      </c>
      <c r="F12" s="59">
        <v>11429095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8571821</v>
      </c>
      <c r="Y12" s="59">
        <v>-8571821</v>
      </c>
      <c r="Z12" s="61">
        <v>-100</v>
      </c>
      <c r="AA12" s="62">
        <v>11429095</v>
      </c>
    </row>
    <row r="13" spans="1:27" ht="12.75">
      <c r="A13" s="361" t="s">
        <v>208</v>
      </c>
      <c r="B13" s="136"/>
      <c r="C13" s="275">
        <f>+C14</f>
        <v>17967235</v>
      </c>
      <c r="D13" s="341">
        <f aca="true" t="shared" si="4" ref="D13:AA13">+D14</f>
        <v>0</v>
      </c>
      <c r="E13" s="275">
        <f t="shared" si="4"/>
        <v>8104000</v>
      </c>
      <c r="F13" s="342">
        <f t="shared" si="4"/>
        <v>6472607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4854455</v>
      </c>
      <c r="Y13" s="342">
        <f t="shared" si="4"/>
        <v>-4854455</v>
      </c>
      <c r="Z13" s="335">
        <f>+IF(X13&lt;&gt;0,+(Y13/X13)*100,0)</f>
        <v>-100</v>
      </c>
      <c r="AA13" s="273">
        <f t="shared" si="4"/>
        <v>6472607</v>
      </c>
    </row>
    <row r="14" spans="1:27" ht="12.75">
      <c r="A14" s="291" t="s">
        <v>233</v>
      </c>
      <c r="B14" s="136"/>
      <c r="C14" s="60">
        <v>17967235</v>
      </c>
      <c r="D14" s="340"/>
      <c r="E14" s="60">
        <v>8104000</v>
      </c>
      <c r="F14" s="59">
        <v>6472607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4854455</v>
      </c>
      <c r="Y14" s="59">
        <v>-4854455</v>
      </c>
      <c r="Z14" s="61">
        <v>-100</v>
      </c>
      <c r="AA14" s="62">
        <v>6472607</v>
      </c>
    </row>
    <row r="15" spans="1:27" ht="12.75">
      <c r="A15" s="361" t="s">
        <v>209</v>
      </c>
      <c r="B15" s="136"/>
      <c r="C15" s="60">
        <f aca="true" t="shared" si="5" ref="C15:Y15">SUM(C16:C20)</f>
        <v>7027926</v>
      </c>
      <c r="D15" s="340">
        <f t="shared" si="5"/>
        <v>0</v>
      </c>
      <c r="E15" s="60">
        <f t="shared" si="5"/>
        <v>16000</v>
      </c>
      <c r="F15" s="59">
        <f t="shared" si="5"/>
        <v>16324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12243</v>
      </c>
      <c r="Y15" s="59">
        <f t="shared" si="5"/>
        <v>-12243</v>
      </c>
      <c r="Z15" s="61">
        <f>+IF(X15&lt;&gt;0,+(Y15/X15)*100,0)</f>
        <v>-100</v>
      </c>
      <c r="AA15" s="62">
        <f>SUM(AA16:AA20)</f>
        <v>16324</v>
      </c>
    </row>
    <row r="16" spans="1:27" ht="12.75">
      <c r="A16" s="291" t="s">
        <v>234</v>
      </c>
      <c r="B16" s="300"/>
      <c r="C16" s="60">
        <v>298632</v>
      </c>
      <c r="D16" s="340"/>
      <c r="E16" s="60">
        <v>16000</v>
      </c>
      <c r="F16" s="59">
        <v>16324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12243</v>
      </c>
      <c r="Y16" s="59">
        <v>-12243</v>
      </c>
      <c r="Z16" s="61">
        <v>-100</v>
      </c>
      <c r="AA16" s="62">
        <v>16324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6729294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3331450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2498588</v>
      </c>
      <c r="Y40" s="345">
        <f t="shared" si="9"/>
        <v>-2498588</v>
      </c>
      <c r="Z40" s="336">
        <f>+IF(X40&lt;&gt;0,+(Y40/X40)*100,0)</f>
        <v>-100</v>
      </c>
      <c r="AA40" s="350">
        <f>SUM(AA41:AA49)</f>
        <v>3331450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3331450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2498588</v>
      </c>
      <c r="Y49" s="53">
        <v>-2498588</v>
      </c>
      <c r="Z49" s="94">
        <v>-100</v>
      </c>
      <c r="AA49" s="95">
        <v>3331450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2513504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2513504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77497630</v>
      </c>
      <c r="D60" s="346">
        <f t="shared" si="14"/>
        <v>0</v>
      </c>
      <c r="E60" s="219">
        <f t="shared" si="14"/>
        <v>93233000</v>
      </c>
      <c r="F60" s="264">
        <f t="shared" si="14"/>
        <v>65970561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49477921</v>
      </c>
      <c r="Y60" s="264">
        <f t="shared" si="14"/>
        <v>-49477921</v>
      </c>
      <c r="Z60" s="337">
        <f>+IF(X60&lt;&gt;0,+(Y60/X60)*100,0)</f>
        <v>-100</v>
      </c>
      <c r="AA60" s="232">
        <f>+AA57+AA54+AA51+AA40+AA37+AA34+AA22+AA5</f>
        <v>65970561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2017-05-05T12:11:21Z</dcterms:created>
  <dcterms:modified xsi:type="dcterms:W3CDTF">2017-05-05T12:11:24Z</dcterms:modified>
  <cp:category/>
  <cp:version/>
  <cp:contentType/>
  <cp:contentStatus/>
</cp:coreProperties>
</file>