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<sst xmlns="http://schemas.openxmlformats.org/spreadsheetml/2006/main" count="857" uniqueCount="303">
  <si>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Metsimaholo(FS204)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</si>
  <si>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</si>
  <si>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</si>
  <si>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</si>
  <si>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</si>
  <si>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</si>
  <si>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</si>
  <si>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</si>
  <si>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</si>
  <si>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</si>
  <si>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</si>
  <si>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</si>
  <si>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</si>
  <si>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</si>
  <si>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</si>
  <si>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</si>
  <si>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</si>
  <si>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</si>
  <si>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</si>
  <si>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</si>
  <si>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</si>
  <si>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</si>
  <si>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</si>
  <si>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</si>
  <si>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</si>
  <si>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</si>
  <si>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</si>
  <si>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</si>
  <si>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</si>
  <si>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</si>
  <si>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</si>
  <si>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</si>
  <si>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</si>
  <si>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</si>
  <si>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</si>
  <si>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</si>
  <si>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</si>
  <si>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</si>
  <si>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</si>
  <si>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</si>
  <si>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</si>
  <si>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</si>
  <si>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</si>
  <si>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</si>
  <si>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</si>
  <si>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</si>
  <si>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</si>
  <si>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</si>
  <si>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</si>
  <si>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</si>
  <si>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</si>
  <si>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</si>
  <si>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</si>
  <si>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</si>
  <si>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</si>
  <si>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</si>
  <si>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</si>
  <si>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</si>
  <si>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</si>
  <si>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</si>
  <si>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</si>
  <si>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</si>
  <si>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</si>
  <si>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</si>
  <si>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</si>
  <si>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</si>
  <si>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</si>
  <si>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</si>
  <si>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</si>
  <si>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</si>
  <si>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</si>
  <si>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</si>
  <si>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</si>
  <si>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</si>
  <si>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</si>
  <si>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</si>
  <si>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</si>
  <si>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</si>
  <si>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</si>
  <si>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</si>
  <si>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</si>
  <si>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</si>
  <si>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</si>
  <si>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</si>
  <si>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</si>
  <si>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</si>
  <si>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</si>
  <si>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</si>
  <si>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</si>
  <si>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</si>
  <si>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</si>
  <si>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</si>
  <si>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</si>
  <si>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</si>
  <si>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</si>
  <si>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</si>
  <si>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</si>
  <si>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</si>
  <si>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</si>
  <si>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</si>
  <si>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</si>
  <si>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</si>
  <si>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</si>
  <si>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</si>
  <si>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</si>
  <si>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</si>
  <si>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</si>
  <si>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</si>
  <si>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</si>
  <si>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</si>
  <si>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</si>
  <si>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</si>
  <si>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</si>
  <si>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</si>
  <si>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</si>
  <si>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</si>
  <si>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</si>
  <si>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</si>
  <si>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</si>
  <si>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</si>
  <si>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</si>
  <si>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</si>
  <si>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</si>
  <si>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</si>
  <si>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</si>
  <si>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</si>
  <si>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</si>
  <si>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</si>
  <si>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</si>
  <si>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Metsimaholo(FS204)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</si>
  <si>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</si>
  <si>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</si>
  <si>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</si>
  <si>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</si>
  <si>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</si>
  <si>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</si>
  <si>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</si>
  <si>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</si>
  <si>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</si>
  <si>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</si>
  <si>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Metsimaholo(FS204)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</si>
  <si>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</si>
  <si>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</si>
  <si>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</si>
  <si>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</si>
  <si>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</si>
  <si>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</si>
  <si>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</si>
  <si>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</si>
  <si>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</si>
  <si>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</si>
  <si>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</si>
  <si>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</si>
  <si>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</si>
  <si>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</si>
  <si>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</si>
  <si>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</si>
  <si>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</si>
  <si>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</si>
  <si>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</si>
  <si>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</si>
  <si>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</si>
  <si>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</si>
  <si>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</si>
  <si>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</si>
  <si>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</si>
  <si>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</si>
  <si>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</si>
  <si>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</si>
  <si>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</si>
  <si>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</si>
  <si>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</si>
  <si>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</si>
  <si>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</si>
  <si>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</si>
  <si>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</si>
  <si>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</si>
  <si>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</si>
  <si>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</si>
  <si>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</si>
  <si>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</si>
  <si>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</si>
  <si>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</si>
  <si>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</si>
  <si>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</si>
  <si>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</si>
  <si>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</si>
  <si>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</si>
  <si>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</si>
  <si>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</si>
  <si>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</si>
  <si>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</si>
  <si>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</si>
  <si>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</si>
  <si>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</si>
  <si>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</si>
  <si>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</si>
  <si>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</si>
  <si>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</si>
  <si>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</si>
  <si>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</si>
  <si>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</si>
  <si>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Metsimaholo(FS204)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</si>
  <si>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</si>
  <si>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</si>
  <si>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</si>
  <si>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</si>
  <si>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</si>
  <si>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</si>
  <si>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</si>
  <si>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</si>
  <si>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</si>
  <si>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</si>
  <si>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</si>
  <si>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</si>
  <si>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</si>
  <si>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</si>
  <si>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</si>
  <si>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</si>
  <si>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</si>
  <si>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</si>
  <si>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</si>
  <si>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</si>
  <si>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</si>
  <si>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</si>
  <si>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</si>
  <si>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</si>
  <si>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Metsimaholo(FS204)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</si>
  <si>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</si>
  <si>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</si>
  <si>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</si>
  <si>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</si>
  <si>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</si>
  <si>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</si>
  <si>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</si>
  <si>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</si>
  <si>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</si>
  <si>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</si>
  <si>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</si>
  <si>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</si>
  <si>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</si>
  <si>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</si>
  <si>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</si>
  <si>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</si>
  <si>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</si>
  <si>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</si>
  <si>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</si>
  <si>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</si>
  <si>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</si>
  <si>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</si>
  <si>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</si>
  <si>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</si>
  <si>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</si>
  <si>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</si>
  <si>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</si>
  <si>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</si>
  <si>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</si>
  <si>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</si>
  <si>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</si>
  <si>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</si>
  <si>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</si>
  <si>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</si>
  <si>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</si>
  <si>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Metsimaholo(FS204)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</si>
  <si>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</si>
  <si>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</si>
  <si>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Metsimaholo(FS204)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</si>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</sst>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114445494</v>
      </c>
      <c r="C5" s="19">
        <v>0</v>
      </c>
      <c r="D5" s="59">
        <v>113366430</v>
      </c>
      <c r="E5" s="60">
        <v>121196430</v>
      </c>
      <c r="F5" s="60">
        <v>20542050</v>
      </c>
      <c r="G5" s="60">
        <v>10084359</v>
      </c>
      <c r="H5" s="60">
        <v>10002433</v>
      </c>
      <c r="I5" s="60">
        <v>40628842</v>
      </c>
      <c r="J5" s="60">
        <v>10145538</v>
      </c>
      <c r="K5" s="60">
        <v>9895196</v>
      </c>
      <c r="L5" s="60">
        <v>10006291</v>
      </c>
      <c r="M5" s="60">
        <v>30047025</v>
      </c>
      <c r="N5" s="60">
        <v>7915668</v>
      </c>
      <c r="O5" s="60">
        <v>9712683</v>
      </c>
      <c r="P5" s="60">
        <v>9759029</v>
      </c>
      <c r="Q5" s="60">
        <v>27387380</v>
      </c>
      <c r="R5" s="60">
        <v>0</v>
      </c>
      <c r="S5" s="60">
        <v>0</v>
      </c>
      <c r="T5" s="60">
        <v>0</v>
      </c>
      <c r="U5" s="60">
        <v>0</v>
      </c>
      <c r="V5" s="60">
        <v>98063247</v>
      </c>
      <c r="W5" s="60">
        <v>85839000</v>
      </c>
      <c r="X5" s="60">
        <v>12224247</v>
      </c>
      <c r="Y5" s="61">
        <v>14.24</v>
      </c>
      <c r="Z5" s="62">
        <v>121196430</v>
      </c>
    </row>
    <row r="6" spans="1:26" ht="12.75">
      <c r="A6" s="58" t="s">
        <v>32</v>
      </c>
      <c r="B6" s="19">
        <v>513136112</v>
      </c>
      <c r="C6" s="19">
        <v>0</v>
      </c>
      <c r="D6" s="59">
        <v>682952050</v>
      </c>
      <c r="E6" s="60">
        <v>671852050</v>
      </c>
      <c r="F6" s="60">
        <v>52383478</v>
      </c>
      <c r="G6" s="60">
        <v>50891253</v>
      </c>
      <c r="H6" s="60">
        <v>42448452</v>
      </c>
      <c r="I6" s="60">
        <v>145723183</v>
      </c>
      <c r="J6" s="60">
        <v>54279767</v>
      </c>
      <c r="K6" s="60">
        <v>38253457</v>
      </c>
      <c r="L6" s="60">
        <v>43984633</v>
      </c>
      <c r="M6" s="60">
        <v>136517857</v>
      </c>
      <c r="N6" s="60">
        <v>38316238</v>
      </c>
      <c r="O6" s="60">
        <v>40862254</v>
      </c>
      <c r="P6" s="60">
        <v>44630058</v>
      </c>
      <c r="Q6" s="60">
        <v>123808550</v>
      </c>
      <c r="R6" s="60">
        <v>0</v>
      </c>
      <c r="S6" s="60">
        <v>0</v>
      </c>
      <c r="T6" s="60">
        <v>0</v>
      </c>
      <c r="U6" s="60">
        <v>0</v>
      </c>
      <c r="V6" s="60">
        <v>406049590</v>
      </c>
      <c r="W6" s="60">
        <v>516253720</v>
      </c>
      <c r="X6" s="60">
        <v>-110204130</v>
      </c>
      <c r="Y6" s="61">
        <v>-21.35</v>
      </c>
      <c r="Z6" s="62">
        <v>671852050</v>
      </c>
    </row>
    <row r="7" spans="1:26" ht="12.75">
      <c r="A7" s="58" t="s">
        <v>33</v>
      </c>
      <c r="B7" s="19">
        <v>2797837</v>
      </c>
      <c r="C7" s="19">
        <v>0</v>
      </c>
      <c r="D7" s="59">
        <v>2600000</v>
      </c>
      <c r="E7" s="60">
        <v>1400000</v>
      </c>
      <c r="F7" s="60">
        <v>54263</v>
      </c>
      <c r="G7" s="60">
        <v>127988</v>
      </c>
      <c r="H7" s="60">
        <v>0</v>
      </c>
      <c r="I7" s="60">
        <v>182251</v>
      </c>
      <c r="J7" s="60">
        <v>314416</v>
      </c>
      <c r="K7" s="60">
        <v>30216</v>
      </c>
      <c r="L7" s="60">
        <v>61204</v>
      </c>
      <c r="M7" s="60">
        <v>405836</v>
      </c>
      <c r="N7" s="60">
        <v>43861</v>
      </c>
      <c r="O7" s="60">
        <v>52057</v>
      </c>
      <c r="P7" s="60">
        <v>13683</v>
      </c>
      <c r="Q7" s="60">
        <v>109601</v>
      </c>
      <c r="R7" s="60">
        <v>0</v>
      </c>
      <c r="S7" s="60">
        <v>0</v>
      </c>
      <c r="T7" s="60">
        <v>0</v>
      </c>
      <c r="U7" s="60">
        <v>0</v>
      </c>
      <c r="V7" s="60">
        <v>697688</v>
      </c>
      <c r="W7" s="60">
        <v>1950030</v>
      </c>
      <c r="X7" s="60">
        <v>-1252342</v>
      </c>
      <c r="Y7" s="61">
        <v>-64.22</v>
      </c>
      <c r="Z7" s="62">
        <v>1400000</v>
      </c>
    </row>
    <row r="8" spans="1:26" ht="12.75">
      <c r="A8" s="58" t="s">
        <v>34</v>
      </c>
      <c r="B8" s="19">
        <v>124686709</v>
      </c>
      <c r="C8" s="19">
        <v>0</v>
      </c>
      <c r="D8" s="59">
        <v>131694150</v>
      </c>
      <c r="E8" s="60">
        <v>133172950</v>
      </c>
      <c r="F8" s="60">
        <v>69180075</v>
      </c>
      <c r="G8" s="60">
        <v>-14414492</v>
      </c>
      <c r="H8" s="60">
        <v>0</v>
      </c>
      <c r="I8" s="60">
        <v>54765583</v>
      </c>
      <c r="J8" s="60">
        <v>351522</v>
      </c>
      <c r="K8" s="60">
        <v>6623784</v>
      </c>
      <c r="L8" s="60">
        <v>42601305</v>
      </c>
      <c r="M8" s="60">
        <v>49576611</v>
      </c>
      <c r="N8" s="60">
        <v>154762</v>
      </c>
      <c r="O8" s="60">
        <v>317999</v>
      </c>
      <c r="P8" s="60">
        <v>34597898</v>
      </c>
      <c r="Q8" s="60">
        <v>35070659</v>
      </c>
      <c r="R8" s="60">
        <v>0</v>
      </c>
      <c r="S8" s="60">
        <v>0</v>
      </c>
      <c r="T8" s="60">
        <v>0</v>
      </c>
      <c r="U8" s="60">
        <v>0</v>
      </c>
      <c r="V8" s="60">
        <v>139412853</v>
      </c>
      <c r="W8" s="60">
        <v>131694000</v>
      </c>
      <c r="X8" s="60">
        <v>7718853</v>
      </c>
      <c r="Y8" s="61">
        <v>5.86</v>
      </c>
      <c r="Z8" s="62">
        <v>133172950</v>
      </c>
    </row>
    <row r="9" spans="1:26" ht="12.75">
      <c r="A9" s="58" t="s">
        <v>35</v>
      </c>
      <c r="B9" s="19">
        <v>70657139</v>
      </c>
      <c r="C9" s="19">
        <v>0</v>
      </c>
      <c r="D9" s="59">
        <v>49693760</v>
      </c>
      <c r="E9" s="60">
        <v>54834540</v>
      </c>
      <c r="F9" s="60">
        <v>2774694</v>
      </c>
      <c r="G9" s="60">
        <v>3857199</v>
      </c>
      <c r="H9" s="60">
        <v>3747085</v>
      </c>
      <c r="I9" s="60">
        <v>10378978</v>
      </c>
      <c r="J9" s="60">
        <v>4390844</v>
      </c>
      <c r="K9" s="60">
        <v>3599155</v>
      </c>
      <c r="L9" s="60">
        <v>4420524</v>
      </c>
      <c r="M9" s="60">
        <v>12410523</v>
      </c>
      <c r="N9" s="60">
        <v>4084175</v>
      </c>
      <c r="O9" s="60">
        <v>3855827</v>
      </c>
      <c r="P9" s="60">
        <v>6871280</v>
      </c>
      <c r="Q9" s="60">
        <v>14811282</v>
      </c>
      <c r="R9" s="60">
        <v>0</v>
      </c>
      <c r="S9" s="60">
        <v>0</v>
      </c>
      <c r="T9" s="60">
        <v>0</v>
      </c>
      <c r="U9" s="60">
        <v>0</v>
      </c>
      <c r="V9" s="60">
        <v>37600783</v>
      </c>
      <c r="W9" s="60">
        <v>27199530</v>
      </c>
      <c r="X9" s="60">
        <v>10401253</v>
      </c>
      <c r="Y9" s="61">
        <v>38.24</v>
      </c>
      <c r="Z9" s="62">
        <v>54834540</v>
      </c>
    </row>
    <row r="10" spans="1:26" ht="22.5">
      <c r="A10" s="63" t="s">
        <v>278</v>
      </c>
      <c r="B10" s="64">
        <f>SUM(B5:B9)</f>
        <v>825723291</v>
      </c>
      <c r="C10" s="64">
        <f>SUM(C5:C9)</f>
        <v>0</v>
      </c>
      <c r="D10" s="65">
        <f aca="true" t="shared" si="0" ref="D10:Z10">SUM(D5:D9)</f>
        <v>980306390</v>
      </c>
      <c r="E10" s="66">
        <f t="shared" si="0"/>
        <v>982455970</v>
      </c>
      <c r="F10" s="66">
        <f t="shared" si="0"/>
        <v>144934560</v>
      </c>
      <c r="G10" s="66">
        <f t="shared" si="0"/>
        <v>50546307</v>
      </c>
      <c r="H10" s="66">
        <f t="shared" si="0"/>
        <v>56197970</v>
      </c>
      <c r="I10" s="66">
        <f t="shared" si="0"/>
        <v>251678837</v>
      </c>
      <c r="J10" s="66">
        <f t="shared" si="0"/>
        <v>69482087</v>
      </c>
      <c r="K10" s="66">
        <f t="shared" si="0"/>
        <v>58401808</v>
      </c>
      <c r="L10" s="66">
        <f t="shared" si="0"/>
        <v>101073957</v>
      </c>
      <c r="M10" s="66">
        <f t="shared" si="0"/>
        <v>228957852</v>
      </c>
      <c r="N10" s="66">
        <f t="shared" si="0"/>
        <v>50514704</v>
      </c>
      <c r="O10" s="66">
        <f t="shared" si="0"/>
        <v>54800820</v>
      </c>
      <c r="P10" s="66">
        <f t="shared" si="0"/>
        <v>95871948</v>
      </c>
      <c r="Q10" s="66">
        <f t="shared" si="0"/>
        <v>201187472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681824161</v>
      </c>
      <c r="W10" s="66">
        <f t="shared" si="0"/>
        <v>762936280</v>
      </c>
      <c r="X10" s="66">
        <f t="shared" si="0"/>
        <v>-81112119</v>
      </c>
      <c r="Y10" s="67">
        <f>+IF(W10&lt;&gt;0,(X10/W10)*100,0)</f>
        <v>-10.63157187910896</v>
      </c>
      <c r="Z10" s="68">
        <f t="shared" si="0"/>
        <v>982455970</v>
      </c>
    </row>
    <row r="11" spans="1:26" ht="12.75">
      <c r="A11" s="58" t="s">
        <v>37</v>
      </c>
      <c r="B11" s="19">
        <v>230381661</v>
      </c>
      <c r="C11" s="19">
        <v>0</v>
      </c>
      <c r="D11" s="59">
        <v>249435520</v>
      </c>
      <c r="E11" s="60">
        <v>266829870</v>
      </c>
      <c r="F11" s="60">
        <v>20328829</v>
      </c>
      <c r="G11" s="60">
        <v>19904267</v>
      </c>
      <c r="H11" s="60">
        <v>20568415</v>
      </c>
      <c r="I11" s="60">
        <v>60801511</v>
      </c>
      <c r="J11" s="60">
        <v>19126679</v>
      </c>
      <c r="K11" s="60">
        <v>20189079</v>
      </c>
      <c r="L11" s="60">
        <v>20476449</v>
      </c>
      <c r="M11" s="60">
        <v>59792207</v>
      </c>
      <c r="N11" s="60">
        <v>20242524</v>
      </c>
      <c r="O11" s="60">
        <v>21360493</v>
      </c>
      <c r="P11" s="60">
        <v>19568285</v>
      </c>
      <c r="Q11" s="60">
        <v>61171302</v>
      </c>
      <c r="R11" s="60">
        <v>0</v>
      </c>
      <c r="S11" s="60">
        <v>0</v>
      </c>
      <c r="T11" s="60">
        <v>0</v>
      </c>
      <c r="U11" s="60">
        <v>0</v>
      </c>
      <c r="V11" s="60">
        <v>181765020</v>
      </c>
      <c r="W11" s="60">
        <v>187076250</v>
      </c>
      <c r="X11" s="60">
        <v>-5311230</v>
      </c>
      <c r="Y11" s="61">
        <v>-2.84</v>
      </c>
      <c r="Z11" s="62">
        <v>266829870</v>
      </c>
    </row>
    <row r="12" spans="1:26" ht="12.75">
      <c r="A12" s="58" t="s">
        <v>38</v>
      </c>
      <c r="B12" s="19">
        <v>15246934</v>
      </c>
      <c r="C12" s="19">
        <v>0</v>
      </c>
      <c r="D12" s="59">
        <v>16343070</v>
      </c>
      <c r="E12" s="60">
        <v>16343070</v>
      </c>
      <c r="F12" s="60">
        <v>1199783</v>
      </c>
      <c r="G12" s="60">
        <v>1302084</v>
      </c>
      <c r="H12" s="60">
        <v>1246679</v>
      </c>
      <c r="I12" s="60">
        <v>3748546</v>
      </c>
      <c r="J12" s="60">
        <v>1257277</v>
      </c>
      <c r="K12" s="60">
        <v>1330043</v>
      </c>
      <c r="L12" s="60">
        <v>1277454</v>
      </c>
      <c r="M12" s="60">
        <v>3864774</v>
      </c>
      <c r="N12" s="60">
        <v>1277454</v>
      </c>
      <c r="O12" s="60">
        <v>1298963</v>
      </c>
      <c r="P12" s="60">
        <v>1520230</v>
      </c>
      <c r="Q12" s="60">
        <v>4096647</v>
      </c>
      <c r="R12" s="60">
        <v>0</v>
      </c>
      <c r="S12" s="60">
        <v>0</v>
      </c>
      <c r="T12" s="60">
        <v>0</v>
      </c>
      <c r="U12" s="60">
        <v>0</v>
      </c>
      <c r="V12" s="60">
        <v>11709967</v>
      </c>
      <c r="W12" s="60">
        <v>12257280</v>
      </c>
      <c r="X12" s="60">
        <v>-547313</v>
      </c>
      <c r="Y12" s="61">
        <v>-4.47</v>
      </c>
      <c r="Z12" s="62">
        <v>16343070</v>
      </c>
    </row>
    <row r="13" spans="1:26" ht="12.75">
      <c r="A13" s="58" t="s">
        <v>279</v>
      </c>
      <c r="B13" s="19">
        <v>42930417</v>
      </c>
      <c r="C13" s="19">
        <v>0</v>
      </c>
      <c r="D13" s="59">
        <v>73535340</v>
      </c>
      <c r="E13" s="60">
        <v>73535340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27732995</v>
      </c>
      <c r="M13" s="60">
        <v>27732995</v>
      </c>
      <c r="N13" s="60">
        <v>4622180</v>
      </c>
      <c r="O13" s="60">
        <v>4824533</v>
      </c>
      <c r="P13" s="60">
        <v>4652080</v>
      </c>
      <c r="Q13" s="60">
        <v>14098793</v>
      </c>
      <c r="R13" s="60">
        <v>0</v>
      </c>
      <c r="S13" s="60">
        <v>0</v>
      </c>
      <c r="T13" s="60">
        <v>0</v>
      </c>
      <c r="U13" s="60">
        <v>0</v>
      </c>
      <c r="V13" s="60">
        <v>41831788</v>
      </c>
      <c r="W13" s="60">
        <v>55152000</v>
      </c>
      <c r="X13" s="60">
        <v>-13320212</v>
      </c>
      <c r="Y13" s="61">
        <v>-24.15</v>
      </c>
      <c r="Z13" s="62">
        <v>73535340</v>
      </c>
    </row>
    <row r="14" spans="1:26" ht="12.75">
      <c r="A14" s="58" t="s">
        <v>40</v>
      </c>
      <c r="B14" s="19">
        <v>991346</v>
      </c>
      <c r="C14" s="19">
        <v>0</v>
      </c>
      <c r="D14" s="59">
        <v>2241000</v>
      </c>
      <c r="E14" s="60">
        <v>2835870</v>
      </c>
      <c r="F14" s="60">
        <v>43096</v>
      </c>
      <c r="G14" s="60">
        <v>137967</v>
      </c>
      <c r="H14" s="60">
        <v>5118</v>
      </c>
      <c r="I14" s="60">
        <v>186181</v>
      </c>
      <c r="J14" s="60">
        <v>114604</v>
      </c>
      <c r="K14" s="60">
        <v>114100</v>
      </c>
      <c r="L14" s="60">
        <v>371027</v>
      </c>
      <c r="M14" s="60">
        <v>599731</v>
      </c>
      <c r="N14" s="60">
        <v>75750</v>
      </c>
      <c r="O14" s="60">
        <v>830022</v>
      </c>
      <c r="P14" s="60">
        <v>189179</v>
      </c>
      <c r="Q14" s="60">
        <v>1094951</v>
      </c>
      <c r="R14" s="60">
        <v>0</v>
      </c>
      <c r="S14" s="60">
        <v>0</v>
      </c>
      <c r="T14" s="60">
        <v>0</v>
      </c>
      <c r="U14" s="60">
        <v>0</v>
      </c>
      <c r="V14" s="60">
        <v>1880863</v>
      </c>
      <c r="W14" s="60">
        <v>1683000</v>
      </c>
      <c r="X14" s="60">
        <v>197863</v>
      </c>
      <c r="Y14" s="61">
        <v>11.76</v>
      </c>
      <c r="Z14" s="62">
        <v>2835870</v>
      </c>
    </row>
    <row r="15" spans="1:26" ht="12.75">
      <c r="A15" s="58" t="s">
        <v>41</v>
      </c>
      <c r="B15" s="19">
        <v>336678396</v>
      </c>
      <c r="C15" s="19">
        <v>0</v>
      </c>
      <c r="D15" s="59">
        <v>409853480</v>
      </c>
      <c r="E15" s="60">
        <v>401131480</v>
      </c>
      <c r="F15" s="60">
        <v>72533</v>
      </c>
      <c r="G15" s="60">
        <v>36840487</v>
      </c>
      <c r="H15" s="60">
        <v>54923055</v>
      </c>
      <c r="I15" s="60">
        <v>91836075</v>
      </c>
      <c r="J15" s="60">
        <v>35911209</v>
      </c>
      <c r="K15" s="60">
        <v>25589426</v>
      </c>
      <c r="L15" s="60">
        <v>24951353</v>
      </c>
      <c r="M15" s="60">
        <v>86451988</v>
      </c>
      <c r="N15" s="60">
        <v>30558846</v>
      </c>
      <c r="O15" s="60">
        <v>24036157</v>
      </c>
      <c r="P15" s="60">
        <v>22332243</v>
      </c>
      <c r="Q15" s="60">
        <v>76927246</v>
      </c>
      <c r="R15" s="60">
        <v>0</v>
      </c>
      <c r="S15" s="60">
        <v>0</v>
      </c>
      <c r="T15" s="60">
        <v>0</v>
      </c>
      <c r="U15" s="60">
        <v>0</v>
      </c>
      <c r="V15" s="60">
        <v>255215309</v>
      </c>
      <c r="W15" s="60">
        <v>307389690</v>
      </c>
      <c r="X15" s="60">
        <v>-52174381</v>
      </c>
      <c r="Y15" s="61">
        <v>-16.97</v>
      </c>
      <c r="Z15" s="62">
        <v>401131480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13999</v>
      </c>
      <c r="G16" s="60">
        <v>14360</v>
      </c>
      <c r="H16" s="60">
        <v>14400</v>
      </c>
      <c r="I16" s="60">
        <v>42759</v>
      </c>
      <c r="J16" s="60">
        <v>14890</v>
      </c>
      <c r="K16" s="60">
        <v>17102</v>
      </c>
      <c r="L16" s="60">
        <v>358696</v>
      </c>
      <c r="M16" s="60">
        <v>390688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433447</v>
      </c>
      <c r="W16" s="60"/>
      <c r="X16" s="60">
        <v>433447</v>
      </c>
      <c r="Y16" s="61">
        <v>0</v>
      </c>
      <c r="Z16" s="62">
        <v>0</v>
      </c>
    </row>
    <row r="17" spans="1:26" ht="12.75">
      <c r="A17" s="58" t="s">
        <v>43</v>
      </c>
      <c r="B17" s="19">
        <v>256021040</v>
      </c>
      <c r="C17" s="19">
        <v>0</v>
      </c>
      <c r="D17" s="59">
        <v>247428080</v>
      </c>
      <c r="E17" s="60">
        <v>242060290</v>
      </c>
      <c r="F17" s="60">
        <v>8640765</v>
      </c>
      <c r="G17" s="60">
        <v>13318987</v>
      </c>
      <c r="H17" s="60">
        <v>14263779</v>
      </c>
      <c r="I17" s="60">
        <v>36223531</v>
      </c>
      <c r="J17" s="60">
        <v>12223561</v>
      </c>
      <c r="K17" s="60">
        <v>13672997</v>
      </c>
      <c r="L17" s="60">
        <v>15787671</v>
      </c>
      <c r="M17" s="60">
        <v>41684229</v>
      </c>
      <c r="N17" s="60">
        <v>17583151</v>
      </c>
      <c r="O17" s="60">
        <v>12497455</v>
      </c>
      <c r="P17" s="60">
        <v>20560275</v>
      </c>
      <c r="Q17" s="60">
        <v>50640881</v>
      </c>
      <c r="R17" s="60">
        <v>0</v>
      </c>
      <c r="S17" s="60">
        <v>0</v>
      </c>
      <c r="T17" s="60">
        <v>0</v>
      </c>
      <c r="U17" s="60">
        <v>0</v>
      </c>
      <c r="V17" s="60">
        <v>128548641</v>
      </c>
      <c r="W17" s="60">
        <v>185571720</v>
      </c>
      <c r="X17" s="60">
        <v>-57023079</v>
      </c>
      <c r="Y17" s="61">
        <v>-30.73</v>
      </c>
      <c r="Z17" s="62">
        <v>242060290</v>
      </c>
    </row>
    <row r="18" spans="1:26" ht="12.75">
      <c r="A18" s="70" t="s">
        <v>44</v>
      </c>
      <c r="B18" s="71">
        <f>SUM(B11:B17)</f>
        <v>882249794</v>
      </c>
      <c r="C18" s="71">
        <f>SUM(C11:C17)</f>
        <v>0</v>
      </c>
      <c r="D18" s="72">
        <f aca="true" t="shared" si="1" ref="D18:Z18">SUM(D11:D17)</f>
        <v>998836490</v>
      </c>
      <c r="E18" s="73">
        <f t="shared" si="1"/>
        <v>1002735920</v>
      </c>
      <c r="F18" s="73">
        <f t="shared" si="1"/>
        <v>30299005</v>
      </c>
      <c r="G18" s="73">
        <f t="shared" si="1"/>
        <v>71518152</v>
      </c>
      <c r="H18" s="73">
        <f t="shared" si="1"/>
        <v>91021446</v>
      </c>
      <c r="I18" s="73">
        <f t="shared" si="1"/>
        <v>192838603</v>
      </c>
      <c r="J18" s="73">
        <f t="shared" si="1"/>
        <v>68648220</v>
      </c>
      <c r="K18" s="73">
        <f t="shared" si="1"/>
        <v>60912747</v>
      </c>
      <c r="L18" s="73">
        <f t="shared" si="1"/>
        <v>90955645</v>
      </c>
      <c r="M18" s="73">
        <f t="shared" si="1"/>
        <v>220516612</v>
      </c>
      <c r="N18" s="73">
        <f t="shared" si="1"/>
        <v>74359905</v>
      </c>
      <c r="O18" s="73">
        <f t="shared" si="1"/>
        <v>64847623</v>
      </c>
      <c r="P18" s="73">
        <f t="shared" si="1"/>
        <v>68822292</v>
      </c>
      <c r="Q18" s="73">
        <f t="shared" si="1"/>
        <v>208029820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621385035</v>
      </c>
      <c r="W18" s="73">
        <f t="shared" si="1"/>
        <v>749129940</v>
      </c>
      <c r="X18" s="73">
        <f t="shared" si="1"/>
        <v>-127744905</v>
      </c>
      <c r="Y18" s="67">
        <f>+IF(W18&lt;&gt;0,(X18/W18)*100,0)</f>
        <v>-17.0524361901755</v>
      </c>
      <c r="Z18" s="74">
        <f t="shared" si="1"/>
        <v>1002735920</v>
      </c>
    </row>
    <row r="19" spans="1:26" ht="12.75">
      <c r="A19" s="70" t="s">
        <v>45</v>
      </c>
      <c r="B19" s="75">
        <f>+B10-B18</f>
        <v>-56526503</v>
      </c>
      <c r="C19" s="75">
        <f>+C10-C18</f>
        <v>0</v>
      </c>
      <c r="D19" s="76">
        <f aca="true" t="shared" si="2" ref="D19:Z19">+D10-D18</f>
        <v>-18530100</v>
      </c>
      <c r="E19" s="77">
        <f t="shared" si="2"/>
        <v>-20279950</v>
      </c>
      <c r="F19" s="77">
        <f t="shared" si="2"/>
        <v>114635555</v>
      </c>
      <c r="G19" s="77">
        <f t="shared" si="2"/>
        <v>-20971845</v>
      </c>
      <c r="H19" s="77">
        <f t="shared" si="2"/>
        <v>-34823476</v>
      </c>
      <c r="I19" s="77">
        <f t="shared" si="2"/>
        <v>58840234</v>
      </c>
      <c r="J19" s="77">
        <f t="shared" si="2"/>
        <v>833867</v>
      </c>
      <c r="K19" s="77">
        <f t="shared" si="2"/>
        <v>-2510939</v>
      </c>
      <c r="L19" s="77">
        <f t="shared" si="2"/>
        <v>10118312</v>
      </c>
      <c r="M19" s="77">
        <f t="shared" si="2"/>
        <v>8441240</v>
      </c>
      <c r="N19" s="77">
        <f t="shared" si="2"/>
        <v>-23845201</v>
      </c>
      <c r="O19" s="77">
        <f t="shared" si="2"/>
        <v>-10046803</v>
      </c>
      <c r="P19" s="77">
        <f t="shared" si="2"/>
        <v>27049656</v>
      </c>
      <c r="Q19" s="77">
        <f t="shared" si="2"/>
        <v>-6842348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60439126</v>
      </c>
      <c r="W19" s="77">
        <f>IF(E10=E18,0,W10-W18)</f>
        <v>13806340</v>
      </c>
      <c r="X19" s="77">
        <f t="shared" si="2"/>
        <v>46632786</v>
      </c>
      <c r="Y19" s="78">
        <f>+IF(W19&lt;&gt;0,(X19/W19)*100,0)</f>
        <v>337.763563696099</v>
      </c>
      <c r="Z19" s="79">
        <f t="shared" si="2"/>
        <v>-20279950</v>
      </c>
    </row>
    <row r="20" spans="1:26" ht="12.75">
      <c r="A20" s="58" t="s">
        <v>46</v>
      </c>
      <c r="B20" s="19">
        <v>93949464</v>
      </c>
      <c r="C20" s="19">
        <v>0</v>
      </c>
      <c r="D20" s="59">
        <v>67091850</v>
      </c>
      <c r="E20" s="60">
        <v>81066700</v>
      </c>
      <c r="F20" s="60">
        <v>0</v>
      </c>
      <c r="G20" s="60">
        <v>0</v>
      </c>
      <c r="H20" s="60">
        <v>0</v>
      </c>
      <c r="I20" s="60">
        <v>0</v>
      </c>
      <c r="J20" s="60">
        <v>583250</v>
      </c>
      <c r="K20" s="60">
        <v>0</v>
      </c>
      <c r="L20" s="60">
        <v>0</v>
      </c>
      <c r="M20" s="60">
        <v>583250</v>
      </c>
      <c r="N20" s="60">
        <v>583250</v>
      </c>
      <c r="O20" s="60">
        <v>0</v>
      </c>
      <c r="P20" s="60">
        <v>116500</v>
      </c>
      <c r="Q20" s="60">
        <v>699750</v>
      </c>
      <c r="R20" s="60">
        <v>0</v>
      </c>
      <c r="S20" s="60">
        <v>0</v>
      </c>
      <c r="T20" s="60">
        <v>0</v>
      </c>
      <c r="U20" s="60">
        <v>0</v>
      </c>
      <c r="V20" s="60">
        <v>1283000</v>
      </c>
      <c r="W20" s="60">
        <v>67092000</v>
      </c>
      <c r="X20" s="60">
        <v>-65809000</v>
      </c>
      <c r="Y20" s="61">
        <v>-98.09</v>
      </c>
      <c r="Z20" s="62">
        <v>81066700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37422961</v>
      </c>
      <c r="C22" s="86">
        <f>SUM(C19:C21)</f>
        <v>0</v>
      </c>
      <c r="D22" s="87">
        <f aca="true" t="shared" si="3" ref="D22:Z22">SUM(D19:D21)</f>
        <v>48561750</v>
      </c>
      <c r="E22" s="88">
        <f t="shared" si="3"/>
        <v>60786750</v>
      </c>
      <c r="F22" s="88">
        <f t="shared" si="3"/>
        <v>114635555</v>
      </c>
      <c r="G22" s="88">
        <f t="shared" si="3"/>
        <v>-20971845</v>
      </c>
      <c r="H22" s="88">
        <f t="shared" si="3"/>
        <v>-34823476</v>
      </c>
      <c r="I22" s="88">
        <f t="shared" si="3"/>
        <v>58840234</v>
      </c>
      <c r="J22" s="88">
        <f t="shared" si="3"/>
        <v>1417117</v>
      </c>
      <c r="K22" s="88">
        <f t="shared" si="3"/>
        <v>-2510939</v>
      </c>
      <c r="L22" s="88">
        <f t="shared" si="3"/>
        <v>10118312</v>
      </c>
      <c r="M22" s="88">
        <f t="shared" si="3"/>
        <v>9024490</v>
      </c>
      <c r="N22" s="88">
        <f t="shared" si="3"/>
        <v>-23261951</v>
      </c>
      <c r="O22" s="88">
        <f t="shared" si="3"/>
        <v>-10046803</v>
      </c>
      <c r="P22" s="88">
        <f t="shared" si="3"/>
        <v>27166156</v>
      </c>
      <c r="Q22" s="88">
        <f t="shared" si="3"/>
        <v>-6142598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61722126</v>
      </c>
      <c r="W22" s="88">
        <f t="shared" si="3"/>
        <v>80898340</v>
      </c>
      <c r="X22" s="88">
        <f t="shared" si="3"/>
        <v>-19176214</v>
      </c>
      <c r="Y22" s="89">
        <f>+IF(W22&lt;&gt;0,(X22/W22)*100,0)</f>
        <v>-23.704088365719247</v>
      </c>
      <c r="Z22" s="90">
        <f t="shared" si="3"/>
        <v>60786750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37422961</v>
      </c>
      <c r="C24" s="75">
        <f>SUM(C22:C23)</f>
        <v>0</v>
      </c>
      <c r="D24" s="76">
        <f aca="true" t="shared" si="4" ref="D24:Z24">SUM(D22:D23)</f>
        <v>48561750</v>
      </c>
      <c r="E24" s="77">
        <f t="shared" si="4"/>
        <v>60786750</v>
      </c>
      <c r="F24" s="77">
        <f t="shared" si="4"/>
        <v>114635555</v>
      </c>
      <c r="G24" s="77">
        <f t="shared" si="4"/>
        <v>-20971845</v>
      </c>
      <c r="H24" s="77">
        <f t="shared" si="4"/>
        <v>-34823476</v>
      </c>
      <c r="I24" s="77">
        <f t="shared" si="4"/>
        <v>58840234</v>
      </c>
      <c r="J24" s="77">
        <f t="shared" si="4"/>
        <v>1417117</v>
      </c>
      <c r="K24" s="77">
        <f t="shared" si="4"/>
        <v>-2510939</v>
      </c>
      <c r="L24" s="77">
        <f t="shared" si="4"/>
        <v>10118312</v>
      </c>
      <c r="M24" s="77">
        <f t="shared" si="4"/>
        <v>9024490</v>
      </c>
      <c r="N24" s="77">
        <f t="shared" si="4"/>
        <v>-23261951</v>
      </c>
      <c r="O24" s="77">
        <f t="shared" si="4"/>
        <v>-10046803</v>
      </c>
      <c r="P24" s="77">
        <f t="shared" si="4"/>
        <v>27166156</v>
      </c>
      <c r="Q24" s="77">
        <f t="shared" si="4"/>
        <v>-6142598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61722126</v>
      </c>
      <c r="W24" s="77">
        <f t="shared" si="4"/>
        <v>80898340</v>
      </c>
      <c r="X24" s="77">
        <f t="shared" si="4"/>
        <v>-19176214</v>
      </c>
      <c r="Y24" s="78">
        <f>+IF(W24&lt;&gt;0,(X24/W24)*100,0)</f>
        <v>-23.704088365719247</v>
      </c>
      <c r="Z24" s="79">
        <f t="shared" si="4"/>
        <v>60786750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116620293</v>
      </c>
      <c r="C27" s="22">
        <v>0</v>
      </c>
      <c r="D27" s="99">
        <v>113245440</v>
      </c>
      <c r="E27" s="100">
        <v>126439860</v>
      </c>
      <c r="F27" s="100">
        <v>446968</v>
      </c>
      <c r="G27" s="100">
        <v>8738886</v>
      </c>
      <c r="H27" s="100">
        <v>11585072</v>
      </c>
      <c r="I27" s="100">
        <v>20770926</v>
      </c>
      <c r="J27" s="100">
        <v>10976247</v>
      </c>
      <c r="K27" s="100">
        <v>3022972</v>
      </c>
      <c r="L27" s="100">
        <v>10852748</v>
      </c>
      <c r="M27" s="100">
        <v>24851967</v>
      </c>
      <c r="N27" s="100">
        <v>2900705</v>
      </c>
      <c r="O27" s="100">
        <v>1679342</v>
      </c>
      <c r="P27" s="100">
        <v>14652914</v>
      </c>
      <c r="Q27" s="100">
        <v>19232961</v>
      </c>
      <c r="R27" s="100">
        <v>0</v>
      </c>
      <c r="S27" s="100">
        <v>0</v>
      </c>
      <c r="T27" s="100">
        <v>0</v>
      </c>
      <c r="U27" s="100">
        <v>0</v>
      </c>
      <c r="V27" s="100">
        <v>64855854</v>
      </c>
      <c r="W27" s="100">
        <v>94829895</v>
      </c>
      <c r="X27" s="100">
        <v>-29974041</v>
      </c>
      <c r="Y27" s="101">
        <v>-31.61</v>
      </c>
      <c r="Z27" s="102">
        <v>126439860</v>
      </c>
    </row>
    <row r="28" spans="1:26" ht="12.75">
      <c r="A28" s="103" t="s">
        <v>46</v>
      </c>
      <c r="B28" s="19">
        <v>84689690</v>
      </c>
      <c r="C28" s="19">
        <v>0</v>
      </c>
      <c r="D28" s="59">
        <v>67091850</v>
      </c>
      <c r="E28" s="60">
        <v>81066700</v>
      </c>
      <c r="F28" s="60">
        <v>446968</v>
      </c>
      <c r="G28" s="60">
        <v>8738886</v>
      </c>
      <c r="H28" s="60">
        <v>9517536</v>
      </c>
      <c r="I28" s="60">
        <v>18703390</v>
      </c>
      <c r="J28" s="60">
        <v>9716157</v>
      </c>
      <c r="K28" s="60">
        <v>718523</v>
      </c>
      <c r="L28" s="60">
        <v>10391871</v>
      </c>
      <c r="M28" s="60">
        <v>20826551</v>
      </c>
      <c r="N28" s="60">
        <v>228888</v>
      </c>
      <c r="O28" s="60">
        <v>267630</v>
      </c>
      <c r="P28" s="60">
        <v>13771560</v>
      </c>
      <c r="Q28" s="60">
        <v>14268078</v>
      </c>
      <c r="R28" s="60">
        <v>0</v>
      </c>
      <c r="S28" s="60">
        <v>0</v>
      </c>
      <c r="T28" s="60">
        <v>0</v>
      </c>
      <c r="U28" s="60">
        <v>0</v>
      </c>
      <c r="V28" s="60">
        <v>53798019</v>
      </c>
      <c r="W28" s="60">
        <v>60800025</v>
      </c>
      <c r="X28" s="60">
        <v>-7002006</v>
      </c>
      <c r="Y28" s="61">
        <v>-11.52</v>
      </c>
      <c r="Z28" s="62">
        <v>81066700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10379141</v>
      </c>
      <c r="C30" s="19">
        <v>0</v>
      </c>
      <c r="D30" s="59">
        <v>1000000</v>
      </c>
      <c r="E30" s="60">
        <v>11084570</v>
      </c>
      <c r="F30" s="60">
        <v>0</v>
      </c>
      <c r="G30" s="60">
        <v>0</v>
      </c>
      <c r="H30" s="60">
        <v>1561718</v>
      </c>
      <c r="I30" s="60">
        <v>1561718</v>
      </c>
      <c r="J30" s="60">
        <v>0</v>
      </c>
      <c r="K30" s="60">
        <v>2282459</v>
      </c>
      <c r="L30" s="60">
        <v>0</v>
      </c>
      <c r="M30" s="60">
        <v>2282459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3844177</v>
      </c>
      <c r="W30" s="60">
        <v>8313428</v>
      </c>
      <c r="X30" s="60">
        <v>-4469251</v>
      </c>
      <c r="Y30" s="61">
        <v>-53.76</v>
      </c>
      <c r="Z30" s="62">
        <v>11084570</v>
      </c>
    </row>
    <row r="31" spans="1:26" ht="12.75">
      <c r="A31" s="58" t="s">
        <v>53</v>
      </c>
      <c r="B31" s="19">
        <v>21551463</v>
      </c>
      <c r="C31" s="19">
        <v>0</v>
      </c>
      <c r="D31" s="59">
        <v>45153590</v>
      </c>
      <c r="E31" s="60">
        <v>34288590</v>
      </c>
      <c r="F31" s="60">
        <v>0</v>
      </c>
      <c r="G31" s="60">
        <v>0</v>
      </c>
      <c r="H31" s="60">
        <v>505818</v>
      </c>
      <c r="I31" s="60">
        <v>505818</v>
      </c>
      <c r="J31" s="60">
        <v>1260090</v>
      </c>
      <c r="K31" s="60">
        <v>21990</v>
      </c>
      <c r="L31" s="60">
        <v>460877</v>
      </c>
      <c r="M31" s="60">
        <v>1742957</v>
      </c>
      <c r="N31" s="60">
        <v>2671817</v>
      </c>
      <c r="O31" s="60">
        <v>1411712</v>
      </c>
      <c r="P31" s="60">
        <v>881354</v>
      </c>
      <c r="Q31" s="60">
        <v>4964883</v>
      </c>
      <c r="R31" s="60">
        <v>0</v>
      </c>
      <c r="S31" s="60">
        <v>0</v>
      </c>
      <c r="T31" s="60">
        <v>0</v>
      </c>
      <c r="U31" s="60">
        <v>0</v>
      </c>
      <c r="V31" s="60">
        <v>7213658</v>
      </c>
      <c r="W31" s="60">
        <v>25716443</v>
      </c>
      <c r="X31" s="60">
        <v>-18502785</v>
      </c>
      <c r="Y31" s="61">
        <v>-71.95</v>
      </c>
      <c r="Z31" s="62">
        <v>34288590</v>
      </c>
    </row>
    <row r="32" spans="1:26" ht="12.75">
      <c r="A32" s="70" t="s">
        <v>54</v>
      </c>
      <c r="B32" s="22">
        <f>SUM(B28:B31)</f>
        <v>116620294</v>
      </c>
      <c r="C32" s="22">
        <f>SUM(C28:C31)</f>
        <v>0</v>
      </c>
      <c r="D32" s="99">
        <f aca="true" t="shared" si="5" ref="D32:Z32">SUM(D28:D31)</f>
        <v>113245440</v>
      </c>
      <c r="E32" s="100">
        <f t="shared" si="5"/>
        <v>126439860</v>
      </c>
      <c r="F32" s="100">
        <f t="shared" si="5"/>
        <v>446968</v>
      </c>
      <c r="G32" s="100">
        <f t="shared" si="5"/>
        <v>8738886</v>
      </c>
      <c r="H32" s="100">
        <f t="shared" si="5"/>
        <v>11585072</v>
      </c>
      <c r="I32" s="100">
        <f t="shared" si="5"/>
        <v>20770926</v>
      </c>
      <c r="J32" s="100">
        <f t="shared" si="5"/>
        <v>10976247</v>
      </c>
      <c r="K32" s="100">
        <f t="shared" si="5"/>
        <v>3022972</v>
      </c>
      <c r="L32" s="100">
        <f t="shared" si="5"/>
        <v>10852748</v>
      </c>
      <c r="M32" s="100">
        <f t="shared" si="5"/>
        <v>24851967</v>
      </c>
      <c r="N32" s="100">
        <f t="shared" si="5"/>
        <v>2900705</v>
      </c>
      <c r="O32" s="100">
        <f t="shared" si="5"/>
        <v>1679342</v>
      </c>
      <c r="P32" s="100">
        <f t="shared" si="5"/>
        <v>14652914</v>
      </c>
      <c r="Q32" s="100">
        <f t="shared" si="5"/>
        <v>19232961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64855854</v>
      </c>
      <c r="W32" s="100">
        <f t="shared" si="5"/>
        <v>94829896</v>
      </c>
      <c r="X32" s="100">
        <f t="shared" si="5"/>
        <v>-29974042</v>
      </c>
      <c r="Y32" s="101">
        <f>+IF(W32&lt;&gt;0,(X32/W32)*100,0)</f>
        <v>-31.608219838182677</v>
      </c>
      <c r="Z32" s="102">
        <f t="shared" si="5"/>
        <v>126439860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246740009</v>
      </c>
      <c r="C35" s="19">
        <v>0</v>
      </c>
      <c r="D35" s="59">
        <v>319941000</v>
      </c>
      <c r="E35" s="60">
        <v>380321640</v>
      </c>
      <c r="F35" s="60">
        <v>49474761</v>
      </c>
      <c r="G35" s="60">
        <v>-16328709</v>
      </c>
      <c r="H35" s="60">
        <v>4846869</v>
      </c>
      <c r="I35" s="60">
        <v>4846869</v>
      </c>
      <c r="J35" s="60">
        <v>-14608636</v>
      </c>
      <c r="K35" s="60">
        <v>7689686</v>
      </c>
      <c r="L35" s="60">
        <v>18546307</v>
      </c>
      <c r="M35" s="60">
        <v>18546307</v>
      </c>
      <c r="N35" s="60">
        <v>-5712375</v>
      </c>
      <c r="O35" s="60">
        <v>5329448</v>
      </c>
      <c r="P35" s="60">
        <v>35577543</v>
      </c>
      <c r="Q35" s="60">
        <v>35577543</v>
      </c>
      <c r="R35" s="60">
        <v>0</v>
      </c>
      <c r="S35" s="60">
        <v>0</v>
      </c>
      <c r="T35" s="60">
        <v>0</v>
      </c>
      <c r="U35" s="60">
        <v>0</v>
      </c>
      <c r="V35" s="60">
        <v>35577543</v>
      </c>
      <c r="W35" s="60">
        <v>285241230</v>
      </c>
      <c r="X35" s="60">
        <v>-249663687</v>
      </c>
      <c r="Y35" s="61">
        <v>-87.53</v>
      </c>
      <c r="Z35" s="62">
        <v>380321640</v>
      </c>
    </row>
    <row r="36" spans="1:26" ht="12.75">
      <c r="A36" s="58" t="s">
        <v>57</v>
      </c>
      <c r="B36" s="19">
        <v>1234726398</v>
      </c>
      <c r="C36" s="19">
        <v>0</v>
      </c>
      <c r="D36" s="59">
        <v>1288577000</v>
      </c>
      <c r="E36" s="60">
        <v>1287630264</v>
      </c>
      <c r="F36" s="60">
        <v>446968</v>
      </c>
      <c r="G36" s="60">
        <v>8738886</v>
      </c>
      <c r="H36" s="60">
        <v>11585071</v>
      </c>
      <c r="I36" s="60">
        <v>11585071</v>
      </c>
      <c r="J36" s="60">
        <v>10976246</v>
      </c>
      <c r="K36" s="60">
        <v>3022972</v>
      </c>
      <c r="L36" s="60">
        <v>-16880247</v>
      </c>
      <c r="M36" s="60">
        <v>-16880247</v>
      </c>
      <c r="N36" s="60">
        <v>-1721477</v>
      </c>
      <c r="O36" s="60">
        <v>-3145189</v>
      </c>
      <c r="P36" s="60">
        <v>10000832</v>
      </c>
      <c r="Q36" s="60">
        <v>10000832</v>
      </c>
      <c r="R36" s="60">
        <v>0</v>
      </c>
      <c r="S36" s="60">
        <v>0</v>
      </c>
      <c r="T36" s="60">
        <v>0</v>
      </c>
      <c r="U36" s="60">
        <v>0</v>
      </c>
      <c r="V36" s="60">
        <v>10000832</v>
      </c>
      <c r="W36" s="60">
        <v>965722698</v>
      </c>
      <c r="X36" s="60">
        <v>-955721866</v>
      </c>
      <c r="Y36" s="61">
        <v>-98.96</v>
      </c>
      <c r="Z36" s="62">
        <v>1287630264</v>
      </c>
    </row>
    <row r="37" spans="1:26" ht="12.75">
      <c r="A37" s="58" t="s">
        <v>58</v>
      </c>
      <c r="B37" s="19">
        <v>248976225</v>
      </c>
      <c r="C37" s="19">
        <v>0</v>
      </c>
      <c r="D37" s="59">
        <v>177041000</v>
      </c>
      <c r="E37" s="60">
        <v>228018768</v>
      </c>
      <c r="F37" s="60">
        <v>-67690568</v>
      </c>
      <c r="G37" s="60">
        <v>1482857</v>
      </c>
      <c r="H37" s="60">
        <v>37370705</v>
      </c>
      <c r="I37" s="60">
        <v>37370705</v>
      </c>
      <c r="J37" s="60">
        <v>-17753813</v>
      </c>
      <c r="K37" s="60">
        <v>6876812</v>
      </c>
      <c r="L37" s="60">
        <v>-4064220</v>
      </c>
      <c r="M37" s="60">
        <v>-4064220</v>
      </c>
      <c r="N37" s="60">
        <v>11523711</v>
      </c>
      <c r="O37" s="60">
        <v>7151159</v>
      </c>
      <c r="P37" s="60">
        <v>13540570</v>
      </c>
      <c r="Q37" s="60">
        <v>13540570</v>
      </c>
      <c r="R37" s="60">
        <v>0</v>
      </c>
      <c r="S37" s="60">
        <v>0</v>
      </c>
      <c r="T37" s="60">
        <v>0</v>
      </c>
      <c r="U37" s="60">
        <v>0</v>
      </c>
      <c r="V37" s="60">
        <v>13540570</v>
      </c>
      <c r="W37" s="60">
        <v>171014076</v>
      </c>
      <c r="X37" s="60">
        <v>-157473506</v>
      </c>
      <c r="Y37" s="61">
        <v>-92.08</v>
      </c>
      <c r="Z37" s="62">
        <v>228018768</v>
      </c>
    </row>
    <row r="38" spans="1:26" ht="12.75">
      <c r="A38" s="58" t="s">
        <v>59</v>
      </c>
      <c r="B38" s="19">
        <v>101143636</v>
      </c>
      <c r="C38" s="19">
        <v>0</v>
      </c>
      <c r="D38" s="59">
        <v>119184000</v>
      </c>
      <c r="E38" s="60">
        <v>117048312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87786234</v>
      </c>
      <c r="X38" s="60">
        <v>-87786234</v>
      </c>
      <c r="Y38" s="61">
        <v>-100</v>
      </c>
      <c r="Z38" s="62">
        <v>117048312</v>
      </c>
    </row>
    <row r="39" spans="1:26" ht="12.75">
      <c r="A39" s="58" t="s">
        <v>60</v>
      </c>
      <c r="B39" s="19">
        <v>1131346546</v>
      </c>
      <c r="C39" s="19">
        <v>0</v>
      </c>
      <c r="D39" s="59">
        <v>1312293000</v>
      </c>
      <c r="E39" s="60">
        <v>1322884824</v>
      </c>
      <c r="F39" s="60">
        <v>117612297</v>
      </c>
      <c r="G39" s="60">
        <v>-9072680</v>
      </c>
      <c r="H39" s="60">
        <v>-20938765</v>
      </c>
      <c r="I39" s="60">
        <v>-20938765</v>
      </c>
      <c r="J39" s="60">
        <v>14121423</v>
      </c>
      <c r="K39" s="60">
        <v>3835846</v>
      </c>
      <c r="L39" s="60">
        <v>5730280</v>
      </c>
      <c r="M39" s="60">
        <v>5730280</v>
      </c>
      <c r="N39" s="60">
        <v>-18957563</v>
      </c>
      <c r="O39" s="60">
        <v>-4966900</v>
      </c>
      <c r="P39" s="60">
        <v>32037805</v>
      </c>
      <c r="Q39" s="60">
        <v>32037805</v>
      </c>
      <c r="R39" s="60">
        <v>0</v>
      </c>
      <c r="S39" s="60">
        <v>0</v>
      </c>
      <c r="T39" s="60">
        <v>0</v>
      </c>
      <c r="U39" s="60">
        <v>0</v>
      </c>
      <c r="V39" s="60">
        <v>32037805</v>
      </c>
      <c r="W39" s="60">
        <v>992163618</v>
      </c>
      <c r="X39" s="60">
        <v>-960125813</v>
      </c>
      <c r="Y39" s="61">
        <v>-96.77</v>
      </c>
      <c r="Z39" s="62">
        <v>1322884824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77265702</v>
      </c>
      <c r="C42" s="19">
        <v>0</v>
      </c>
      <c r="D42" s="59">
        <v>125402034</v>
      </c>
      <c r="E42" s="60">
        <v>90320659</v>
      </c>
      <c r="F42" s="60">
        <v>13537303</v>
      </c>
      <c r="G42" s="60">
        <v>-24932584</v>
      </c>
      <c r="H42" s="60">
        <v>5578845</v>
      </c>
      <c r="I42" s="60">
        <v>-5816436</v>
      </c>
      <c r="J42" s="60">
        <v>-660185</v>
      </c>
      <c r="K42" s="60">
        <v>2764817</v>
      </c>
      <c r="L42" s="60">
        <v>34858297</v>
      </c>
      <c r="M42" s="60">
        <v>36962929</v>
      </c>
      <c r="N42" s="60">
        <v>4957855</v>
      </c>
      <c r="O42" s="60">
        <v>-9907458</v>
      </c>
      <c r="P42" s="60">
        <v>29103111</v>
      </c>
      <c r="Q42" s="60">
        <v>24153508</v>
      </c>
      <c r="R42" s="60">
        <v>0</v>
      </c>
      <c r="S42" s="60">
        <v>0</v>
      </c>
      <c r="T42" s="60">
        <v>0</v>
      </c>
      <c r="U42" s="60">
        <v>0</v>
      </c>
      <c r="V42" s="60">
        <v>55300001</v>
      </c>
      <c r="W42" s="60">
        <v>60733993</v>
      </c>
      <c r="X42" s="60">
        <v>-5433992</v>
      </c>
      <c r="Y42" s="61">
        <v>-8.95</v>
      </c>
      <c r="Z42" s="62">
        <v>90320659</v>
      </c>
    </row>
    <row r="43" spans="1:26" ht="12.75">
      <c r="A43" s="58" t="s">
        <v>63</v>
      </c>
      <c r="B43" s="19">
        <v>-97182106</v>
      </c>
      <c r="C43" s="19">
        <v>0</v>
      </c>
      <c r="D43" s="59">
        <v>-104744440</v>
      </c>
      <c r="E43" s="60">
        <v>-112964000</v>
      </c>
      <c r="F43" s="60">
        <v>-446968</v>
      </c>
      <c r="G43" s="60">
        <v>-8738886</v>
      </c>
      <c r="H43" s="60">
        <v>-10023352</v>
      </c>
      <c r="I43" s="60">
        <v>-19209206</v>
      </c>
      <c r="J43" s="60">
        <v>-10976246</v>
      </c>
      <c r="K43" s="60">
        <v>-3022972</v>
      </c>
      <c r="L43" s="60">
        <v>-10952749</v>
      </c>
      <c r="M43" s="60">
        <v>-24951967</v>
      </c>
      <c r="N43" s="60">
        <v>-2900705</v>
      </c>
      <c r="O43" s="60">
        <v>-1679343</v>
      </c>
      <c r="P43" s="60">
        <v>-11601830</v>
      </c>
      <c r="Q43" s="60">
        <v>-16181878</v>
      </c>
      <c r="R43" s="60">
        <v>0</v>
      </c>
      <c r="S43" s="60">
        <v>0</v>
      </c>
      <c r="T43" s="60">
        <v>0</v>
      </c>
      <c r="U43" s="60">
        <v>0</v>
      </c>
      <c r="V43" s="60">
        <v>-60343051</v>
      </c>
      <c r="W43" s="60">
        <v>-78466173</v>
      </c>
      <c r="X43" s="60">
        <v>18123122</v>
      </c>
      <c r="Y43" s="61">
        <v>-23.1</v>
      </c>
      <c r="Z43" s="62">
        <v>-112964000</v>
      </c>
    </row>
    <row r="44" spans="1:26" ht="12.75">
      <c r="A44" s="58" t="s">
        <v>64</v>
      </c>
      <c r="B44" s="19">
        <v>8066919</v>
      </c>
      <c r="C44" s="19">
        <v>0</v>
      </c>
      <c r="D44" s="59">
        <v>-2389050</v>
      </c>
      <c r="E44" s="60">
        <v>8761395</v>
      </c>
      <c r="F44" s="60">
        <v>210452</v>
      </c>
      <c r="G44" s="60">
        <v>136856</v>
      </c>
      <c r="H44" s="60">
        <v>-85455</v>
      </c>
      <c r="I44" s="60">
        <v>261853</v>
      </c>
      <c r="J44" s="60">
        <v>74312</v>
      </c>
      <c r="K44" s="60">
        <v>42415</v>
      </c>
      <c r="L44" s="60">
        <v>-839864</v>
      </c>
      <c r="M44" s="60">
        <v>-723137</v>
      </c>
      <c r="N44" s="60">
        <v>-118876</v>
      </c>
      <c r="O44" s="60">
        <v>-51850</v>
      </c>
      <c r="P44" s="60">
        <v>-87213</v>
      </c>
      <c r="Q44" s="60">
        <v>-257939</v>
      </c>
      <c r="R44" s="60">
        <v>0</v>
      </c>
      <c r="S44" s="60">
        <v>0</v>
      </c>
      <c r="T44" s="60">
        <v>0</v>
      </c>
      <c r="U44" s="60">
        <v>0</v>
      </c>
      <c r="V44" s="60">
        <v>-719223</v>
      </c>
      <c r="W44" s="60">
        <v>4053686</v>
      </c>
      <c r="X44" s="60">
        <v>-4772909</v>
      </c>
      <c r="Y44" s="61">
        <v>-117.74</v>
      </c>
      <c r="Z44" s="62">
        <v>8761395</v>
      </c>
    </row>
    <row r="45" spans="1:26" ht="12.75">
      <c r="A45" s="70" t="s">
        <v>65</v>
      </c>
      <c r="B45" s="22">
        <v>14345478</v>
      </c>
      <c r="C45" s="22">
        <v>0</v>
      </c>
      <c r="D45" s="99">
        <v>19000544</v>
      </c>
      <c r="E45" s="100">
        <v>463532</v>
      </c>
      <c r="F45" s="100">
        <v>27646265</v>
      </c>
      <c r="G45" s="100">
        <v>-5888349</v>
      </c>
      <c r="H45" s="100">
        <v>-10418311</v>
      </c>
      <c r="I45" s="100">
        <v>-10418311</v>
      </c>
      <c r="J45" s="100">
        <v>-21980430</v>
      </c>
      <c r="K45" s="100">
        <v>-22196170</v>
      </c>
      <c r="L45" s="100">
        <v>869514</v>
      </c>
      <c r="M45" s="100">
        <v>869514</v>
      </c>
      <c r="N45" s="100">
        <v>2807788</v>
      </c>
      <c r="O45" s="100">
        <v>-8830863</v>
      </c>
      <c r="P45" s="100">
        <v>8583205</v>
      </c>
      <c r="Q45" s="100">
        <v>8583205</v>
      </c>
      <c r="R45" s="100">
        <v>0</v>
      </c>
      <c r="S45" s="100">
        <v>0</v>
      </c>
      <c r="T45" s="100">
        <v>0</v>
      </c>
      <c r="U45" s="100">
        <v>0</v>
      </c>
      <c r="V45" s="100">
        <v>8583205</v>
      </c>
      <c r="W45" s="100">
        <v>666984</v>
      </c>
      <c r="X45" s="100">
        <v>7916221</v>
      </c>
      <c r="Y45" s="101">
        <v>1186.87</v>
      </c>
      <c r="Z45" s="102">
        <v>463532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60534117</v>
      </c>
      <c r="C49" s="52">
        <v>0</v>
      </c>
      <c r="D49" s="129">
        <v>35960751</v>
      </c>
      <c r="E49" s="54">
        <v>27028425</v>
      </c>
      <c r="F49" s="54">
        <v>0</v>
      </c>
      <c r="G49" s="54">
        <v>0</v>
      </c>
      <c r="H49" s="54">
        <v>0</v>
      </c>
      <c r="I49" s="54">
        <v>25849286</v>
      </c>
      <c r="J49" s="54">
        <v>0</v>
      </c>
      <c r="K49" s="54">
        <v>0</v>
      </c>
      <c r="L49" s="54">
        <v>0</v>
      </c>
      <c r="M49" s="54">
        <v>24263465</v>
      </c>
      <c r="N49" s="54">
        <v>0</v>
      </c>
      <c r="O49" s="54">
        <v>0</v>
      </c>
      <c r="P49" s="54">
        <v>0</v>
      </c>
      <c r="Q49" s="54">
        <v>21439963</v>
      </c>
      <c r="R49" s="54">
        <v>0</v>
      </c>
      <c r="S49" s="54">
        <v>0</v>
      </c>
      <c r="T49" s="54">
        <v>0</v>
      </c>
      <c r="U49" s="54">
        <v>0</v>
      </c>
      <c r="V49" s="54">
        <v>130216336</v>
      </c>
      <c r="W49" s="54">
        <v>710453181</v>
      </c>
      <c r="X49" s="54">
        <v>1035745524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32001460</v>
      </c>
      <c r="C51" s="52">
        <v>0</v>
      </c>
      <c r="D51" s="129">
        <v>1585625</v>
      </c>
      <c r="E51" s="54">
        <v>6191764</v>
      </c>
      <c r="F51" s="54">
        <v>0</v>
      </c>
      <c r="G51" s="54">
        <v>0</v>
      </c>
      <c r="H51" s="54">
        <v>0</v>
      </c>
      <c r="I51" s="54">
        <v>6069773</v>
      </c>
      <c r="J51" s="54">
        <v>0</v>
      </c>
      <c r="K51" s="54">
        <v>0</v>
      </c>
      <c r="L51" s="54">
        <v>0</v>
      </c>
      <c r="M51" s="54">
        <v>47908492</v>
      </c>
      <c r="N51" s="54">
        <v>0</v>
      </c>
      <c r="O51" s="54">
        <v>0</v>
      </c>
      <c r="P51" s="54">
        <v>0</v>
      </c>
      <c r="Q51" s="54">
        <v>655849</v>
      </c>
      <c r="R51" s="54">
        <v>0</v>
      </c>
      <c r="S51" s="54">
        <v>0</v>
      </c>
      <c r="T51" s="54">
        <v>0</v>
      </c>
      <c r="U51" s="54">
        <v>0</v>
      </c>
      <c r="V51" s="54">
        <v>4377600</v>
      </c>
      <c r="W51" s="54">
        <v>24227445</v>
      </c>
      <c r="X51" s="54">
        <v>123018008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84.45024572496716</v>
      </c>
      <c r="C58" s="5">
        <f>IF(C67=0,0,+(C76/C67)*100)</f>
        <v>0</v>
      </c>
      <c r="D58" s="6">
        <f aca="true" t="shared" si="6" ref="D58:Z58">IF(D67=0,0,+(D76/D67)*100)</f>
        <v>90.56489385301218</v>
      </c>
      <c r="E58" s="7">
        <f t="shared" si="6"/>
        <v>82.27278039020663</v>
      </c>
      <c r="F58" s="7">
        <f t="shared" si="6"/>
        <v>67.57719522251287</v>
      </c>
      <c r="G58" s="7">
        <f t="shared" si="6"/>
        <v>83.23447549445035</v>
      </c>
      <c r="H58" s="7">
        <f t="shared" si="6"/>
        <v>100.16834298173518</v>
      </c>
      <c r="I58" s="7">
        <f t="shared" si="6"/>
        <v>81.93782553418151</v>
      </c>
      <c r="J58" s="7">
        <f t="shared" si="6"/>
        <v>75.81232398739823</v>
      </c>
      <c r="K58" s="7">
        <f t="shared" si="6"/>
        <v>92.97690877788685</v>
      </c>
      <c r="L58" s="7">
        <f t="shared" si="6"/>
        <v>78.20074363827128</v>
      </c>
      <c r="M58" s="7">
        <f t="shared" si="6"/>
        <v>81.58105623523102</v>
      </c>
      <c r="N58" s="7">
        <f t="shared" si="6"/>
        <v>89.26035040900018</v>
      </c>
      <c r="O58" s="7">
        <f t="shared" si="6"/>
        <v>70.52511220941273</v>
      </c>
      <c r="P58" s="7">
        <f t="shared" si="6"/>
        <v>88.1816204237602</v>
      </c>
      <c r="Q58" s="7">
        <f t="shared" si="6"/>
        <v>82.60617833134496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82.0220497779966</v>
      </c>
      <c r="W58" s="7">
        <f t="shared" si="6"/>
        <v>78.60695161781314</v>
      </c>
      <c r="X58" s="7">
        <f t="shared" si="6"/>
        <v>0</v>
      </c>
      <c r="Y58" s="7">
        <f t="shared" si="6"/>
        <v>0</v>
      </c>
      <c r="Z58" s="8">
        <f t="shared" si="6"/>
        <v>82.27278039020663</v>
      </c>
    </row>
    <row r="59" spans="1:26" ht="12.75">
      <c r="A59" s="37" t="s">
        <v>31</v>
      </c>
      <c r="B59" s="9">
        <f aca="true" t="shared" si="7" ref="B59:Z66">IF(B68=0,0,+(B77/B68)*100)</f>
        <v>82.00000080387613</v>
      </c>
      <c r="C59" s="9">
        <f t="shared" si="7"/>
        <v>0</v>
      </c>
      <c r="D59" s="2">
        <f t="shared" si="7"/>
        <v>86.99999991179047</v>
      </c>
      <c r="E59" s="10">
        <f t="shared" si="7"/>
        <v>83.36981295571165</v>
      </c>
      <c r="F59" s="10">
        <f t="shared" si="7"/>
        <v>39.17175744387731</v>
      </c>
      <c r="G59" s="10">
        <f t="shared" si="7"/>
        <v>86.20003512369998</v>
      </c>
      <c r="H59" s="10">
        <f t="shared" si="7"/>
        <v>109.1235002523886</v>
      </c>
      <c r="I59" s="10">
        <f t="shared" si="7"/>
        <v>68.06595176894285</v>
      </c>
      <c r="J59" s="10">
        <f t="shared" si="7"/>
        <v>81.03517033793575</v>
      </c>
      <c r="K59" s="10">
        <f t="shared" si="7"/>
        <v>87.44860637424463</v>
      </c>
      <c r="L59" s="10">
        <f t="shared" si="7"/>
        <v>76.80932925096822</v>
      </c>
      <c r="M59" s="10">
        <f t="shared" si="7"/>
        <v>81.73997259296053</v>
      </c>
      <c r="N59" s="10">
        <f t="shared" si="7"/>
        <v>99.06645907837469</v>
      </c>
      <c r="O59" s="10">
        <f t="shared" si="7"/>
        <v>66.55150796129143</v>
      </c>
      <c r="P59" s="10">
        <f t="shared" si="7"/>
        <v>99.14007838279812</v>
      </c>
      <c r="Q59" s="10">
        <f t="shared" si="7"/>
        <v>87.56156302647425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77.70052321437001</v>
      </c>
      <c r="W59" s="10">
        <f t="shared" si="7"/>
        <v>89.26926921329465</v>
      </c>
      <c r="X59" s="10">
        <f t="shared" si="7"/>
        <v>0</v>
      </c>
      <c r="Y59" s="10">
        <f t="shared" si="7"/>
        <v>0</v>
      </c>
      <c r="Z59" s="11">
        <f t="shared" si="7"/>
        <v>83.36981295571165</v>
      </c>
    </row>
    <row r="60" spans="1:26" ht="12.75">
      <c r="A60" s="38" t="s">
        <v>32</v>
      </c>
      <c r="B60" s="12">
        <f t="shared" si="7"/>
        <v>85.13938364174221</v>
      </c>
      <c r="C60" s="12">
        <f t="shared" si="7"/>
        <v>0</v>
      </c>
      <c r="D60" s="3">
        <f t="shared" si="7"/>
        <v>91.25551186206997</v>
      </c>
      <c r="E60" s="13">
        <f t="shared" si="7"/>
        <v>83.80189209811893</v>
      </c>
      <c r="F60" s="13">
        <f t="shared" si="7"/>
        <v>80.76419057169133</v>
      </c>
      <c r="G60" s="13">
        <f t="shared" si="7"/>
        <v>85.42571746071962</v>
      </c>
      <c r="H60" s="13">
        <f t="shared" si="7"/>
        <v>102.15036581310433</v>
      </c>
      <c r="I60" s="13">
        <f t="shared" si="7"/>
        <v>88.62183514067216</v>
      </c>
      <c r="J60" s="13">
        <f t="shared" si="7"/>
        <v>77.25207073936039</v>
      </c>
      <c r="K60" s="13">
        <f t="shared" si="7"/>
        <v>98.97893149892309</v>
      </c>
      <c r="L60" s="13">
        <f t="shared" si="7"/>
        <v>81.69401345238006</v>
      </c>
      <c r="M60" s="13">
        <f t="shared" si="7"/>
        <v>84.77126842095096</v>
      </c>
      <c r="N60" s="13">
        <f t="shared" si="7"/>
        <v>92.15688137233097</v>
      </c>
      <c r="O60" s="13">
        <f t="shared" si="7"/>
        <v>75.06046044351837</v>
      </c>
      <c r="P60" s="13">
        <f t="shared" si="7"/>
        <v>89.84773221670471</v>
      </c>
      <c r="Q60" s="13">
        <f t="shared" si="7"/>
        <v>85.68191857509034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86.43082708198277</v>
      </c>
      <c r="W60" s="13">
        <f t="shared" si="7"/>
        <v>78.24592295431789</v>
      </c>
      <c r="X60" s="13">
        <f t="shared" si="7"/>
        <v>0</v>
      </c>
      <c r="Y60" s="13">
        <f t="shared" si="7"/>
        <v>0</v>
      </c>
      <c r="Z60" s="14">
        <f t="shared" si="7"/>
        <v>83.80189209811893</v>
      </c>
    </row>
    <row r="61" spans="1:26" ht="12.75">
      <c r="A61" s="39" t="s">
        <v>103</v>
      </c>
      <c r="B61" s="12">
        <f t="shared" si="7"/>
        <v>84.97710331670608</v>
      </c>
      <c r="C61" s="12">
        <f t="shared" si="7"/>
        <v>0</v>
      </c>
      <c r="D61" s="3">
        <f t="shared" si="7"/>
        <v>94.68057838481609</v>
      </c>
      <c r="E61" s="13">
        <f t="shared" si="7"/>
        <v>87.58709295778763</v>
      </c>
      <c r="F61" s="13">
        <f t="shared" si="7"/>
        <v>95.10902213009152</v>
      </c>
      <c r="G61" s="13">
        <f t="shared" si="7"/>
        <v>95.3082184133511</v>
      </c>
      <c r="H61" s="13">
        <f t="shared" si="7"/>
        <v>90.74495898135434</v>
      </c>
      <c r="I61" s="13">
        <f t="shared" si="7"/>
        <v>93.87200871988063</v>
      </c>
      <c r="J61" s="13">
        <f t="shared" si="7"/>
        <v>75.63746242095273</v>
      </c>
      <c r="K61" s="13">
        <f t="shared" si="7"/>
        <v>130.67742503754346</v>
      </c>
      <c r="L61" s="13">
        <f t="shared" si="7"/>
        <v>87.3089124475776</v>
      </c>
      <c r="M61" s="13">
        <f t="shared" si="7"/>
        <v>91.07330305536557</v>
      </c>
      <c r="N61" s="13">
        <f t="shared" si="7"/>
        <v>89.27480408924447</v>
      </c>
      <c r="O61" s="13">
        <f t="shared" si="7"/>
        <v>92.64010937941454</v>
      </c>
      <c r="P61" s="13">
        <f t="shared" si="7"/>
        <v>75.02249445886419</v>
      </c>
      <c r="Q61" s="13">
        <f t="shared" si="7"/>
        <v>84.88516261977952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90.03417738761057</v>
      </c>
      <c r="W61" s="13">
        <f t="shared" si="7"/>
        <v>93.41032126476648</v>
      </c>
      <c r="X61" s="13">
        <f t="shared" si="7"/>
        <v>0</v>
      </c>
      <c r="Y61" s="13">
        <f t="shared" si="7"/>
        <v>0</v>
      </c>
      <c r="Z61" s="14">
        <f t="shared" si="7"/>
        <v>87.58709295778763</v>
      </c>
    </row>
    <row r="62" spans="1:26" ht="12.75">
      <c r="A62" s="39" t="s">
        <v>104</v>
      </c>
      <c r="B62" s="12">
        <f t="shared" si="7"/>
        <v>81.99999997681982</v>
      </c>
      <c r="C62" s="12">
        <f t="shared" si="7"/>
        <v>0</v>
      </c>
      <c r="D62" s="3">
        <f t="shared" si="7"/>
        <v>85.53597615520061</v>
      </c>
      <c r="E62" s="13">
        <f t="shared" si="7"/>
        <v>78.76140697726699</v>
      </c>
      <c r="F62" s="13">
        <f t="shared" si="7"/>
        <v>70.29777496164716</v>
      </c>
      <c r="G62" s="13">
        <f t="shared" si="7"/>
        <v>72.78995647010565</v>
      </c>
      <c r="H62" s="13">
        <f t="shared" si="7"/>
        <v>110.55435063674948</v>
      </c>
      <c r="I62" s="13">
        <f t="shared" si="7"/>
        <v>82.27270530444336</v>
      </c>
      <c r="J62" s="13">
        <f t="shared" si="7"/>
        <v>76.39830216205446</v>
      </c>
      <c r="K62" s="13">
        <f t="shared" si="7"/>
        <v>79.16871886026891</v>
      </c>
      <c r="L62" s="13">
        <f t="shared" si="7"/>
        <v>75.18853211306555</v>
      </c>
      <c r="M62" s="13">
        <f t="shared" si="7"/>
        <v>76.9077979257418</v>
      </c>
      <c r="N62" s="13">
        <f t="shared" si="7"/>
        <v>93.20483250024168</v>
      </c>
      <c r="O62" s="13">
        <f t="shared" si="7"/>
        <v>57.88257290627061</v>
      </c>
      <c r="P62" s="13">
        <f t="shared" si="7"/>
        <v>98.87688760560891</v>
      </c>
      <c r="Q62" s="13">
        <f t="shared" si="7"/>
        <v>83.08719729385719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80.70769390358508</v>
      </c>
      <c r="W62" s="13">
        <f t="shared" si="7"/>
        <v>66.1507865942029</v>
      </c>
      <c r="X62" s="13">
        <f t="shared" si="7"/>
        <v>0</v>
      </c>
      <c r="Y62" s="13">
        <f t="shared" si="7"/>
        <v>0</v>
      </c>
      <c r="Z62" s="14">
        <f t="shared" si="7"/>
        <v>78.76140697726699</v>
      </c>
    </row>
    <row r="63" spans="1:26" ht="12.75">
      <c r="A63" s="39" t="s">
        <v>105</v>
      </c>
      <c r="B63" s="12">
        <f t="shared" si="7"/>
        <v>81.99999776807137</v>
      </c>
      <c r="C63" s="12">
        <f t="shared" si="7"/>
        <v>0</v>
      </c>
      <c r="D63" s="3">
        <f t="shared" si="7"/>
        <v>87.00000185660683</v>
      </c>
      <c r="E63" s="13">
        <f t="shared" si="7"/>
        <v>82.99999843411622</v>
      </c>
      <c r="F63" s="13">
        <f t="shared" si="7"/>
        <v>67.85148626189314</v>
      </c>
      <c r="G63" s="13">
        <f t="shared" si="7"/>
        <v>85.07841546039595</v>
      </c>
      <c r="H63" s="13">
        <f t="shared" si="7"/>
        <v>90.81928324872766</v>
      </c>
      <c r="I63" s="13">
        <f t="shared" si="7"/>
        <v>80.62117373267755</v>
      </c>
      <c r="J63" s="13">
        <f t="shared" si="7"/>
        <v>77.32614344449122</v>
      </c>
      <c r="K63" s="13">
        <f t="shared" si="7"/>
        <v>83.86901870393784</v>
      </c>
      <c r="L63" s="13">
        <f t="shared" si="7"/>
        <v>75.12981986111392</v>
      </c>
      <c r="M63" s="13">
        <f t="shared" si="7"/>
        <v>78.76744040337957</v>
      </c>
      <c r="N63" s="13">
        <f t="shared" si="7"/>
        <v>76.16403417156594</v>
      </c>
      <c r="O63" s="13">
        <f t="shared" si="7"/>
        <v>67.61100361739716</v>
      </c>
      <c r="P63" s="13">
        <f t="shared" si="7"/>
        <v>92.46202935947922</v>
      </c>
      <c r="Q63" s="13">
        <f t="shared" si="7"/>
        <v>79.03799371496369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79.49273640411707</v>
      </c>
      <c r="W63" s="13">
        <f t="shared" si="7"/>
        <v>93.3296997833488</v>
      </c>
      <c r="X63" s="13">
        <f t="shared" si="7"/>
        <v>0</v>
      </c>
      <c r="Y63" s="13">
        <f t="shared" si="7"/>
        <v>0</v>
      </c>
      <c r="Z63" s="14">
        <f t="shared" si="7"/>
        <v>82.99999843411622</v>
      </c>
    </row>
    <row r="64" spans="1:26" ht="12.75">
      <c r="A64" s="39" t="s">
        <v>106</v>
      </c>
      <c r="B64" s="12">
        <f t="shared" si="7"/>
        <v>81.99999645536343</v>
      </c>
      <c r="C64" s="12">
        <f t="shared" si="7"/>
        <v>0</v>
      </c>
      <c r="D64" s="3">
        <f t="shared" si="7"/>
        <v>85.00000179809611</v>
      </c>
      <c r="E64" s="13">
        <f t="shared" si="7"/>
        <v>83.00000083782056</v>
      </c>
      <c r="F64" s="13">
        <f t="shared" si="7"/>
        <v>87.53472179926231</v>
      </c>
      <c r="G64" s="13">
        <f t="shared" si="7"/>
        <v>89.20632105095379</v>
      </c>
      <c r="H64" s="13">
        <f t="shared" si="7"/>
        <v>95.2652890446521</v>
      </c>
      <c r="I64" s="13">
        <f t="shared" si="7"/>
        <v>90.67584777516322</v>
      </c>
      <c r="J64" s="13">
        <f t="shared" si="7"/>
        <v>85.13186026825842</v>
      </c>
      <c r="K64" s="13">
        <f t="shared" si="7"/>
        <v>85.77305893998522</v>
      </c>
      <c r="L64" s="13">
        <f t="shared" si="7"/>
        <v>79.06705280888914</v>
      </c>
      <c r="M64" s="13">
        <f t="shared" si="7"/>
        <v>83.30359072770653</v>
      </c>
      <c r="N64" s="13">
        <f t="shared" si="7"/>
        <v>77.86272068141054</v>
      </c>
      <c r="O64" s="13">
        <f t="shared" si="7"/>
        <v>69.9634732429446</v>
      </c>
      <c r="P64" s="13">
        <f t="shared" si="7"/>
        <v>100.93090228968427</v>
      </c>
      <c r="Q64" s="13">
        <f t="shared" si="7"/>
        <v>83.07731434384537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85.71922765832998</v>
      </c>
      <c r="W64" s="13">
        <f t="shared" si="7"/>
        <v>100.87709682060135</v>
      </c>
      <c r="X64" s="13">
        <f t="shared" si="7"/>
        <v>0</v>
      </c>
      <c r="Y64" s="13">
        <f t="shared" si="7"/>
        <v>0</v>
      </c>
      <c r="Z64" s="14">
        <f t="shared" si="7"/>
        <v>83.00000083782056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47.79272060780085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80.00000243175847</v>
      </c>
      <c r="C66" s="15">
        <f t="shared" si="7"/>
        <v>0</v>
      </c>
      <c r="D66" s="4">
        <f t="shared" si="7"/>
        <v>87.00000052797836</v>
      </c>
      <c r="E66" s="16">
        <f t="shared" si="7"/>
        <v>29.62830141509798</v>
      </c>
      <c r="F66" s="16">
        <f t="shared" si="7"/>
        <v>8.925090800934498</v>
      </c>
      <c r="G66" s="16">
        <f t="shared" si="7"/>
        <v>6.809917301777987</v>
      </c>
      <c r="H66" s="16">
        <f t="shared" si="7"/>
        <v>11.839224240944986</v>
      </c>
      <c r="I66" s="16">
        <f t="shared" si="7"/>
        <v>9.246882867220187</v>
      </c>
      <c r="J66" s="16">
        <f t="shared" si="7"/>
        <v>10.044359297774012</v>
      </c>
      <c r="K66" s="16">
        <f t="shared" si="7"/>
        <v>10.623125615377335</v>
      </c>
      <c r="L66" s="16">
        <f t="shared" si="7"/>
        <v>12.919787385436079</v>
      </c>
      <c r="M66" s="16">
        <f t="shared" si="7"/>
        <v>11.2242313529106</v>
      </c>
      <c r="N66" s="16">
        <f t="shared" si="7"/>
        <v>6.215278832686298</v>
      </c>
      <c r="O66" s="16">
        <f t="shared" si="7"/>
        <v>7.561157302830777</v>
      </c>
      <c r="P66" s="16">
        <f t="shared" si="7"/>
        <v>11.381210133613024</v>
      </c>
      <c r="Q66" s="16">
        <f t="shared" si="7"/>
        <v>8.417397863983151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9.59667462194242</v>
      </c>
      <c r="W66" s="16">
        <f t="shared" si="7"/>
        <v>27.29672079560886</v>
      </c>
      <c r="X66" s="16">
        <f t="shared" si="7"/>
        <v>0</v>
      </c>
      <c r="Y66" s="16">
        <f t="shared" si="7"/>
        <v>0</v>
      </c>
      <c r="Z66" s="17">
        <f t="shared" si="7"/>
        <v>29.62830141509798</v>
      </c>
    </row>
    <row r="67" spans="1:26" ht="12.75" hidden="1">
      <c r="A67" s="41" t="s">
        <v>286</v>
      </c>
      <c r="B67" s="24">
        <v>644030608</v>
      </c>
      <c r="C67" s="24"/>
      <c r="D67" s="25">
        <v>815258650</v>
      </c>
      <c r="E67" s="26">
        <v>815088650</v>
      </c>
      <c r="F67" s="26">
        <v>74754529</v>
      </c>
      <c r="G67" s="26">
        <v>62826075</v>
      </c>
      <c r="H67" s="26">
        <v>54417475</v>
      </c>
      <c r="I67" s="26">
        <v>191998079</v>
      </c>
      <c r="J67" s="26">
        <v>66419250</v>
      </c>
      <c r="K67" s="26">
        <v>50272350</v>
      </c>
      <c r="L67" s="26">
        <v>56131323</v>
      </c>
      <c r="M67" s="26">
        <v>172822923</v>
      </c>
      <c r="N67" s="26">
        <v>48503035</v>
      </c>
      <c r="O67" s="26">
        <v>52905321</v>
      </c>
      <c r="P67" s="26">
        <v>56749785</v>
      </c>
      <c r="Q67" s="26">
        <v>158158141</v>
      </c>
      <c r="R67" s="26"/>
      <c r="S67" s="26"/>
      <c r="T67" s="26"/>
      <c r="U67" s="26"/>
      <c r="V67" s="26">
        <v>522979143</v>
      </c>
      <c r="W67" s="26">
        <v>616297690</v>
      </c>
      <c r="X67" s="26"/>
      <c r="Y67" s="25"/>
      <c r="Z67" s="27">
        <v>815088650</v>
      </c>
    </row>
    <row r="68" spans="1:26" ht="12.75" hidden="1">
      <c r="A68" s="37" t="s">
        <v>31</v>
      </c>
      <c r="B68" s="19">
        <v>114445494</v>
      </c>
      <c r="C68" s="19"/>
      <c r="D68" s="20">
        <v>113366430</v>
      </c>
      <c r="E68" s="21">
        <v>121196430</v>
      </c>
      <c r="F68" s="21">
        <v>20542050</v>
      </c>
      <c r="G68" s="21">
        <v>10084359</v>
      </c>
      <c r="H68" s="21">
        <v>10002433</v>
      </c>
      <c r="I68" s="21">
        <v>40628842</v>
      </c>
      <c r="J68" s="21">
        <v>10145538</v>
      </c>
      <c r="K68" s="21">
        <v>9895196</v>
      </c>
      <c r="L68" s="21">
        <v>10006291</v>
      </c>
      <c r="M68" s="21">
        <v>30047025</v>
      </c>
      <c r="N68" s="21">
        <v>7915668</v>
      </c>
      <c r="O68" s="21">
        <v>9712683</v>
      </c>
      <c r="P68" s="21">
        <v>9759029</v>
      </c>
      <c r="Q68" s="21">
        <v>27387380</v>
      </c>
      <c r="R68" s="21"/>
      <c r="S68" s="21"/>
      <c r="T68" s="21"/>
      <c r="U68" s="21"/>
      <c r="V68" s="21">
        <v>98063247</v>
      </c>
      <c r="W68" s="21">
        <v>85839000</v>
      </c>
      <c r="X68" s="21"/>
      <c r="Y68" s="20"/>
      <c r="Z68" s="23">
        <v>121196430</v>
      </c>
    </row>
    <row r="69" spans="1:26" ht="12.75" hidden="1">
      <c r="A69" s="38" t="s">
        <v>32</v>
      </c>
      <c r="B69" s="19">
        <v>513136112</v>
      </c>
      <c r="C69" s="19"/>
      <c r="D69" s="20">
        <v>682952050</v>
      </c>
      <c r="E69" s="21">
        <v>671852050</v>
      </c>
      <c r="F69" s="21">
        <v>52383478</v>
      </c>
      <c r="G69" s="21">
        <v>50891253</v>
      </c>
      <c r="H69" s="21">
        <v>42448452</v>
      </c>
      <c r="I69" s="21">
        <v>145723183</v>
      </c>
      <c r="J69" s="21">
        <v>54279767</v>
      </c>
      <c r="K69" s="21">
        <v>38253457</v>
      </c>
      <c r="L69" s="21">
        <v>43984633</v>
      </c>
      <c r="M69" s="21">
        <v>136517857</v>
      </c>
      <c r="N69" s="21">
        <v>38316238</v>
      </c>
      <c r="O69" s="21">
        <v>40862254</v>
      </c>
      <c r="P69" s="21">
        <v>44630058</v>
      </c>
      <c r="Q69" s="21">
        <v>123808550</v>
      </c>
      <c r="R69" s="21"/>
      <c r="S69" s="21"/>
      <c r="T69" s="21"/>
      <c r="U69" s="21"/>
      <c r="V69" s="21">
        <v>406049590</v>
      </c>
      <c r="W69" s="21">
        <v>516253720</v>
      </c>
      <c r="X69" s="21"/>
      <c r="Y69" s="20"/>
      <c r="Z69" s="23">
        <v>671852050</v>
      </c>
    </row>
    <row r="70" spans="1:26" ht="12.75" hidden="1">
      <c r="A70" s="39" t="s">
        <v>103</v>
      </c>
      <c r="B70" s="19">
        <v>208625631</v>
      </c>
      <c r="C70" s="19"/>
      <c r="D70" s="20">
        <v>284053100</v>
      </c>
      <c r="E70" s="21">
        <v>287553100</v>
      </c>
      <c r="F70" s="21">
        <v>18730876</v>
      </c>
      <c r="G70" s="21">
        <v>22525601</v>
      </c>
      <c r="H70" s="21">
        <v>17755340</v>
      </c>
      <c r="I70" s="21">
        <v>59011817</v>
      </c>
      <c r="J70" s="21">
        <v>28042555</v>
      </c>
      <c r="K70" s="21">
        <v>12658670</v>
      </c>
      <c r="L70" s="21">
        <v>18190222</v>
      </c>
      <c r="M70" s="21">
        <v>58891447</v>
      </c>
      <c r="N70" s="21">
        <v>16558560</v>
      </c>
      <c r="O70" s="21">
        <v>17881244</v>
      </c>
      <c r="P70" s="21">
        <v>21429722</v>
      </c>
      <c r="Q70" s="21">
        <v>55869526</v>
      </c>
      <c r="R70" s="21"/>
      <c r="S70" s="21"/>
      <c r="T70" s="21"/>
      <c r="U70" s="21"/>
      <c r="V70" s="21">
        <v>173772790</v>
      </c>
      <c r="W70" s="21">
        <v>193174000</v>
      </c>
      <c r="X70" s="21"/>
      <c r="Y70" s="20"/>
      <c r="Z70" s="23">
        <v>287553100</v>
      </c>
    </row>
    <row r="71" spans="1:26" ht="12.75" hidden="1">
      <c r="A71" s="39" t="s">
        <v>104</v>
      </c>
      <c r="B71" s="19">
        <v>258841883</v>
      </c>
      <c r="C71" s="19"/>
      <c r="D71" s="20">
        <v>349547080</v>
      </c>
      <c r="E71" s="21">
        <v>322947080</v>
      </c>
      <c r="F71" s="21">
        <v>29173205</v>
      </c>
      <c r="G71" s="21">
        <v>24173732</v>
      </c>
      <c r="H71" s="21">
        <v>20457810</v>
      </c>
      <c r="I71" s="21">
        <v>73804747</v>
      </c>
      <c r="J71" s="21">
        <v>22109295</v>
      </c>
      <c r="K71" s="21">
        <v>21403926</v>
      </c>
      <c r="L71" s="21">
        <v>21595260</v>
      </c>
      <c r="M71" s="21">
        <v>65108481</v>
      </c>
      <c r="N71" s="21">
        <v>17585100</v>
      </c>
      <c r="O71" s="21">
        <v>18917440</v>
      </c>
      <c r="P71" s="21">
        <v>18929272</v>
      </c>
      <c r="Q71" s="21">
        <v>55431812</v>
      </c>
      <c r="R71" s="21"/>
      <c r="S71" s="21"/>
      <c r="T71" s="21"/>
      <c r="U71" s="21"/>
      <c r="V71" s="21">
        <v>194345040</v>
      </c>
      <c r="W71" s="21">
        <v>276000000</v>
      </c>
      <c r="X71" s="21"/>
      <c r="Y71" s="20"/>
      <c r="Z71" s="23">
        <v>322947080</v>
      </c>
    </row>
    <row r="72" spans="1:26" ht="12.75" hidden="1">
      <c r="A72" s="39" t="s">
        <v>105</v>
      </c>
      <c r="B72" s="19">
        <v>19713892</v>
      </c>
      <c r="C72" s="19"/>
      <c r="D72" s="20">
        <v>21544680</v>
      </c>
      <c r="E72" s="21">
        <v>25544680</v>
      </c>
      <c r="F72" s="21">
        <v>2098688</v>
      </c>
      <c r="G72" s="21">
        <v>1801558</v>
      </c>
      <c r="H72" s="21">
        <v>1840499</v>
      </c>
      <c r="I72" s="21">
        <v>5740745</v>
      </c>
      <c r="J72" s="21">
        <v>1836097</v>
      </c>
      <c r="K72" s="21">
        <v>1823894</v>
      </c>
      <c r="L72" s="21">
        <v>1830421</v>
      </c>
      <c r="M72" s="21">
        <v>5490412</v>
      </c>
      <c r="N72" s="21">
        <v>1801966</v>
      </c>
      <c r="O72" s="21">
        <v>1783050</v>
      </c>
      <c r="P72" s="21">
        <v>1903576</v>
      </c>
      <c r="Q72" s="21">
        <v>5488592</v>
      </c>
      <c r="R72" s="21"/>
      <c r="S72" s="21"/>
      <c r="T72" s="21"/>
      <c r="U72" s="21"/>
      <c r="V72" s="21">
        <v>16719749</v>
      </c>
      <c r="W72" s="21">
        <v>16155000</v>
      </c>
      <c r="X72" s="21"/>
      <c r="Y72" s="20"/>
      <c r="Z72" s="23">
        <v>25544680</v>
      </c>
    </row>
    <row r="73" spans="1:26" ht="12.75" hidden="1">
      <c r="A73" s="39" t="s">
        <v>106</v>
      </c>
      <c r="B73" s="19">
        <v>25954706</v>
      </c>
      <c r="C73" s="19"/>
      <c r="D73" s="20">
        <v>27807190</v>
      </c>
      <c r="E73" s="21">
        <v>35807190</v>
      </c>
      <c r="F73" s="21">
        <v>2380709</v>
      </c>
      <c r="G73" s="21">
        <v>2390362</v>
      </c>
      <c r="H73" s="21">
        <v>2394803</v>
      </c>
      <c r="I73" s="21">
        <v>7165874</v>
      </c>
      <c r="J73" s="21">
        <v>2291820</v>
      </c>
      <c r="K73" s="21">
        <v>2366967</v>
      </c>
      <c r="L73" s="21">
        <v>2368730</v>
      </c>
      <c r="M73" s="21">
        <v>7027517</v>
      </c>
      <c r="N73" s="21">
        <v>2370612</v>
      </c>
      <c r="O73" s="21">
        <v>2280520</v>
      </c>
      <c r="P73" s="21">
        <v>2367488</v>
      </c>
      <c r="Q73" s="21">
        <v>7018620</v>
      </c>
      <c r="R73" s="21"/>
      <c r="S73" s="21"/>
      <c r="T73" s="21"/>
      <c r="U73" s="21"/>
      <c r="V73" s="21">
        <v>21212011</v>
      </c>
      <c r="W73" s="21">
        <v>20853000</v>
      </c>
      <c r="X73" s="21"/>
      <c r="Y73" s="20"/>
      <c r="Z73" s="23">
        <v>35807190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10071720</v>
      </c>
      <c r="X74" s="21"/>
      <c r="Y74" s="20"/>
      <c r="Z74" s="23"/>
    </row>
    <row r="75" spans="1:26" ht="12.75" hidden="1">
      <c r="A75" s="40" t="s">
        <v>110</v>
      </c>
      <c r="B75" s="28">
        <v>16449002</v>
      </c>
      <c r="C75" s="28"/>
      <c r="D75" s="29">
        <v>18940170</v>
      </c>
      <c r="E75" s="30">
        <v>22040170</v>
      </c>
      <c r="F75" s="30">
        <v>1829001</v>
      </c>
      <c r="G75" s="30">
        <v>1850463</v>
      </c>
      <c r="H75" s="30">
        <v>1966590</v>
      </c>
      <c r="I75" s="30">
        <v>5646054</v>
      </c>
      <c r="J75" s="30">
        <v>1993945</v>
      </c>
      <c r="K75" s="30">
        <v>2123697</v>
      </c>
      <c r="L75" s="30">
        <v>2140399</v>
      </c>
      <c r="M75" s="30">
        <v>6258041</v>
      </c>
      <c r="N75" s="30">
        <v>2271129</v>
      </c>
      <c r="O75" s="30">
        <v>2330384</v>
      </c>
      <c r="P75" s="30">
        <v>2360698</v>
      </c>
      <c r="Q75" s="30">
        <v>6962211</v>
      </c>
      <c r="R75" s="30"/>
      <c r="S75" s="30"/>
      <c r="T75" s="30"/>
      <c r="U75" s="30"/>
      <c r="V75" s="30">
        <v>18866306</v>
      </c>
      <c r="W75" s="30">
        <v>14204970</v>
      </c>
      <c r="X75" s="30"/>
      <c r="Y75" s="29"/>
      <c r="Z75" s="31">
        <v>22040170</v>
      </c>
    </row>
    <row r="76" spans="1:26" ht="12.75" hidden="1">
      <c r="A76" s="42" t="s">
        <v>287</v>
      </c>
      <c r="B76" s="32">
        <v>543885431</v>
      </c>
      <c r="C76" s="32"/>
      <c r="D76" s="33">
        <v>738338131</v>
      </c>
      <c r="E76" s="34">
        <v>670596095</v>
      </c>
      <c r="F76" s="34">
        <v>50517014</v>
      </c>
      <c r="G76" s="34">
        <v>52292954</v>
      </c>
      <c r="H76" s="34">
        <v>54509083</v>
      </c>
      <c r="I76" s="34">
        <v>157319051</v>
      </c>
      <c r="J76" s="34">
        <v>50353977</v>
      </c>
      <c r="K76" s="34">
        <v>46741677</v>
      </c>
      <c r="L76" s="34">
        <v>43895112</v>
      </c>
      <c r="M76" s="34">
        <v>140990766</v>
      </c>
      <c r="N76" s="34">
        <v>43293979</v>
      </c>
      <c r="O76" s="34">
        <v>37311537</v>
      </c>
      <c r="P76" s="34">
        <v>50042880</v>
      </c>
      <c r="Q76" s="34">
        <v>130648396</v>
      </c>
      <c r="R76" s="34"/>
      <c r="S76" s="34"/>
      <c r="T76" s="34"/>
      <c r="U76" s="34"/>
      <c r="V76" s="34">
        <v>428958213</v>
      </c>
      <c r="W76" s="34">
        <v>484452827</v>
      </c>
      <c r="X76" s="34"/>
      <c r="Y76" s="33"/>
      <c r="Z76" s="35">
        <v>670596095</v>
      </c>
    </row>
    <row r="77" spans="1:26" ht="12.75" hidden="1">
      <c r="A77" s="37" t="s">
        <v>31</v>
      </c>
      <c r="B77" s="19">
        <v>93845306</v>
      </c>
      <c r="C77" s="19"/>
      <c r="D77" s="20">
        <v>98628794</v>
      </c>
      <c r="E77" s="21">
        <v>101041237</v>
      </c>
      <c r="F77" s="21">
        <v>8046682</v>
      </c>
      <c r="G77" s="21">
        <v>8692721</v>
      </c>
      <c r="H77" s="21">
        <v>10915005</v>
      </c>
      <c r="I77" s="21">
        <v>27654408</v>
      </c>
      <c r="J77" s="21">
        <v>8221454</v>
      </c>
      <c r="K77" s="21">
        <v>8653211</v>
      </c>
      <c r="L77" s="21">
        <v>7685765</v>
      </c>
      <c r="M77" s="21">
        <v>24560430</v>
      </c>
      <c r="N77" s="21">
        <v>7841772</v>
      </c>
      <c r="O77" s="21">
        <v>6463937</v>
      </c>
      <c r="P77" s="21">
        <v>9675109</v>
      </c>
      <c r="Q77" s="21">
        <v>23980818</v>
      </c>
      <c r="R77" s="21"/>
      <c r="S77" s="21"/>
      <c r="T77" s="21"/>
      <c r="U77" s="21"/>
      <c r="V77" s="21">
        <v>76195656</v>
      </c>
      <c r="W77" s="21">
        <v>76627848</v>
      </c>
      <c r="X77" s="21"/>
      <c r="Y77" s="20"/>
      <c r="Z77" s="23">
        <v>101041237</v>
      </c>
    </row>
    <row r="78" spans="1:26" ht="12.75" hidden="1">
      <c r="A78" s="38" t="s">
        <v>32</v>
      </c>
      <c r="B78" s="19">
        <v>436880923</v>
      </c>
      <c r="C78" s="19"/>
      <c r="D78" s="20">
        <v>623231389</v>
      </c>
      <c r="E78" s="21">
        <v>563024730</v>
      </c>
      <c r="F78" s="21">
        <v>42307092</v>
      </c>
      <c r="G78" s="21">
        <v>43474218</v>
      </c>
      <c r="H78" s="21">
        <v>43361249</v>
      </c>
      <c r="I78" s="21">
        <v>129142559</v>
      </c>
      <c r="J78" s="21">
        <v>41932244</v>
      </c>
      <c r="K78" s="21">
        <v>37862863</v>
      </c>
      <c r="L78" s="21">
        <v>35932812</v>
      </c>
      <c r="M78" s="21">
        <v>115727919</v>
      </c>
      <c r="N78" s="21">
        <v>35311050</v>
      </c>
      <c r="O78" s="21">
        <v>30671396</v>
      </c>
      <c r="P78" s="21">
        <v>40099095</v>
      </c>
      <c r="Q78" s="21">
        <v>106081541</v>
      </c>
      <c r="R78" s="21"/>
      <c r="S78" s="21"/>
      <c r="T78" s="21"/>
      <c r="U78" s="21"/>
      <c r="V78" s="21">
        <v>350952019</v>
      </c>
      <c r="W78" s="21">
        <v>403947488</v>
      </c>
      <c r="X78" s="21"/>
      <c r="Y78" s="20"/>
      <c r="Z78" s="23">
        <v>563024730</v>
      </c>
    </row>
    <row r="79" spans="1:26" ht="12.75" hidden="1">
      <c r="A79" s="39" t="s">
        <v>103</v>
      </c>
      <c r="B79" s="19">
        <v>177284018</v>
      </c>
      <c r="C79" s="19"/>
      <c r="D79" s="20">
        <v>268943118</v>
      </c>
      <c r="E79" s="21">
        <v>251859401</v>
      </c>
      <c r="F79" s="21">
        <v>17814753</v>
      </c>
      <c r="G79" s="21">
        <v>21468749</v>
      </c>
      <c r="H79" s="21">
        <v>16112076</v>
      </c>
      <c r="I79" s="21">
        <v>55395578</v>
      </c>
      <c r="J79" s="21">
        <v>21210677</v>
      </c>
      <c r="K79" s="21">
        <v>16542024</v>
      </c>
      <c r="L79" s="21">
        <v>15881685</v>
      </c>
      <c r="M79" s="21">
        <v>53634386</v>
      </c>
      <c r="N79" s="21">
        <v>14782622</v>
      </c>
      <c r="O79" s="21">
        <v>16565204</v>
      </c>
      <c r="P79" s="21">
        <v>16077112</v>
      </c>
      <c r="Q79" s="21">
        <v>47424938</v>
      </c>
      <c r="R79" s="21"/>
      <c r="S79" s="21"/>
      <c r="T79" s="21"/>
      <c r="U79" s="21"/>
      <c r="V79" s="21">
        <v>156454902</v>
      </c>
      <c r="W79" s="21">
        <v>180444454</v>
      </c>
      <c r="X79" s="21"/>
      <c r="Y79" s="20"/>
      <c r="Z79" s="23">
        <v>251859401</v>
      </c>
    </row>
    <row r="80" spans="1:26" ht="12.75" hidden="1">
      <c r="A80" s="39" t="s">
        <v>104</v>
      </c>
      <c r="B80" s="19">
        <v>212250344</v>
      </c>
      <c r="C80" s="19"/>
      <c r="D80" s="20">
        <v>298988507</v>
      </c>
      <c r="E80" s="21">
        <v>254357664</v>
      </c>
      <c r="F80" s="21">
        <v>20508114</v>
      </c>
      <c r="G80" s="21">
        <v>17596049</v>
      </c>
      <c r="H80" s="21">
        <v>22616999</v>
      </c>
      <c r="I80" s="21">
        <v>60721162</v>
      </c>
      <c r="J80" s="21">
        <v>16891126</v>
      </c>
      <c r="K80" s="21">
        <v>16945214</v>
      </c>
      <c r="L80" s="21">
        <v>16237159</v>
      </c>
      <c r="M80" s="21">
        <v>50073499</v>
      </c>
      <c r="N80" s="21">
        <v>16390163</v>
      </c>
      <c r="O80" s="21">
        <v>10949901</v>
      </c>
      <c r="P80" s="21">
        <v>18716675</v>
      </c>
      <c r="Q80" s="21">
        <v>46056739</v>
      </c>
      <c r="R80" s="21"/>
      <c r="S80" s="21"/>
      <c r="T80" s="21"/>
      <c r="U80" s="21"/>
      <c r="V80" s="21">
        <v>156851400</v>
      </c>
      <c r="W80" s="21">
        <v>182576171</v>
      </c>
      <c r="X80" s="21"/>
      <c r="Y80" s="20"/>
      <c r="Z80" s="23">
        <v>254357664</v>
      </c>
    </row>
    <row r="81" spans="1:26" ht="12.75" hidden="1">
      <c r="A81" s="39" t="s">
        <v>105</v>
      </c>
      <c r="B81" s="19">
        <v>16165391</v>
      </c>
      <c r="C81" s="19"/>
      <c r="D81" s="20">
        <v>18743872</v>
      </c>
      <c r="E81" s="21">
        <v>21202084</v>
      </c>
      <c r="F81" s="21">
        <v>1423991</v>
      </c>
      <c r="G81" s="21">
        <v>1532737</v>
      </c>
      <c r="H81" s="21">
        <v>1671528</v>
      </c>
      <c r="I81" s="21">
        <v>4628256</v>
      </c>
      <c r="J81" s="21">
        <v>1419783</v>
      </c>
      <c r="K81" s="21">
        <v>1529682</v>
      </c>
      <c r="L81" s="21">
        <v>1375192</v>
      </c>
      <c r="M81" s="21">
        <v>4324657</v>
      </c>
      <c r="N81" s="21">
        <v>1372450</v>
      </c>
      <c r="O81" s="21">
        <v>1205538</v>
      </c>
      <c r="P81" s="21">
        <v>1760085</v>
      </c>
      <c r="Q81" s="21">
        <v>4338073</v>
      </c>
      <c r="R81" s="21"/>
      <c r="S81" s="21"/>
      <c r="T81" s="21"/>
      <c r="U81" s="21"/>
      <c r="V81" s="21">
        <v>13290986</v>
      </c>
      <c r="W81" s="21">
        <v>15077413</v>
      </c>
      <c r="X81" s="21"/>
      <c r="Y81" s="20"/>
      <c r="Z81" s="23">
        <v>21202084</v>
      </c>
    </row>
    <row r="82" spans="1:26" ht="12.75" hidden="1">
      <c r="A82" s="39" t="s">
        <v>106</v>
      </c>
      <c r="B82" s="19">
        <v>21282858</v>
      </c>
      <c r="C82" s="19"/>
      <c r="D82" s="20">
        <v>23636112</v>
      </c>
      <c r="E82" s="21">
        <v>29719968</v>
      </c>
      <c r="F82" s="21">
        <v>2083947</v>
      </c>
      <c r="G82" s="21">
        <v>2132354</v>
      </c>
      <c r="H82" s="21">
        <v>2281416</v>
      </c>
      <c r="I82" s="21">
        <v>6497717</v>
      </c>
      <c r="J82" s="21">
        <v>1951069</v>
      </c>
      <c r="K82" s="21">
        <v>2030220</v>
      </c>
      <c r="L82" s="21">
        <v>1872885</v>
      </c>
      <c r="M82" s="21">
        <v>5854174</v>
      </c>
      <c r="N82" s="21">
        <v>1845823</v>
      </c>
      <c r="O82" s="21">
        <v>1595531</v>
      </c>
      <c r="P82" s="21">
        <v>2389527</v>
      </c>
      <c r="Q82" s="21">
        <v>5830881</v>
      </c>
      <c r="R82" s="21"/>
      <c r="S82" s="21"/>
      <c r="T82" s="21"/>
      <c r="U82" s="21"/>
      <c r="V82" s="21">
        <v>18182772</v>
      </c>
      <c r="W82" s="21">
        <v>21035901</v>
      </c>
      <c r="X82" s="21"/>
      <c r="Y82" s="20"/>
      <c r="Z82" s="23">
        <v>29719968</v>
      </c>
    </row>
    <row r="83" spans="1:26" ht="12.75" hidden="1">
      <c r="A83" s="39" t="s">
        <v>107</v>
      </c>
      <c r="B83" s="19">
        <v>9898312</v>
      </c>
      <c r="C83" s="19"/>
      <c r="D83" s="20">
        <v>12919780</v>
      </c>
      <c r="E83" s="21">
        <v>5885613</v>
      </c>
      <c r="F83" s="21">
        <v>476287</v>
      </c>
      <c r="G83" s="21">
        <v>744329</v>
      </c>
      <c r="H83" s="21">
        <v>679230</v>
      </c>
      <c r="I83" s="21">
        <v>1899846</v>
      </c>
      <c r="J83" s="21">
        <v>459589</v>
      </c>
      <c r="K83" s="21">
        <v>815723</v>
      </c>
      <c r="L83" s="21">
        <v>565891</v>
      </c>
      <c r="M83" s="21">
        <v>1841203</v>
      </c>
      <c r="N83" s="21">
        <v>919992</v>
      </c>
      <c r="O83" s="21">
        <v>355222</v>
      </c>
      <c r="P83" s="21">
        <v>1155696</v>
      </c>
      <c r="Q83" s="21">
        <v>2430910</v>
      </c>
      <c r="R83" s="21"/>
      <c r="S83" s="21"/>
      <c r="T83" s="21"/>
      <c r="U83" s="21"/>
      <c r="V83" s="21">
        <v>6171959</v>
      </c>
      <c r="W83" s="21">
        <v>4813549</v>
      </c>
      <c r="X83" s="21"/>
      <c r="Y83" s="20"/>
      <c r="Z83" s="23">
        <v>5885613</v>
      </c>
    </row>
    <row r="84" spans="1:26" ht="12.75" hidden="1">
      <c r="A84" s="40" t="s">
        <v>110</v>
      </c>
      <c r="B84" s="28">
        <v>13159202</v>
      </c>
      <c r="C84" s="28"/>
      <c r="D84" s="29">
        <v>16477948</v>
      </c>
      <c r="E84" s="30">
        <v>6530128</v>
      </c>
      <c r="F84" s="30">
        <v>163240</v>
      </c>
      <c r="G84" s="30">
        <v>126015</v>
      </c>
      <c r="H84" s="30">
        <v>232829</v>
      </c>
      <c r="I84" s="30">
        <v>522084</v>
      </c>
      <c r="J84" s="30">
        <v>200279</v>
      </c>
      <c r="K84" s="30">
        <v>225603</v>
      </c>
      <c r="L84" s="30">
        <v>276535</v>
      </c>
      <c r="M84" s="30">
        <v>702417</v>
      </c>
      <c r="N84" s="30">
        <v>141157</v>
      </c>
      <c r="O84" s="30">
        <v>176204</v>
      </c>
      <c r="P84" s="30">
        <v>268676</v>
      </c>
      <c r="Q84" s="30">
        <v>586037</v>
      </c>
      <c r="R84" s="30"/>
      <c r="S84" s="30"/>
      <c r="T84" s="30"/>
      <c r="U84" s="30"/>
      <c r="V84" s="30">
        <v>1810538</v>
      </c>
      <c r="W84" s="30">
        <v>3877491</v>
      </c>
      <c r="X84" s="30"/>
      <c r="Y84" s="29"/>
      <c r="Z84" s="31">
        <v>6530128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14919440</v>
      </c>
      <c r="D5" s="357">
        <f t="shared" si="0"/>
        <v>0</v>
      </c>
      <c r="E5" s="356">
        <f t="shared" si="0"/>
        <v>82973000</v>
      </c>
      <c r="F5" s="358">
        <f t="shared" si="0"/>
        <v>30347330</v>
      </c>
      <c r="G5" s="358">
        <f t="shared" si="0"/>
        <v>11937</v>
      </c>
      <c r="H5" s="356">
        <f t="shared" si="0"/>
        <v>466221</v>
      </c>
      <c r="I5" s="356">
        <f t="shared" si="0"/>
        <v>265773</v>
      </c>
      <c r="J5" s="358">
        <f t="shared" si="0"/>
        <v>743931</v>
      </c>
      <c r="K5" s="358">
        <f t="shared" si="0"/>
        <v>1334347</v>
      </c>
      <c r="L5" s="356">
        <f t="shared" si="0"/>
        <v>645704</v>
      </c>
      <c r="M5" s="356">
        <f t="shared" si="0"/>
        <v>560231</v>
      </c>
      <c r="N5" s="358">
        <f t="shared" si="0"/>
        <v>2540282</v>
      </c>
      <c r="O5" s="358">
        <f t="shared" si="0"/>
        <v>2251478</v>
      </c>
      <c r="P5" s="356">
        <f t="shared" si="0"/>
        <v>109000</v>
      </c>
      <c r="Q5" s="356">
        <f t="shared" si="0"/>
        <v>997029</v>
      </c>
      <c r="R5" s="358">
        <f t="shared" si="0"/>
        <v>3357507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6641720</v>
      </c>
      <c r="X5" s="356">
        <f t="shared" si="0"/>
        <v>22760500</v>
      </c>
      <c r="Y5" s="358">
        <f t="shared" si="0"/>
        <v>-16118780</v>
      </c>
      <c r="Z5" s="359">
        <f>+IF(X5&lt;&gt;0,+(Y5/X5)*100,0)</f>
        <v>-70.81909448386459</v>
      </c>
      <c r="AA5" s="360">
        <f>+AA6+AA8+AA11+AA13+AA15</f>
        <v>30347330</v>
      </c>
    </row>
    <row r="6" spans="1:27" ht="12.75">
      <c r="A6" s="361" t="s">
        <v>205</v>
      </c>
      <c r="B6" s="142"/>
      <c r="C6" s="60">
        <f>+C7</f>
        <v>6395568</v>
      </c>
      <c r="D6" s="340">
        <f aca="true" t="shared" si="1" ref="D6:AA6">+D7</f>
        <v>0</v>
      </c>
      <c r="E6" s="60">
        <f t="shared" si="1"/>
        <v>29970000</v>
      </c>
      <c r="F6" s="59">
        <f t="shared" si="1"/>
        <v>16759250</v>
      </c>
      <c r="G6" s="59">
        <f t="shared" si="1"/>
        <v>0</v>
      </c>
      <c r="H6" s="60">
        <f t="shared" si="1"/>
        <v>471</v>
      </c>
      <c r="I6" s="60">
        <f t="shared" si="1"/>
        <v>-151894</v>
      </c>
      <c r="J6" s="59">
        <f t="shared" si="1"/>
        <v>-151423</v>
      </c>
      <c r="K6" s="59">
        <f t="shared" si="1"/>
        <v>684535</v>
      </c>
      <c r="L6" s="60">
        <f t="shared" si="1"/>
        <v>269</v>
      </c>
      <c r="M6" s="60">
        <f t="shared" si="1"/>
        <v>22116</v>
      </c>
      <c r="N6" s="59">
        <f t="shared" si="1"/>
        <v>706920</v>
      </c>
      <c r="O6" s="59">
        <f t="shared" si="1"/>
        <v>523826</v>
      </c>
      <c r="P6" s="60">
        <f t="shared" si="1"/>
        <v>0</v>
      </c>
      <c r="Q6" s="60">
        <f t="shared" si="1"/>
        <v>481590</v>
      </c>
      <c r="R6" s="59">
        <f t="shared" si="1"/>
        <v>1005416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1560913</v>
      </c>
      <c r="X6" s="60">
        <f t="shared" si="1"/>
        <v>12569438</v>
      </c>
      <c r="Y6" s="59">
        <f t="shared" si="1"/>
        <v>-11008525</v>
      </c>
      <c r="Z6" s="61">
        <f>+IF(X6&lt;&gt;0,+(Y6/X6)*100,0)</f>
        <v>-87.58168026287252</v>
      </c>
      <c r="AA6" s="62">
        <f t="shared" si="1"/>
        <v>16759250</v>
      </c>
    </row>
    <row r="7" spans="1:27" ht="12.75">
      <c r="A7" s="291" t="s">
        <v>229</v>
      </c>
      <c r="B7" s="142"/>
      <c r="C7" s="60">
        <v>6395568</v>
      </c>
      <c r="D7" s="340"/>
      <c r="E7" s="60">
        <v>29970000</v>
      </c>
      <c r="F7" s="59">
        <v>16759250</v>
      </c>
      <c r="G7" s="59"/>
      <c r="H7" s="60">
        <v>471</v>
      </c>
      <c r="I7" s="60">
        <v>-151894</v>
      </c>
      <c r="J7" s="59">
        <v>-151423</v>
      </c>
      <c r="K7" s="59">
        <v>684535</v>
      </c>
      <c r="L7" s="60">
        <v>269</v>
      </c>
      <c r="M7" s="60">
        <v>22116</v>
      </c>
      <c r="N7" s="59">
        <v>706920</v>
      </c>
      <c r="O7" s="59">
        <v>523826</v>
      </c>
      <c r="P7" s="60"/>
      <c r="Q7" s="60">
        <v>481590</v>
      </c>
      <c r="R7" s="59">
        <v>1005416</v>
      </c>
      <c r="S7" s="59"/>
      <c r="T7" s="60"/>
      <c r="U7" s="60"/>
      <c r="V7" s="59"/>
      <c r="W7" s="59">
        <v>1560913</v>
      </c>
      <c r="X7" s="60">
        <v>12569438</v>
      </c>
      <c r="Y7" s="59">
        <v>-11008525</v>
      </c>
      <c r="Z7" s="61">
        <v>-87.58</v>
      </c>
      <c r="AA7" s="62">
        <v>16759250</v>
      </c>
    </row>
    <row r="8" spans="1:27" ht="12.75">
      <c r="A8" s="361" t="s">
        <v>206</v>
      </c>
      <c r="B8" s="142"/>
      <c r="C8" s="60">
        <f aca="true" t="shared" si="2" ref="C8:Y8">SUM(C9:C10)</f>
        <v>2960323</v>
      </c>
      <c r="D8" s="340">
        <f t="shared" si="2"/>
        <v>0</v>
      </c>
      <c r="E8" s="60">
        <f t="shared" si="2"/>
        <v>17621000</v>
      </c>
      <c r="F8" s="59">
        <f t="shared" si="2"/>
        <v>5932810</v>
      </c>
      <c r="G8" s="59">
        <f t="shared" si="2"/>
        <v>11937</v>
      </c>
      <c r="H8" s="60">
        <f t="shared" si="2"/>
        <v>352014</v>
      </c>
      <c r="I8" s="60">
        <f t="shared" si="2"/>
        <v>369399</v>
      </c>
      <c r="J8" s="59">
        <f t="shared" si="2"/>
        <v>733350</v>
      </c>
      <c r="K8" s="59">
        <f t="shared" si="2"/>
        <v>477400</v>
      </c>
      <c r="L8" s="60">
        <f t="shared" si="2"/>
        <v>549120</v>
      </c>
      <c r="M8" s="60">
        <f t="shared" si="2"/>
        <v>83519</v>
      </c>
      <c r="N8" s="59">
        <f t="shared" si="2"/>
        <v>1110039</v>
      </c>
      <c r="O8" s="59">
        <f t="shared" si="2"/>
        <v>945476</v>
      </c>
      <c r="P8" s="60">
        <f t="shared" si="2"/>
        <v>35232</v>
      </c>
      <c r="Q8" s="60">
        <f t="shared" si="2"/>
        <v>467171</v>
      </c>
      <c r="R8" s="59">
        <f t="shared" si="2"/>
        <v>1447879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3291268</v>
      </c>
      <c r="X8" s="60">
        <f t="shared" si="2"/>
        <v>4449608</v>
      </c>
      <c r="Y8" s="59">
        <f t="shared" si="2"/>
        <v>-1158340</v>
      </c>
      <c r="Z8" s="61">
        <f>+IF(X8&lt;&gt;0,+(Y8/X8)*100,0)</f>
        <v>-26.032405551230582</v>
      </c>
      <c r="AA8" s="62">
        <f>SUM(AA9:AA10)</f>
        <v>5932810</v>
      </c>
    </row>
    <row r="9" spans="1:27" ht="12.75">
      <c r="A9" s="291" t="s">
        <v>230</v>
      </c>
      <c r="B9" s="142"/>
      <c r="C9" s="60">
        <v>2791272</v>
      </c>
      <c r="D9" s="340"/>
      <c r="E9" s="60">
        <v>17321000</v>
      </c>
      <c r="F9" s="59">
        <v>5625810</v>
      </c>
      <c r="G9" s="59">
        <v>11937</v>
      </c>
      <c r="H9" s="60">
        <v>352014</v>
      </c>
      <c r="I9" s="60">
        <v>369399</v>
      </c>
      <c r="J9" s="59">
        <v>733350</v>
      </c>
      <c r="K9" s="59">
        <v>424223</v>
      </c>
      <c r="L9" s="60">
        <v>549120</v>
      </c>
      <c r="M9" s="60">
        <v>83519</v>
      </c>
      <c r="N9" s="59">
        <v>1056862</v>
      </c>
      <c r="O9" s="59">
        <v>945485</v>
      </c>
      <c r="P9" s="60">
        <v>35232</v>
      </c>
      <c r="Q9" s="60">
        <v>326052</v>
      </c>
      <c r="R9" s="59">
        <v>1306769</v>
      </c>
      <c r="S9" s="59"/>
      <c r="T9" s="60"/>
      <c r="U9" s="60"/>
      <c r="V9" s="59"/>
      <c r="W9" s="59">
        <v>3096981</v>
      </c>
      <c r="X9" s="60">
        <v>4219358</v>
      </c>
      <c r="Y9" s="59">
        <v>-1122377</v>
      </c>
      <c r="Z9" s="61">
        <v>-26.6</v>
      </c>
      <c r="AA9" s="62">
        <v>5625810</v>
      </c>
    </row>
    <row r="10" spans="1:27" ht="12.75">
      <c r="A10" s="291" t="s">
        <v>231</v>
      </c>
      <c r="B10" s="142"/>
      <c r="C10" s="60">
        <v>169051</v>
      </c>
      <c r="D10" s="340"/>
      <c r="E10" s="60">
        <v>300000</v>
      </c>
      <c r="F10" s="59">
        <v>307000</v>
      </c>
      <c r="G10" s="59"/>
      <c r="H10" s="60"/>
      <c r="I10" s="60"/>
      <c r="J10" s="59"/>
      <c r="K10" s="59">
        <v>53177</v>
      </c>
      <c r="L10" s="60"/>
      <c r="M10" s="60"/>
      <c r="N10" s="59">
        <v>53177</v>
      </c>
      <c r="O10" s="59">
        <v>-9</v>
      </c>
      <c r="P10" s="60"/>
      <c r="Q10" s="60">
        <v>141119</v>
      </c>
      <c r="R10" s="59">
        <v>141110</v>
      </c>
      <c r="S10" s="59"/>
      <c r="T10" s="60"/>
      <c r="U10" s="60"/>
      <c r="V10" s="59"/>
      <c r="W10" s="59">
        <v>194287</v>
      </c>
      <c r="X10" s="60">
        <v>230250</v>
      </c>
      <c r="Y10" s="59">
        <v>-35963</v>
      </c>
      <c r="Z10" s="61">
        <v>-15.62</v>
      </c>
      <c r="AA10" s="62">
        <v>307000</v>
      </c>
    </row>
    <row r="11" spans="1:27" ht="12.75">
      <c r="A11" s="361" t="s">
        <v>207</v>
      </c>
      <c r="B11" s="142"/>
      <c r="C11" s="362">
        <f>+C12</f>
        <v>2642504</v>
      </c>
      <c r="D11" s="363">
        <f aca="true" t="shared" si="3" ref="D11:AA11">+D12</f>
        <v>0</v>
      </c>
      <c r="E11" s="362">
        <f t="shared" si="3"/>
        <v>16070000</v>
      </c>
      <c r="F11" s="364">
        <f t="shared" si="3"/>
        <v>2832830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37964</v>
      </c>
      <c r="L11" s="362">
        <f t="shared" si="3"/>
        <v>0</v>
      </c>
      <c r="M11" s="362">
        <f t="shared" si="3"/>
        <v>0</v>
      </c>
      <c r="N11" s="364">
        <f t="shared" si="3"/>
        <v>37964</v>
      </c>
      <c r="O11" s="364">
        <f t="shared" si="3"/>
        <v>18684</v>
      </c>
      <c r="P11" s="362">
        <f t="shared" si="3"/>
        <v>0</v>
      </c>
      <c r="Q11" s="362">
        <f t="shared" si="3"/>
        <v>0</v>
      </c>
      <c r="R11" s="364">
        <f t="shared" si="3"/>
        <v>18684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56648</v>
      </c>
      <c r="X11" s="362">
        <f t="shared" si="3"/>
        <v>2124623</v>
      </c>
      <c r="Y11" s="364">
        <f t="shared" si="3"/>
        <v>-2067975</v>
      </c>
      <c r="Z11" s="365">
        <f>+IF(X11&lt;&gt;0,+(Y11/X11)*100,0)</f>
        <v>-97.33373873859033</v>
      </c>
      <c r="AA11" s="366">
        <f t="shared" si="3"/>
        <v>2832830</v>
      </c>
    </row>
    <row r="12" spans="1:27" ht="12.75">
      <c r="A12" s="291" t="s">
        <v>232</v>
      </c>
      <c r="B12" s="136"/>
      <c r="C12" s="60">
        <v>2642504</v>
      </c>
      <c r="D12" s="340"/>
      <c r="E12" s="60">
        <v>16070000</v>
      </c>
      <c r="F12" s="59">
        <v>2832830</v>
      </c>
      <c r="G12" s="59"/>
      <c r="H12" s="60"/>
      <c r="I12" s="60"/>
      <c r="J12" s="59"/>
      <c r="K12" s="59">
        <v>37964</v>
      </c>
      <c r="L12" s="60"/>
      <c r="M12" s="60"/>
      <c r="N12" s="59">
        <v>37964</v>
      </c>
      <c r="O12" s="59">
        <v>18684</v>
      </c>
      <c r="P12" s="60"/>
      <c r="Q12" s="60"/>
      <c r="R12" s="59">
        <v>18684</v>
      </c>
      <c r="S12" s="59"/>
      <c r="T12" s="60"/>
      <c r="U12" s="60"/>
      <c r="V12" s="59"/>
      <c r="W12" s="59">
        <v>56648</v>
      </c>
      <c r="X12" s="60">
        <v>2124623</v>
      </c>
      <c r="Y12" s="59">
        <v>-2067975</v>
      </c>
      <c r="Z12" s="61">
        <v>-97.33</v>
      </c>
      <c r="AA12" s="62">
        <v>2832830</v>
      </c>
    </row>
    <row r="13" spans="1:27" ht="12.75">
      <c r="A13" s="361" t="s">
        <v>208</v>
      </c>
      <c r="B13" s="136"/>
      <c r="C13" s="275">
        <f>+C14</f>
        <v>2921045</v>
      </c>
      <c r="D13" s="341">
        <f aca="true" t="shared" si="4" ref="D13:AA13">+D14</f>
        <v>0</v>
      </c>
      <c r="E13" s="275">
        <f t="shared" si="4"/>
        <v>13250000</v>
      </c>
      <c r="F13" s="342">
        <f t="shared" si="4"/>
        <v>3695070</v>
      </c>
      <c r="G13" s="342">
        <f t="shared" si="4"/>
        <v>0</v>
      </c>
      <c r="H13" s="275">
        <f t="shared" si="4"/>
        <v>113736</v>
      </c>
      <c r="I13" s="275">
        <f t="shared" si="4"/>
        <v>48268</v>
      </c>
      <c r="J13" s="342">
        <f t="shared" si="4"/>
        <v>162004</v>
      </c>
      <c r="K13" s="342">
        <f t="shared" si="4"/>
        <v>134448</v>
      </c>
      <c r="L13" s="275">
        <f t="shared" si="4"/>
        <v>96315</v>
      </c>
      <c r="M13" s="275">
        <f t="shared" si="4"/>
        <v>454596</v>
      </c>
      <c r="N13" s="342">
        <f t="shared" si="4"/>
        <v>685359</v>
      </c>
      <c r="O13" s="342">
        <f t="shared" si="4"/>
        <v>763492</v>
      </c>
      <c r="P13" s="275">
        <f t="shared" si="4"/>
        <v>73768</v>
      </c>
      <c r="Q13" s="275">
        <f t="shared" si="4"/>
        <v>48268</v>
      </c>
      <c r="R13" s="342">
        <f t="shared" si="4"/>
        <v>885528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1732891</v>
      </c>
      <c r="X13" s="275">
        <f t="shared" si="4"/>
        <v>2771303</v>
      </c>
      <c r="Y13" s="342">
        <f t="shared" si="4"/>
        <v>-1038412</v>
      </c>
      <c r="Z13" s="335">
        <f>+IF(X13&lt;&gt;0,+(Y13/X13)*100,0)</f>
        <v>-37.4701719732559</v>
      </c>
      <c r="AA13" s="273">
        <f t="shared" si="4"/>
        <v>3695070</v>
      </c>
    </row>
    <row r="14" spans="1:27" ht="12.75">
      <c r="A14" s="291" t="s">
        <v>233</v>
      </c>
      <c r="B14" s="136"/>
      <c r="C14" s="60">
        <v>2921045</v>
      </c>
      <c r="D14" s="340"/>
      <c r="E14" s="60">
        <v>13250000</v>
      </c>
      <c r="F14" s="59">
        <v>3695070</v>
      </c>
      <c r="G14" s="59"/>
      <c r="H14" s="60">
        <v>113736</v>
      </c>
      <c r="I14" s="60">
        <v>48268</v>
      </c>
      <c r="J14" s="59">
        <v>162004</v>
      </c>
      <c r="K14" s="59">
        <v>134448</v>
      </c>
      <c r="L14" s="60">
        <v>96315</v>
      </c>
      <c r="M14" s="60">
        <v>454596</v>
      </c>
      <c r="N14" s="59">
        <v>685359</v>
      </c>
      <c r="O14" s="59">
        <v>763492</v>
      </c>
      <c r="P14" s="60">
        <v>73768</v>
      </c>
      <c r="Q14" s="60">
        <v>48268</v>
      </c>
      <c r="R14" s="59">
        <v>885528</v>
      </c>
      <c r="S14" s="59"/>
      <c r="T14" s="60"/>
      <c r="U14" s="60"/>
      <c r="V14" s="59"/>
      <c r="W14" s="59">
        <v>1732891</v>
      </c>
      <c r="X14" s="60">
        <v>2771303</v>
      </c>
      <c r="Y14" s="59">
        <v>-1038412</v>
      </c>
      <c r="Z14" s="61">
        <v>-37.47</v>
      </c>
      <c r="AA14" s="62">
        <v>3695070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6062000</v>
      </c>
      <c r="F15" s="59">
        <f t="shared" si="5"/>
        <v>1127370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845528</v>
      </c>
      <c r="Y15" s="59">
        <f t="shared" si="5"/>
        <v>-845528</v>
      </c>
      <c r="Z15" s="61">
        <f>+IF(X15&lt;&gt;0,+(Y15/X15)*100,0)</f>
        <v>-100</v>
      </c>
      <c r="AA15" s="62">
        <f>SUM(AA16:AA20)</f>
        <v>1127370</v>
      </c>
    </row>
    <row r="16" spans="1:27" ht="12.75">
      <c r="A16" s="291" t="s">
        <v>234</v>
      </c>
      <c r="B16" s="300"/>
      <c r="C16" s="60"/>
      <c r="D16" s="340"/>
      <c r="E16" s="60">
        <v>6062000</v>
      </c>
      <c r="F16" s="59">
        <v>850000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637500</v>
      </c>
      <c r="Y16" s="59">
        <v>-637500</v>
      </c>
      <c r="Z16" s="61">
        <v>-100</v>
      </c>
      <c r="AA16" s="62">
        <v>850000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>
        <v>277370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208028</v>
      </c>
      <c r="Y18" s="59">
        <v>-208028</v>
      </c>
      <c r="Z18" s="61">
        <v>-100</v>
      </c>
      <c r="AA18" s="62">
        <v>277370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609829</v>
      </c>
      <c r="D22" s="344">
        <f t="shared" si="6"/>
        <v>0</v>
      </c>
      <c r="E22" s="343">
        <f t="shared" si="6"/>
        <v>781580</v>
      </c>
      <c r="F22" s="345">
        <f t="shared" si="6"/>
        <v>242580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2800</v>
      </c>
      <c r="L22" s="343">
        <f t="shared" si="6"/>
        <v>0</v>
      </c>
      <c r="M22" s="343">
        <f t="shared" si="6"/>
        <v>0</v>
      </c>
      <c r="N22" s="345">
        <f t="shared" si="6"/>
        <v>2800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2800</v>
      </c>
      <c r="X22" s="343">
        <f t="shared" si="6"/>
        <v>181936</v>
      </c>
      <c r="Y22" s="345">
        <f t="shared" si="6"/>
        <v>-179136</v>
      </c>
      <c r="Z22" s="336">
        <f>+IF(X22&lt;&gt;0,+(Y22/X22)*100,0)</f>
        <v>-98.46099727376661</v>
      </c>
      <c r="AA22" s="350">
        <f>SUM(AA23:AA32)</f>
        <v>242580</v>
      </c>
    </row>
    <row r="23" spans="1:27" ht="12.75">
      <c r="A23" s="361" t="s">
        <v>237</v>
      </c>
      <c r="B23" s="142"/>
      <c r="C23" s="60">
        <v>13000</v>
      </c>
      <c r="D23" s="340"/>
      <c r="E23" s="60">
        <v>492260</v>
      </c>
      <c r="F23" s="59">
        <v>3260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2445</v>
      </c>
      <c r="Y23" s="59">
        <v>-2445</v>
      </c>
      <c r="Z23" s="61">
        <v>-100</v>
      </c>
      <c r="AA23" s="62">
        <v>3260</v>
      </c>
    </row>
    <row r="24" spans="1:27" ht="12.75">
      <c r="A24" s="361" t="s">
        <v>238</v>
      </c>
      <c r="B24" s="142"/>
      <c r="C24" s="60">
        <v>3050</v>
      </c>
      <c r="D24" s="340"/>
      <c r="E24" s="60">
        <v>48860</v>
      </c>
      <c r="F24" s="59">
        <v>48860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36645</v>
      </c>
      <c r="Y24" s="59">
        <v>-36645</v>
      </c>
      <c r="Z24" s="61">
        <v>-100</v>
      </c>
      <c r="AA24" s="62">
        <v>48860</v>
      </c>
    </row>
    <row r="25" spans="1:27" ht="12.75">
      <c r="A25" s="361" t="s">
        <v>239</v>
      </c>
      <c r="B25" s="142"/>
      <c r="C25" s="60">
        <v>1090</v>
      </c>
      <c r="D25" s="340"/>
      <c r="E25" s="60">
        <v>104250</v>
      </c>
      <c r="F25" s="59">
        <v>54250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40688</v>
      </c>
      <c r="Y25" s="59">
        <v>-40688</v>
      </c>
      <c r="Z25" s="61">
        <v>-100</v>
      </c>
      <c r="AA25" s="62">
        <v>54250</v>
      </c>
    </row>
    <row r="26" spans="1:27" ht="12.75">
      <c r="A26" s="361" t="s">
        <v>240</v>
      </c>
      <c r="B26" s="302"/>
      <c r="C26" s="362">
        <v>12066</v>
      </c>
      <c r="D26" s="363"/>
      <c r="E26" s="362">
        <v>10000</v>
      </c>
      <c r="F26" s="364">
        <v>10000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7500</v>
      </c>
      <c r="Y26" s="364">
        <v>-7500</v>
      </c>
      <c r="Z26" s="365">
        <v>-100</v>
      </c>
      <c r="AA26" s="366">
        <v>10000</v>
      </c>
    </row>
    <row r="27" spans="1:27" ht="12.75">
      <c r="A27" s="361" t="s">
        <v>241</v>
      </c>
      <c r="B27" s="147"/>
      <c r="C27" s="60">
        <v>578756</v>
      </c>
      <c r="D27" s="340"/>
      <c r="E27" s="60">
        <v>107460</v>
      </c>
      <c r="F27" s="59">
        <v>107460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80595</v>
      </c>
      <c r="Y27" s="59">
        <v>-80595</v>
      </c>
      <c r="Z27" s="61">
        <v>-100</v>
      </c>
      <c r="AA27" s="62">
        <v>107460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1867</v>
      </c>
      <c r="D32" s="340"/>
      <c r="E32" s="60">
        <v>18750</v>
      </c>
      <c r="F32" s="59">
        <v>18750</v>
      </c>
      <c r="G32" s="59"/>
      <c r="H32" s="60"/>
      <c r="I32" s="60"/>
      <c r="J32" s="59"/>
      <c r="K32" s="59">
        <v>2800</v>
      </c>
      <c r="L32" s="60"/>
      <c r="M32" s="60"/>
      <c r="N32" s="59">
        <v>2800</v>
      </c>
      <c r="O32" s="59"/>
      <c r="P32" s="60"/>
      <c r="Q32" s="60"/>
      <c r="R32" s="59"/>
      <c r="S32" s="59"/>
      <c r="T32" s="60"/>
      <c r="U32" s="60"/>
      <c r="V32" s="59"/>
      <c r="W32" s="59">
        <v>2800</v>
      </c>
      <c r="X32" s="60">
        <v>14063</v>
      </c>
      <c r="Y32" s="59">
        <v>-11263</v>
      </c>
      <c r="Z32" s="61">
        <v>-80.09</v>
      </c>
      <c r="AA32" s="62">
        <v>18750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3412460</v>
      </c>
      <c r="D40" s="344">
        <f t="shared" si="9"/>
        <v>0</v>
      </c>
      <c r="E40" s="343">
        <f t="shared" si="9"/>
        <v>14459000</v>
      </c>
      <c r="F40" s="345">
        <f t="shared" si="9"/>
        <v>8907320</v>
      </c>
      <c r="G40" s="345">
        <f t="shared" si="9"/>
        <v>60597</v>
      </c>
      <c r="H40" s="343">
        <f t="shared" si="9"/>
        <v>232901</v>
      </c>
      <c r="I40" s="343">
        <f t="shared" si="9"/>
        <v>125186</v>
      </c>
      <c r="J40" s="345">
        <f t="shared" si="9"/>
        <v>418684</v>
      </c>
      <c r="K40" s="345">
        <f t="shared" si="9"/>
        <v>123052</v>
      </c>
      <c r="L40" s="343">
        <f t="shared" si="9"/>
        <v>225071</v>
      </c>
      <c r="M40" s="343">
        <f t="shared" si="9"/>
        <v>75850</v>
      </c>
      <c r="N40" s="345">
        <f t="shared" si="9"/>
        <v>423973</v>
      </c>
      <c r="O40" s="345">
        <f t="shared" si="9"/>
        <v>767052</v>
      </c>
      <c r="P40" s="343">
        <f t="shared" si="9"/>
        <v>580119</v>
      </c>
      <c r="Q40" s="343">
        <f t="shared" si="9"/>
        <v>197586</v>
      </c>
      <c r="R40" s="345">
        <f t="shared" si="9"/>
        <v>1544757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2387414</v>
      </c>
      <c r="X40" s="343">
        <f t="shared" si="9"/>
        <v>6680491</v>
      </c>
      <c r="Y40" s="345">
        <f t="shared" si="9"/>
        <v>-4293077</v>
      </c>
      <c r="Z40" s="336">
        <f>+IF(X40&lt;&gt;0,+(Y40/X40)*100,0)</f>
        <v>-64.26289624520113</v>
      </c>
      <c r="AA40" s="350">
        <f>SUM(AA41:AA49)</f>
        <v>8907320</v>
      </c>
    </row>
    <row r="41" spans="1:27" ht="12.75">
      <c r="A41" s="361" t="s">
        <v>248</v>
      </c>
      <c r="B41" s="142"/>
      <c r="C41" s="362">
        <v>582298</v>
      </c>
      <c r="D41" s="363"/>
      <c r="E41" s="362">
        <v>1634420</v>
      </c>
      <c r="F41" s="364">
        <v>1678420</v>
      </c>
      <c r="G41" s="364">
        <v>7589</v>
      </c>
      <c r="H41" s="362">
        <v>47540</v>
      </c>
      <c r="I41" s="362">
        <v>10854</v>
      </c>
      <c r="J41" s="364">
        <v>65983</v>
      </c>
      <c r="K41" s="364">
        <v>9399</v>
      </c>
      <c r="L41" s="362">
        <v>77369</v>
      </c>
      <c r="M41" s="362">
        <v>55867</v>
      </c>
      <c r="N41" s="364">
        <v>142635</v>
      </c>
      <c r="O41" s="364">
        <v>165837</v>
      </c>
      <c r="P41" s="362">
        <v>31509</v>
      </c>
      <c r="Q41" s="362">
        <v>14852</v>
      </c>
      <c r="R41" s="364">
        <v>212198</v>
      </c>
      <c r="S41" s="364"/>
      <c r="T41" s="362"/>
      <c r="U41" s="362"/>
      <c r="V41" s="364"/>
      <c r="W41" s="364">
        <v>420816</v>
      </c>
      <c r="X41" s="362">
        <v>1258815</v>
      </c>
      <c r="Y41" s="364">
        <v>-837999</v>
      </c>
      <c r="Z41" s="365">
        <v>-66.57</v>
      </c>
      <c r="AA41" s="366">
        <v>1678420</v>
      </c>
    </row>
    <row r="42" spans="1:27" ht="12.75">
      <c r="A42" s="361" t="s">
        <v>249</v>
      </c>
      <c r="B42" s="136"/>
      <c r="C42" s="60">
        <f aca="true" t="shared" si="10" ref="C42:Y42">+C62</f>
        <v>1234356</v>
      </c>
      <c r="D42" s="368">
        <f t="shared" si="10"/>
        <v>0</v>
      </c>
      <c r="E42" s="54">
        <f t="shared" si="10"/>
        <v>0</v>
      </c>
      <c r="F42" s="53">
        <f t="shared" si="10"/>
        <v>2935390</v>
      </c>
      <c r="G42" s="53">
        <f t="shared" si="10"/>
        <v>19783</v>
      </c>
      <c r="H42" s="54">
        <f t="shared" si="10"/>
        <v>62035</v>
      </c>
      <c r="I42" s="54">
        <f t="shared" si="10"/>
        <v>78111</v>
      </c>
      <c r="J42" s="53">
        <f t="shared" si="10"/>
        <v>159929</v>
      </c>
      <c r="K42" s="53">
        <f t="shared" si="10"/>
        <v>79342</v>
      </c>
      <c r="L42" s="54">
        <f t="shared" si="10"/>
        <v>122562</v>
      </c>
      <c r="M42" s="54">
        <f t="shared" si="10"/>
        <v>1157</v>
      </c>
      <c r="N42" s="53">
        <f t="shared" si="10"/>
        <v>203061</v>
      </c>
      <c r="O42" s="53">
        <f t="shared" si="10"/>
        <v>459733</v>
      </c>
      <c r="P42" s="54">
        <f t="shared" si="10"/>
        <v>365967</v>
      </c>
      <c r="Q42" s="54">
        <f t="shared" si="10"/>
        <v>98086</v>
      </c>
      <c r="R42" s="53">
        <f t="shared" si="10"/>
        <v>923786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1286776</v>
      </c>
      <c r="X42" s="54">
        <f t="shared" si="10"/>
        <v>2201543</v>
      </c>
      <c r="Y42" s="53">
        <f t="shared" si="10"/>
        <v>-914767</v>
      </c>
      <c r="Z42" s="94">
        <f>+IF(X42&lt;&gt;0,+(Y42/X42)*100,0)</f>
        <v>-41.55117569813535</v>
      </c>
      <c r="AA42" s="95">
        <f>+AA62</f>
        <v>2935390</v>
      </c>
    </row>
    <row r="43" spans="1:27" ht="12.75">
      <c r="A43" s="361" t="s">
        <v>250</v>
      </c>
      <c r="B43" s="136"/>
      <c r="C43" s="275">
        <v>95152</v>
      </c>
      <c r="D43" s="369"/>
      <c r="E43" s="305">
        <v>1120340</v>
      </c>
      <c r="F43" s="370">
        <v>1009340</v>
      </c>
      <c r="G43" s="370"/>
      <c r="H43" s="305">
        <v>541</v>
      </c>
      <c r="I43" s="305"/>
      <c r="J43" s="370">
        <v>541</v>
      </c>
      <c r="K43" s="370">
        <v>55</v>
      </c>
      <c r="L43" s="305">
        <v>4826</v>
      </c>
      <c r="M43" s="305"/>
      <c r="N43" s="370">
        <v>4881</v>
      </c>
      <c r="O43" s="370">
        <v>54306</v>
      </c>
      <c r="P43" s="305">
        <v>5066</v>
      </c>
      <c r="Q43" s="305">
        <v>689</v>
      </c>
      <c r="R43" s="370">
        <v>60061</v>
      </c>
      <c r="S43" s="370"/>
      <c r="T43" s="305"/>
      <c r="U43" s="305"/>
      <c r="V43" s="370"/>
      <c r="W43" s="370">
        <v>65483</v>
      </c>
      <c r="X43" s="305">
        <v>757005</v>
      </c>
      <c r="Y43" s="370">
        <v>-691522</v>
      </c>
      <c r="Z43" s="371">
        <v>-91.35</v>
      </c>
      <c r="AA43" s="303">
        <v>1009340</v>
      </c>
    </row>
    <row r="44" spans="1:27" ht="12.75">
      <c r="A44" s="361" t="s">
        <v>251</v>
      </c>
      <c r="B44" s="136"/>
      <c r="C44" s="60">
        <v>698969</v>
      </c>
      <c r="D44" s="368"/>
      <c r="E44" s="54">
        <v>2387300</v>
      </c>
      <c r="F44" s="53">
        <v>1352300</v>
      </c>
      <c r="G44" s="53">
        <v>5908</v>
      </c>
      <c r="H44" s="54">
        <v>44269</v>
      </c>
      <c r="I44" s="54">
        <v>10259</v>
      </c>
      <c r="J44" s="53">
        <v>60436</v>
      </c>
      <c r="K44" s="53">
        <v>32510</v>
      </c>
      <c r="L44" s="54">
        <v>14940</v>
      </c>
      <c r="M44" s="54">
        <v>17028</v>
      </c>
      <c r="N44" s="53">
        <v>64478</v>
      </c>
      <c r="O44" s="53">
        <v>12258</v>
      </c>
      <c r="P44" s="54">
        <v>139559</v>
      </c>
      <c r="Q44" s="54">
        <v>32090</v>
      </c>
      <c r="R44" s="53">
        <v>183907</v>
      </c>
      <c r="S44" s="53"/>
      <c r="T44" s="54"/>
      <c r="U44" s="54"/>
      <c r="V44" s="53"/>
      <c r="W44" s="53">
        <v>308821</v>
      </c>
      <c r="X44" s="54">
        <v>1014225</v>
      </c>
      <c r="Y44" s="53">
        <v>-705404</v>
      </c>
      <c r="Z44" s="94">
        <v>-69.55</v>
      </c>
      <c r="AA44" s="95">
        <v>1352300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801685</v>
      </c>
      <c r="D47" s="368"/>
      <c r="E47" s="54">
        <v>1788870</v>
      </c>
      <c r="F47" s="53">
        <v>1931870</v>
      </c>
      <c r="G47" s="53">
        <v>27317</v>
      </c>
      <c r="H47" s="54">
        <v>78516</v>
      </c>
      <c r="I47" s="54">
        <v>25962</v>
      </c>
      <c r="J47" s="53">
        <v>131795</v>
      </c>
      <c r="K47" s="53">
        <v>1746</v>
      </c>
      <c r="L47" s="54">
        <v>5374</v>
      </c>
      <c r="M47" s="54">
        <v>1798</v>
      </c>
      <c r="N47" s="53">
        <v>8918</v>
      </c>
      <c r="O47" s="53">
        <v>74918</v>
      </c>
      <c r="P47" s="54">
        <v>38018</v>
      </c>
      <c r="Q47" s="54">
        <v>51869</v>
      </c>
      <c r="R47" s="53">
        <v>164805</v>
      </c>
      <c r="S47" s="53"/>
      <c r="T47" s="54"/>
      <c r="U47" s="54"/>
      <c r="V47" s="53"/>
      <c r="W47" s="53">
        <v>305518</v>
      </c>
      <c r="X47" s="54">
        <v>1448903</v>
      </c>
      <c r="Y47" s="53">
        <v>-1143385</v>
      </c>
      <c r="Z47" s="94">
        <v>-78.91</v>
      </c>
      <c r="AA47" s="95">
        <v>1931870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7528070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18941729</v>
      </c>
      <c r="D60" s="346">
        <f t="shared" si="14"/>
        <v>0</v>
      </c>
      <c r="E60" s="219">
        <f t="shared" si="14"/>
        <v>98213580</v>
      </c>
      <c r="F60" s="264">
        <f t="shared" si="14"/>
        <v>39497230</v>
      </c>
      <c r="G60" s="264">
        <f t="shared" si="14"/>
        <v>72534</v>
      </c>
      <c r="H60" s="219">
        <f t="shared" si="14"/>
        <v>699122</v>
      </c>
      <c r="I60" s="219">
        <f t="shared" si="14"/>
        <v>390959</v>
      </c>
      <c r="J60" s="264">
        <f t="shared" si="14"/>
        <v>1162615</v>
      </c>
      <c r="K60" s="264">
        <f t="shared" si="14"/>
        <v>1460199</v>
      </c>
      <c r="L60" s="219">
        <f t="shared" si="14"/>
        <v>870775</v>
      </c>
      <c r="M60" s="219">
        <f t="shared" si="14"/>
        <v>636081</v>
      </c>
      <c r="N60" s="264">
        <f t="shared" si="14"/>
        <v>2967055</v>
      </c>
      <c r="O60" s="264">
        <f t="shared" si="14"/>
        <v>3018530</v>
      </c>
      <c r="P60" s="219">
        <f t="shared" si="14"/>
        <v>689119</v>
      </c>
      <c r="Q60" s="219">
        <f t="shared" si="14"/>
        <v>1194615</v>
      </c>
      <c r="R60" s="264">
        <f t="shared" si="14"/>
        <v>4902264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9031934</v>
      </c>
      <c r="X60" s="219">
        <f t="shared" si="14"/>
        <v>29622927</v>
      </c>
      <c r="Y60" s="264">
        <f t="shared" si="14"/>
        <v>-20590993</v>
      </c>
      <c r="Z60" s="337">
        <f>+IF(X60&lt;&gt;0,+(Y60/X60)*100,0)</f>
        <v>-69.5103255664101</v>
      </c>
      <c r="AA60" s="232">
        <f>+AA57+AA54+AA51+AA40+AA37+AA34+AA22+AA5</f>
        <v>39497230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1234356</v>
      </c>
      <c r="D62" s="348">
        <f t="shared" si="15"/>
        <v>0</v>
      </c>
      <c r="E62" s="347">
        <f t="shared" si="15"/>
        <v>0</v>
      </c>
      <c r="F62" s="349">
        <f t="shared" si="15"/>
        <v>2935390</v>
      </c>
      <c r="G62" s="349">
        <f t="shared" si="15"/>
        <v>19783</v>
      </c>
      <c r="H62" s="347">
        <f t="shared" si="15"/>
        <v>62035</v>
      </c>
      <c r="I62" s="347">
        <f t="shared" si="15"/>
        <v>78111</v>
      </c>
      <c r="J62" s="349">
        <f t="shared" si="15"/>
        <v>159929</v>
      </c>
      <c r="K62" s="349">
        <f t="shared" si="15"/>
        <v>79342</v>
      </c>
      <c r="L62" s="347">
        <f t="shared" si="15"/>
        <v>122562</v>
      </c>
      <c r="M62" s="347">
        <f t="shared" si="15"/>
        <v>1157</v>
      </c>
      <c r="N62" s="349">
        <f t="shared" si="15"/>
        <v>203061</v>
      </c>
      <c r="O62" s="349">
        <f t="shared" si="15"/>
        <v>459733</v>
      </c>
      <c r="P62" s="347">
        <f t="shared" si="15"/>
        <v>365967</v>
      </c>
      <c r="Q62" s="347">
        <f t="shared" si="15"/>
        <v>98086</v>
      </c>
      <c r="R62" s="349">
        <f t="shared" si="15"/>
        <v>923786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1286776</v>
      </c>
      <c r="X62" s="347">
        <f t="shared" si="15"/>
        <v>2201543</v>
      </c>
      <c r="Y62" s="349">
        <f t="shared" si="15"/>
        <v>-914767</v>
      </c>
      <c r="Z62" s="338">
        <f>+IF(X62&lt;&gt;0,+(Y62/X62)*100,0)</f>
        <v>-41.55117569813535</v>
      </c>
      <c r="AA62" s="351">
        <f>SUM(AA63:AA66)</f>
        <v>2935390</v>
      </c>
    </row>
    <row r="63" spans="1:27" ht="12.75">
      <c r="A63" s="361" t="s">
        <v>259</v>
      </c>
      <c r="B63" s="136"/>
      <c r="C63" s="60">
        <v>1110844</v>
      </c>
      <c r="D63" s="340"/>
      <c r="E63" s="60"/>
      <c r="F63" s="59">
        <v>2663220</v>
      </c>
      <c r="G63" s="59">
        <v>19783</v>
      </c>
      <c r="H63" s="60">
        <v>39122</v>
      </c>
      <c r="I63" s="60">
        <v>77724</v>
      </c>
      <c r="J63" s="59">
        <v>136629</v>
      </c>
      <c r="K63" s="59">
        <v>79342</v>
      </c>
      <c r="L63" s="60">
        <v>87216</v>
      </c>
      <c r="M63" s="60"/>
      <c r="N63" s="59">
        <v>166558</v>
      </c>
      <c r="O63" s="59">
        <v>456468</v>
      </c>
      <c r="P63" s="60">
        <v>365967</v>
      </c>
      <c r="Q63" s="60">
        <v>34356</v>
      </c>
      <c r="R63" s="59">
        <v>856791</v>
      </c>
      <c r="S63" s="59"/>
      <c r="T63" s="60"/>
      <c r="U63" s="60"/>
      <c r="V63" s="59"/>
      <c r="W63" s="59">
        <v>1159978</v>
      </c>
      <c r="X63" s="60">
        <v>1997415</v>
      </c>
      <c r="Y63" s="59">
        <v>-837437</v>
      </c>
      <c r="Z63" s="61">
        <v>-41.93</v>
      </c>
      <c r="AA63" s="62">
        <v>2663220</v>
      </c>
    </row>
    <row r="64" spans="1:27" ht="12.75">
      <c r="A64" s="361" t="s">
        <v>260</v>
      </c>
      <c r="B64" s="136"/>
      <c r="C64" s="60">
        <v>123512</v>
      </c>
      <c r="D64" s="340"/>
      <c r="E64" s="60"/>
      <c r="F64" s="59">
        <v>272170</v>
      </c>
      <c r="G64" s="59"/>
      <c r="H64" s="60">
        <v>22913</v>
      </c>
      <c r="I64" s="60">
        <v>387</v>
      </c>
      <c r="J64" s="59">
        <v>23300</v>
      </c>
      <c r="K64" s="59"/>
      <c r="L64" s="60">
        <v>35346</v>
      </c>
      <c r="M64" s="60">
        <v>1157</v>
      </c>
      <c r="N64" s="59">
        <v>36503</v>
      </c>
      <c r="O64" s="59">
        <v>3265</v>
      </c>
      <c r="P64" s="60"/>
      <c r="Q64" s="60">
        <v>63730</v>
      </c>
      <c r="R64" s="59">
        <v>66995</v>
      </c>
      <c r="S64" s="59"/>
      <c r="T64" s="60"/>
      <c r="U64" s="60"/>
      <c r="V64" s="59"/>
      <c r="W64" s="59">
        <v>126798</v>
      </c>
      <c r="X64" s="60">
        <v>204128</v>
      </c>
      <c r="Y64" s="59">
        <v>-77330</v>
      </c>
      <c r="Z64" s="61">
        <v>-37.88</v>
      </c>
      <c r="AA64" s="62">
        <v>272170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236609545</v>
      </c>
      <c r="D5" s="153">
        <f>SUM(D6:D8)</f>
        <v>0</v>
      </c>
      <c r="E5" s="154">
        <f t="shared" si="0"/>
        <v>201202500</v>
      </c>
      <c r="F5" s="100">
        <f t="shared" si="0"/>
        <v>224826930</v>
      </c>
      <c r="G5" s="100">
        <f t="shared" si="0"/>
        <v>90538441</v>
      </c>
      <c r="H5" s="100">
        <f t="shared" si="0"/>
        <v>-6959036</v>
      </c>
      <c r="I5" s="100">
        <f t="shared" si="0"/>
        <v>6587921</v>
      </c>
      <c r="J5" s="100">
        <f t="shared" si="0"/>
        <v>90167326</v>
      </c>
      <c r="K5" s="100">
        <f t="shared" si="0"/>
        <v>8935831</v>
      </c>
      <c r="L5" s="100">
        <f t="shared" si="0"/>
        <v>7290157</v>
      </c>
      <c r="M5" s="100">
        <f t="shared" si="0"/>
        <v>49964572</v>
      </c>
      <c r="N5" s="100">
        <f t="shared" si="0"/>
        <v>66190560</v>
      </c>
      <c r="O5" s="100">
        <f t="shared" si="0"/>
        <v>5807708</v>
      </c>
      <c r="P5" s="100">
        <f t="shared" si="0"/>
        <v>7068711</v>
      </c>
      <c r="Q5" s="100">
        <f t="shared" si="0"/>
        <v>39354226</v>
      </c>
      <c r="R5" s="100">
        <f t="shared" si="0"/>
        <v>52230645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208588531</v>
      </c>
      <c r="X5" s="100">
        <f t="shared" si="0"/>
        <v>150826410</v>
      </c>
      <c r="Y5" s="100">
        <f t="shared" si="0"/>
        <v>57762121</v>
      </c>
      <c r="Z5" s="137">
        <f>+IF(X5&lt;&gt;0,+(Y5/X5)*100,0)</f>
        <v>38.29708669721702</v>
      </c>
      <c r="AA5" s="153">
        <f>SUM(AA6:AA8)</f>
        <v>224826930</v>
      </c>
    </row>
    <row r="6" spans="1:27" ht="12.75">
      <c r="A6" s="138" t="s">
        <v>75</v>
      </c>
      <c r="B6" s="136"/>
      <c r="C6" s="155">
        <v>7323554</v>
      </c>
      <c r="D6" s="155"/>
      <c r="E6" s="156">
        <v>2981150</v>
      </c>
      <c r="F6" s="60">
        <v>2981150</v>
      </c>
      <c r="G6" s="60">
        <v>234751</v>
      </c>
      <c r="H6" s="60">
        <v>210126</v>
      </c>
      <c r="I6" s="60">
        <v>28801</v>
      </c>
      <c r="J6" s="60">
        <v>473678</v>
      </c>
      <c r="K6" s="60">
        <v>380547</v>
      </c>
      <c r="L6" s="60">
        <v>208748</v>
      </c>
      <c r="M6" s="60">
        <v>224602</v>
      </c>
      <c r="N6" s="60">
        <v>813897</v>
      </c>
      <c r="O6" s="60">
        <v>178365</v>
      </c>
      <c r="P6" s="60">
        <v>17411</v>
      </c>
      <c r="Q6" s="60">
        <v>378090</v>
      </c>
      <c r="R6" s="60">
        <v>573866</v>
      </c>
      <c r="S6" s="60"/>
      <c r="T6" s="60"/>
      <c r="U6" s="60"/>
      <c r="V6" s="60"/>
      <c r="W6" s="60">
        <v>1861441</v>
      </c>
      <c r="X6" s="60">
        <v>2160720</v>
      </c>
      <c r="Y6" s="60">
        <v>-299279</v>
      </c>
      <c r="Z6" s="140">
        <v>-13.85</v>
      </c>
      <c r="AA6" s="155">
        <v>2981150</v>
      </c>
    </row>
    <row r="7" spans="1:27" ht="12.75">
      <c r="A7" s="138" t="s">
        <v>76</v>
      </c>
      <c r="B7" s="136"/>
      <c r="C7" s="157">
        <v>221044841</v>
      </c>
      <c r="D7" s="157"/>
      <c r="E7" s="158">
        <v>194788180</v>
      </c>
      <c r="F7" s="159">
        <v>214437760</v>
      </c>
      <c r="G7" s="159">
        <v>90303369</v>
      </c>
      <c r="H7" s="159">
        <v>-7266117</v>
      </c>
      <c r="I7" s="159">
        <v>6559120</v>
      </c>
      <c r="J7" s="159">
        <v>89596372</v>
      </c>
      <c r="K7" s="159">
        <v>8492401</v>
      </c>
      <c r="L7" s="159">
        <v>7052609</v>
      </c>
      <c r="M7" s="159">
        <v>49739970</v>
      </c>
      <c r="N7" s="159">
        <v>65284980</v>
      </c>
      <c r="O7" s="159">
        <v>5505816</v>
      </c>
      <c r="P7" s="159">
        <v>7051300</v>
      </c>
      <c r="Q7" s="159">
        <v>38976136</v>
      </c>
      <c r="R7" s="159">
        <v>51533252</v>
      </c>
      <c r="S7" s="159"/>
      <c r="T7" s="159"/>
      <c r="U7" s="159"/>
      <c r="V7" s="159"/>
      <c r="W7" s="159">
        <v>206414604</v>
      </c>
      <c r="X7" s="159">
        <v>146090970</v>
      </c>
      <c r="Y7" s="159">
        <v>60323634</v>
      </c>
      <c r="Z7" s="141">
        <v>41.29</v>
      </c>
      <c r="AA7" s="157">
        <v>214437760</v>
      </c>
    </row>
    <row r="8" spans="1:27" ht="12.75">
      <c r="A8" s="138" t="s">
        <v>77</v>
      </c>
      <c r="B8" s="136"/>
      <c r="C8" s="155">
        <v>8241150</v>
      </c>
      <c r="D8" s="155"/>
      <c r="E8" s="156">
        <v>3433170</v>
      </c>
      <c r="F8" s="60">
        <v>7408020</v>
      </c>
      <c r="G8" s="60">
        <v>321</v>
      </c>
      <c r="H8" s="60">
        <v>96955</v>
      </c>
      <c r="I8" s="60"/>
      <c r="J8" s="60">
        <v>97276</v>
      </c>
      <c r="K8" s="60">
        <v>62883</v>
      </c>
      <c r="L8" s="60">
        <v>28800</v>
      </c>
      <c r="M8" s="60"/>
      <c r="N8" s="60">
        <v>91683</v>
      </c>
      <c r="O8" s="60">
        <v>123527</v>
      </c>
      <c r="P8" s="60"/>
      <c r="Q8" s="60"/>
      <c r="R8" s="60">
        <v>123527</v>
      </c>
      <c r="S8" s="60"/>
      <c r="T8" s="60"/>
      <c r="U8" s="60"/>
      <c r="V8" s="60"/>
      <c r="W8" s="60">
        <v>312486</v>
      </c>
      <c r="X8" s="60">
        <v>2574720</v>
      </c>
      <c r="Y8" s="60">
        <v>-2262234</v>
      </c>
      <c r="Z8" s="140">
        <v>-87.86</v>
      </c>
      <c r="AA8" s="155">
        <v>7408020</v>
      </c>
    </row>
    <row r="9" spans="1:27" ht="12.75">
      <c r="A9" s="135" t="s">
        <v>78</v>
      </c>
      <c r="B9" s="136"/>
      <c r="C9" s="153">
        <f aca="true" t="shared" si="1" ref="C9:Y9">SUM(C10:C14)</f>
        <v>29280029</v>
      </c>
      <c r="D9" s="153">
        <f>SUM(D10:D14)</f>
        <v>0</v>
      </c>
      <c r="E9" s="154">
        <f t="shared" si="1"/>
        <v>21195570</v>
      </c>
      <c r="F9" s="100">
        <f t="shared" si="1"/>
        <v>21195570</v>
      </c>
      <c r="G9" s="100">
        <f t="shared" si="1"/>
        <v>525408</v>
      </c>
      <c r="H9" s="100">
        <f t="shared" si="1"/>
        <v>732552</v>
      </c>
      <c r="I9" s="100">
        <f t="shared" si="1"/>
        <v>914810</v>
      </c>
      <c r="J9" s="100">
        <f t="shared" si="1"/>
        <v>2172770</v>
      </c>
      <c r="K9" s="100">
        <f t="shared" si="1"/>
        <v>1338122</v>
      </c>
      <c r="L9" s="100">
        <f t="shared" si="1"/>
        <v>738810</v>
      </c>
      <c r="M9" s="100">
        <f t="shared" si="1"/>
        <v>988824</v>
      </c>
      <c r="N9" s="100">
        <f t="shared" si="1"/>
        <v>3065756</v>
      </c>
      <c r="O9" s="100">
        <f t="shared" si="1"/>
        <v>1402346</v>
      </c>
      <c r="P9" s="100">
        <f t="shared" si="1"/>
        <v>818241</v>
      </c>
      <c r="Q9" s="100">
        <f t="shared" si="1"/>
        <v>1006001</v>
      </c>
      <c r="R9" s="100">
        <f t="shared" si="1"/>
        <v>3226588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8465114</v>
      </c>
      <c r="X9" s="100">
        <f t="shared" si="1"/>
        <v>15897060</v>
      </c>
      <c r="Y9" s="100">
        <f t="shared" si="1"/>
        <v>-7431946</v>
      </c>
      <c r="Z9" s="137">
        <f>+IF(X9&lt;&gt;0,+(Y9/X9)*100,0)</f>
        <v>-46.75044316370449</v>
      </c>
      <c r="AA9" s="153">
        <f>SUM(AA10:AA14)</f>
        <v>21195570</v>
      </c>
    </row>
    <row r="10" spans="1:27" ht="12.75">
      <c r="A10" s="138" t="s">
        <v>79</v>
      </c>
      <c r="B10" s="136"/>
      <c r="C10" s="155">
        <v>2697264</v>
      </c>
      <c r="D10" s="155"/>
      <c r="E10" s="156">
        <v>3105990</v>
      </c>
      <c r="F10" s="60">
        <v>3105990</v>
      </c>
      <c r="G10" s="60">
        <v>46065</v>
      </c>
      <c r="H10" s="60">
        <v>33747</v>
      </c>
      <c r="I10" s="60">
        <v>38521</v>
      </c>
      <c r="J10" s="60">
        <v>118333</v>
      </c>
      <c r="K10" s="60">
        <v>624442</v>
      </c>
      <c r="L10" s="60">
        <v>45512</v>
      </c>
      <c r="M10" s="60">
        <v>36140</v>
      </c>
      <c r="N10" s="60">
        <v>706094</v>
      </c>
      <c r="O10" s="60">
        <v>659581</v>
      </c>
      <c r="P10" s="60">
        <v>52443</v>
      </c>
      <c r="Q10" s="60">
        <v>157747</v>
      </c>
      <c r="R10" s="60">
        <v>869771</v>
      </c>
      <c r="S10" s="60"/>
      <c r="T10" s="60"/>
      <c r="U10" s="60"/>
      <c r="V10" s="60"/>
      <c r="W10" s="60">
        <v>1694198</v>
      </c>
      <c r="X10" s="60">
        <v>2329470</v>
      </c>
      <c r="Y10" s="60">
        <v>-635272</v>
      </c>
      <c r="Z10" s="140">
        <v>-27.27</v>
      </c>
      <c r="AA10" s="155">
        <v>3105990</v>
      </c>
    </row>
    <row r="11" spans="1:27" ht="12.75">
      <c r="A11" s="138" t="s">
        <v>80</v>
      </c>
      <c r="B11" s="136"/>
      <c r="C11" s="155">
        <v>2351508</v>
      </c>
      <c r="D11" s="155"/>
      <c r="E11" s="156">
        <v>10486980</v>
      </c>
      <c r="F11" s="60">
        <v>10486980</v>
      </c>
      <c r="G11" s="60">
        <v>78817</v>
      </c>
      <c r="H11" s="60">
        <v>35815</v>
      </c>
      <c r="I11" s="60">
        <v>193493</v>
      </c>
      <c r="J11" s="60">
        <v>308125</v>
      </c>
      <c r="K11" s="60">
        <v>63893</v>
      </c>
      <c r="L11" s="60">
        <v>153517</v>
      </c>
      <c r="M11" s="60">
        <v>274219</v>
      </c>
      <c r="N11" s="60">
        <v>491629</v>
      </c>
      <c r="O11" s="60">
        <v>111538</v>
      </c>
      <c r="P11" s="60">
        <v>204872</v>
      </c>
      <c r="Q11" s="60">
        <v>159682</v>
      </c>
      <c r="R11" s="60">
        <v>476092</v>
      </c>
      <c r="S11" s="60"/>
      <c r="T11" s="60"/>
      <c r="U11" s="60"/>
      <c r="V11" s="60"/>
      <c r="W11" s="60">
        <v>1275846</v>
      </c>
      <c r="X11" s="60">
        <v>7865280</v>
      </c>
      <c r="Y11" s="60">
        <v>-6589434</v>
      </c>
      <c r="Z11" s="140">
        <v>-83.78</v>
      </c>
      <c r="AA11" s="155">
        <v>10486980</v>
      </c>
    </row>
    <row r="12" spans="1:27" ht="12.75">
      <c r="A12" s="138" t="s">
        <v>81</v>
      </c>
      <c r="B12" s="136"/>
      <c r="C12" s="155">
        <v>19179300</v>
      </c>
      <c r="D12" s="155"/>
      <c r="E12" s="156">
        <v>3601600</v>
      </c>
      <c r="F12" s="60">
        <v>3601600</v>
      </c>
      <c r="G12" s="60">
        <v>48370</v>
      </c>
      <c r="H12" s="60">
        <v>308264</v>
      </c>
      <c r="I12" s="60">
        <v>302303</v>
      </c>
      <c r="J12" s="60">
        <v>658937</v>
      </c>
      <c r="K12" s="60">
        <v>300053</v>
      </c>
      <c r="L12" s="60">
        <v>129835</v>
      </c>
      <c r="M12" s="60">
        <v>326600</v>
      </c>
      <c r="N12" s="60">
        <v>756488</v>
      </c>
      <c r="O12" s="60">
        <v>280561</v>
      </c>
      <c r="P12" s="60">
        <v>231771</v>
      </c>
      <c r="Q12" s="60">
        <v>315248</v>
      </c>
      <c r="R12" s="60">
        <v>827580</v>
      </c>
      <c r="S12" s="60"/>
      <c r="T12" s="60"/>
      <c r="U12" s="60"/>
      <c r="V12" s="60"/>
      <c r="W12" s="60">
        <v>2243005</v>
      </c>
      <c r="X12" s="60">
        <v>2701530</v>
      </c>
      <c r="Y12" s="60">
        <v>-458525</v>
      </c>
      <c r="Z12" s="140">
        <v>-16.97</v>
      </c>
      <c r="AA12" s="155">
        <v>3601600</v>
      </c>
    </row>
    <row r="13" spans="1:27" ht="12.75">
      <c r="A13" s="138" t="s">
        <v>82</v>
      </c>
      <c r="B13" s="136"/>
      <c r="C13" s="155">
        <v>5051957</v>
      </c>
      <c r="D13" s="155"/>
      <c r="E13" s="156">
        <v>4001000</v>
      </c>
      <c r="F13" s="60">
        <v>4001000</v>
      </c>
      <c r="G13" s="60">
        <v>352156</v>
      </c>
      <c r="H13" s="60">
        <v>354726</v>
      </c>
      <c r="I13" s="60">
        <v>380493</v>
      </c>
      <c r="J13" s="60">
        <v>1087375</v>
      </c>
      <c r="K13" s="60">
        <v>349734</v>
      </c>
      <c r="L13" s="60">
        <v>409946</v>
      </c>
      <c r="M13" s="60">
        <v>351865</v>
      </c>
      <c r="N13" s="60">
        <v>1111545</v>
      </c>
      <c r="O13" s="60">
        <v>350666</v>
      </c>
      <c r="P13" s="60">
        <v>329155</v>
      </c>
      <c r="Q13" s="60">
        <v>373324</v>
      </c>
      <c r="R13" s="60">
        <v>1053145</v>
      </c>
      <c r="S13" s="60"/>
      <c r="T13" s="60"/>
      <c r="U13" s="60"/>
      <c r="V13" s="60"/>
      <c r="W13" s="60">
        <v>3252065</v>
      </c>
      <c r="X13" s="60">
        <v>3000780</v>
      </c>
      <c r="Y13" s="60">
        <v>251285</v>
      </c>
      <c r="Z13" s="140">
        <v>8.37</v>
      </c>
      <c r="AA13" s="155">
        <v>4001000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14803726</v>
      </c>
      <c r="D15" s="153">
        <f>SUM(D16:D18)</f>
        <v>0</v>
      </c>
      <c r="E15" s="154">
        <f t="shared" si="2"/>
        <v>42262690</v>
      </c>
      <c r="F15" s="100">
        <f t="shared" si="2"/>
        <v>42262690</v>
      </c>
      <c r="G15" s="100">
        <f t="shared" si="2"/>
        <v>62831</v>
      </c>
      <c r="H15" s="100">
        <f t="shared" si="2"/>
        <v>65503</v>
      </c>
      <c r="I15" s="100">
        <f t="shared" si="2"/>
        <v>82168</v>
      </c>
      <c r="J15" s="100">
        <f t="shared" si="2"/>
        <v>210502</v>
      </c>
      <c r="K15" s="100">
        <f t="shared" si="2"/>
        <v>52688</v>
      </c>
      <c r="L15" s="100">
        <f t="shared" si="2"/>
        <v>40751</v>
      </c>
      <c r="M15" s="100">
        <f t="shared" si="2"/>
        <v>113988</v>
      </c>
      <c r="N15" s="100">
        <f t="shared" si="2"/>
        <v>207427</v>
      </c>
      <c r="O15" s="100">
        <f t="shared" si="2"/>
        <v>56597</v>
      </c>
      <c r="P15" s="100">
        <f t="shared" si="2"/>
        <v>70559</v>
      </c>
      <c r="Q15" s="100">
        <f t="shared" si="2"/>
        <v>55027</v>
      </c>
      <c r="R15" s="100">
        <f t="shared" si="2"/>
        <v>182183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600112</v>
      </c>
      <c r="X15" s="100">
        <f t="shared" si="2"/>
        <v>31697190</v>
      </c>
      <c r="Y15" s="100">
        <f t="shared" si="2"/>
        <v>-31097078</v>
      </c>
      <c r="Z15" s="137">
        <f>+IF(X15&lt;&gt;0,+(Y15/X15)*100,0)</f>
        <v>-98.10673438244841</v>
      </c>
      <c r="AA15" s="153">
        <f>SUM(AA16:AA18)</f>
        <v>42262690</v>
      </c>
    </row>
    <row r="16" spans="1:27" ht="12.75">
      <c r="A16" s="138" t="s">
        <v>85</v>
      </c>
      <c r="B16" s="136"/>
      <c r="C16" s="155">
        <v>727244</v>
      </c>
      <c r="D16" s="155"/>
      <c r="E16" s="156">
        <v>1944910</v>
      </c>
      <c r="F16" s="60">
        <v>1944910</v>
      </c>
      <c r="G16" s="60">
        <v>62831</v>
      </c>
      <c r="H16" s="60">
        <v>65503</v>
      </c>
      <c r="I16" s="60">
        <v>82168</v>
      </c>
      <c r="J16" s="60">
        <v>210502</v>
      </c>
      <c r="K16" s="60">
        <v>52688</v>
      </c>
      <c r="L16" s="60">
        <v>40751</v>
      </c>
      <c r="M16" s="60">
        <v>113988</v>
      </c>
      <c r="N16" s="60">
        <v>207427</v>
      </c>
      <c r="O16" s="60">
        <v>56597</v>
      </c>
      <c r="P16" s="60">
        <v>70559</v>
      </c>
      <c r="Q16" s="60">
        <v>55027</v>
      </c>
      <c r="R16" s="60">
        <v>182183</v>
      </c>
      <c r="S16" s="60"/>
      <c r="T16" s="60"/>
      <c r="U16" s="60"/>
      <c r="V16" s="60"/>
      <c r="W16" s="60">
        <v>600112</v>
      </c>
      <c r="X16" s="60">
        <v>1458720</v>
      </c>
      <c r="Y16" s="60">
        <v>-858608</v>
      </c>
      <c r="Z16" s="140">
        <v>-58.86</v>
      </c>
      <c r="AA16" s="155">
        <v>1944910</v>
      </c>
    </row>
    <row r="17" spans="1:27" ht="12.75">
      <c r="A17" s="138" t="s">
        <v>86</v>
      </c>
      <c r="B17" s="136"/>
      <c r="C17" s="155">
        <v>14076482</v>
      </c>
      <c r="D17" s="155"/>
      <c r="E17" s="156">
        <v>40317780</v>
      </c>
      <c r="F17" s="60">
        <v>40317780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30238470</v>
      </c>
      <c r="Y17" s="60">
        <v>-30238470</v>
      </c>
      <c r="Z17" s="140">
        <v>-100</v>
      </c>
      <c r="AA17" s="155">
        <v>40317780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638979455</v>
      </c>
      <c r="D19" s="153">
        <f>SUM(D20:D23)</f>
        <v>0</v>
      </c>
      <c r="E19" s="154">
        <f t="shared" si="3"/>
        <v>782737480</v>
      </c>
      <c r="F19" s="100">
        <f t="shared" si="3"/>
        <v>775237480</v>
      </c>
      <c r="G19" s="100">
        <f t="shared" si="3"/>
        <v>53807880</v>
      </c>
      <c r="H19" s="100">
        <f t="shared" si="3"/>
        <v>56707288</v>
      </c>
      <c r="I19" s="100">
        <f t="shared" si="3"/>
        <v>48613071</v>
      </c>
      <c r="J19" s="100">
        <f t="shared" si="3"/>
        <v>159128239</v>
      </c>
      <c r="K19" s="100">
        <f t="shared" si="3"/>
        <v>59738696</v>
      </c>
      <c r="L19" s="100">
        <f t="shared" si="3"/>
        <v>50332090</v>
      </c>
      <c r="M19" s="100">
        <f t="shared" si="3"/>
        <v>50006573</v>
      </c>
      <c r="N19" s="100">
        <f t="shared" si="3"/>
        <v>160077359</v>
      </c>
      <c r="O19" s="100">
        <f t="shared" si="3"/>
        <v>43831303</v>
      </c>
      <c r="P19" s="100">
        <f t="shared" si="3"/>
        <v>46843309</v>
      </c>
      <c r="Q19" s="100">
        <f t="shared" si="3"/>
        <v>55573194</v>
      </c>
      <c r="R19" s="100">
        <f t="shared" si="3"/>
        <v>146247806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465453404</v>
      </c>
      <c r="X19" s="100">
        <f t="shared" si="3"/>
        <v>587052630</v>
      </c>
      <c r="Y19" s="100">
        <f t="shared" si="3"/>
        <v>-121599226</v>
      </c>
      <c r="Z19" s="137">
        <f>+IF(X19&lt;&gt;0,+(Y19/X19)*100,0)</f>
        <v>-20.713513539663385</v>
      </c>
      <c r="AA19" s="153">
        <f>SUM(AA20:AA23)</f>
        <v>775237480</v>
      </c>
    </row>
    <row r="20" spans="1:27" ht="12.75">
      <c r="A20" s="138" t="s">
        <v>89</v>
      </c>
      <c r="B20" s="136"/>
      <c r="C20" s="155">
        <v>261133862</v>
      </c>
      <c r="D20" s="155"/>
      <c r="E20" s="156">
        <v>317287750</v>
      </c>
      <c r="F20" s="60">
        <v>317787750</v>
      </c>
      <c r="G20" s="60">
        <v>18950310</v>
      </c>
      <c r="H20" s="60">
        <v>23164458</v>
      </c>
      <c r="I20" s="60">
        <v>18344729</v>
      </c>
      <c r="J20" s="60">
        <v>60459497</v>
      </c>
      <c r="K20" s="60">
        <v>28784146</v>
      </c>
      <c r="L20" s="60">
        <v>13291723</v>
      </c>
      <c r="M20" s="60">
        <v>18778573</v>
      </c>
      <c r="N20" s="60">
        <v>60854442</v>
      </c>
      <c r="O20" s="60">
        <v>17174606</v>
      </c>
      <c r="P20" s="60">
        <v>18457779</v>
      </c>
      <c r="Q20" s="60">
        <v>22116837</v>
      </c>
      <c r="R20" s="60">
        <v>57749222</v>
      </c>
      <c r="S20" s="60"/>
      <c r="T20" s="60"/>
      <c r="U20" s="60"/>
      <c r="V20" s="60"/>
      <c r="W20" s="60">
        <v>179063161</v>
      </c>
      <c r="X20" s="60">
        <v>237965940</v>
      </c>
      <c r="Y20" s="60">
        <v>-58902779</v>
      </c>
      <c r="Z20" s="140">
        <v>-24.75</v>
      </c>
      <c r="AA20" s="155">
        <v>317787750</v>
      </c>
    </row>
    <row r="21" spans="1:27" ht="12.75">
      <c r="A21" s="138" t="s">
        <v>90</v>
      </c>
      <c r="B21" s="136"/>
      <c r="C21" s="155">
        <v>285811850</v>
      </c>
      <c r="D21" s="155"/>
      <c r="E21" s="156">
        <v>380812910</v>
      </c>
      <c r="F21" s="60">
        <v>362512910</v>
      </c>
      <c r="G21" s="60">
        <v>30151499</v>
      </c>
      <c r="H21" s="60">
        <v>27412919</v>
      </c>
      <c r="I21" s="60">
        <v>24362295</v>
      </c>
      <c r="J21" s="60">
        <v>81926713</v>
      </c>
      <c r="K21" s="60">
        <v>25144163</v>
      </c>
      <c r="L21" s="60">
        <v>31162645</v>
      </c>
      <c r="M21" s="60">
        <v>24857136</v>
      </c>
      <c r="N21" s="60">
        <v>81163944</v>
      </c>
      <c r="O21" s="60">
        <v>20780846</v>
      </c>
      <c r="P21" s="60">
        <v>22290510</v>
      </c>
      <c r="Q21" s="60">
        <v>25104629</v>
      </c>
      <c r="R21" s="60">
        <v>68175985</v>
      </c>
      <c r="S21" s="60"/>
      <c r="T21" s="60"/>
      <c r="U21" s="60"/>
      <c r="V21" s="60"/>
      <c r="W21" s="60">
        <v>231266642</v>
      </c>
      <c r="X21" s="60">
        <v>285609690</v>
      </c>
      <c r="Y21" s="60">
        <v>-54343048</v>
      </c>
      <c r="Z21" s="140">
        <v>-19.03</v>
      </c>
      <c r="AA21" s="155">
        <v>362512910</v>
      </c>
    </row>
    <row r="22" spans="1:27" ht="12.75">
      <c r="A22" s="138" t="s">
        <v>91</v>
      </c>
      <c r="B22" s="136"/>
      <c r="C22" s="157">
        <v>54208878</v>
      </c>
      <c r="D22" s="157"/>
      <c r="E22" s="158">
        <v>34776360</v>
      </c>
      <c r="F22" s="159">
        <v>44776360</v>
      </c>
      <c r="G22" s="159">
        <v>2167194</v>
      </c>
      <c r="H22" s="159">
        <v>2542257</v>
      </c>
      <c r="I22" s="159">
        <v>2579085</v>
      </c>
      <c r="J22" s="159">
        <v>7288536</v>
      </c>
      <c r="K22" s="159">
        <v>2577576</v>
      </c>
      <c r="L22" s="159">
        <v>2566834</v>
      </c>
      <c r="M22" s="159">
        <v>2576307</v>
      </c>
      <c r="N22" s="159">
        <v>7720717</v>
      </c>
      <c r="O22" s="159">
        <v>2550984</v>
      </c>
      <c r="P22" s="159">
        <v>2536876</v>
      </c>
      <c r="Q22" s="159">
        <v>2657136</v>
      </c>
      <c r="R22" s="159">
        <v>7744996</v>
      </c>
      <c r="S22" s="159"/>
      <c r="T22" s="159"/>
      <c r="U22" s="159"/>
      <c r="V22" s="159"/>
      <c r="W22" s="159">
        <v>22754249</v>
      </c>
      <c r="X22" s="159">
        <v>26082000</v>
      </c>
      <c r="Y22" s="159">
        <v>-3327751</v>
      </c>
      <c r="Z22" s="141">
        <v>-12.76</v>
      </c>
      <c r="AA22" s="157">
        <v>44776360</v>
      </c>
    </row>
    <row r="23" spans="1:27" ht="12.75">
      <c r="A23" s="138" t="s">
        <v>92</v>
      </c>
      <c r="B23" s="136"/>
      <c r="C23" s="155">
        <v>37824865</v>
      </c>
      <c r="D23" s="155"/>
      <c r="E23" s="156">
        <v>49860460</v>
      </c>
      <c r="F23" s="60">
        <v>50160460</v>
      </c>
      <c r="G23" s="60">
        <v>2538877</v>
      </c>
      <c r="H23" s="60">
        <v>3587654</v>
      </c>
      <c r="I23" s="60">
        <v>3326962</v>
      </c>
      <c r="J23" s="60">
        <v>9453493</v>
      </c>
      <c r="K23" s="60">
        <v>3232811</v>
      </c>
      <c r="L23" s="60">
        <v>3310888</v>
      </c>
      <c r="M23" s="60">
        <v>3794557</v>
      </c>
      <c r="N23" s="60">
        <v>10338256</v>
      </c>
      <c r="O23" s="60">
        <v>3324867</v>
      </c>
      <c r="P23" s="60">
        <v>3558144</v>
      </c>
      <c r="Q23" s="60">
        <v>5694592</v>
      </c>
      <c r="R23" s="60">
        <v>12577603</v>
      </c>
      <c r="S23" s="60"/>
      <c r="T23" s="60"/>
      <c r="U23" s="60"/>
      <c r="V23" s="60"/>
      <c r="W23" s="60">
        <v>32369352</v>
      </c>
      <c r="X23" s="60">
        <v>37395000</v>
      </c>
      <c r="Y23" s="60">
        <v>-5025648</v>
      </c>
      <c r="Z23" s="140">
        <v>-13.44</v>
      </c>
      <c r="AA23" s="155">
        <v>50160460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919672755</v>
      </c>
      <c r="D25" s="168">
        <f>+D5+D9+D15+D19+D24</f>
        <v>0</v>
      </c>
      <c r="E25" s="169">
        <f t="shared" si="4"/>
        <v>1047398240</v>
      </c>
      <c r="F25" s="73">
        <f t="shared" si="4"/>
        <v>1063522670</v>
      </c>
      <c r="G25" s="73">
        <f t="shared" si="4"/>
        <v>144934560</v>
      </c>
      <c r="H25" s="73">
        <f t="shared" si="4"/>
        <v>50546307</v>
      </c>
      <c r="I25" s="73">
        <f t="shared" si="4"/>
        <v>56197970</v>
      </c>
      <c r="J25" s="73">
        <f t="shared" si="4"/>
        <v>251678837</v>
      </c>
      <c r="K25" s="73">
        <f t="shared" si="4"/>
        <v>70065337</v>
      </c>
      <c r="L25" s="73">
        <f t="shared" si="4"/>
        <v>58401808</v>
      </c>
      <c r="M25" s="73">
        <f t="shared" si="4"/>
        <v>101073957</v>
      </c>
      <c r="N25" s="73">
        <f t="shared" si="4"/>
        <v>229541102</v>
      </c>
      <c r="O25" s="73">
        <f t="shared" si="4"/>
        <v>51097954</v>
      </c>
      <c r="P25" s="73">
        <f t="shared" si="4"/>
        <v>54800820</v>
      </c>
      <c r="Q25" s="73">
        <f t="shared" si="4"/>
        <v>95988448</v>
      </c>
      <c r="R25" s="73">
        <f t="shared" si="4"/>
        <v>201887222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683107161</v>
      </c>
      <c r="X25" s="73">
        <f t="shared" si="4"/>
        <v>785473290</v>
      </c>
      <c r="Y25" s="73">
        <f t="shared" si="4"/>
        <v>-102366129</v>
      </c>
      <c r="Z25" s="170">
        <f>+IF(X25&lt;&gt;0,+(Y25/X25)*100,0)</f>
        <v>-13.03241374382062</v>
      </c>
      <c r="AA25" s="168">
        <f>+AA5+AA9+AA15+AA19+AA24</f>
        <v>1063522670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229063130</v>
      </c>
      <c r="D28" s="153">
        <f>SUM(D29:D31)</f>
        <v>0</v>
      </c>
      <c r="E28" s="154">
        <f t="shared" si="5"/>
        <v>181879540</v>
      </c>
      <c r="F28" s="100">
        <f t="shared" si="5"/>
        <v>249569140</v>
      </c>
      <c r="G28" s="100">
        <f t="shared" si="5"/>
        <v>12894568</v>
      </c>
      <c r="H28" s="100">
        <f t="shared" si="5"/>
        <v>14502595</v>
      </c>
      <c r="I28" s="100">
        <f t="shared" si="5"/>
        <v>14000382</v>
      </c>
      <c r="J28" s="100">
        <f t="shared" si="5"/>
        <v>41397545</v>
      </c>
      <c r="K28" s="100">
        <f t="shared" si="5"/>
        <v>15074164</v>
      </c>
      <c r="L28" s="100">
        <f t="shared" si="5"/>
        <v>13879108</v>
      </c>
      <c r="M28" s="100">
        <f t="shared" si="5"/>
        <v>21576343</v>
      </c>
      <c r="N28" s="100">
        <f t="shared" si="5"/>
        <v>50529615</v>
      </c>
      <c r="O28" s="100">
        <f t="shared" si="5"/>
        <v>18088161</v>
      </c>
      <c r="P28" s="100">
        <f t="shared" si="5"/>
        <v>13620715</v>
      </c>
      <c r="Q28" s="100">
        <f t="shared" si="5"/>
        <v>16967024</v>
      </c>
      <c r="R28" s="100">
        <f t="shared" si="5"/>
        <v>48675900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140603060</v>
      </c>
      <c r="X28" s="100">
        <f t="shared" si="5"/>
        <v>136408410</v>
      </c>
      <c r="Y28" s="100">
        <f t="shared" si="5"/>
        <v>4194650</v>
      </c>
      <c r="Z28" s="137">
        <f>+IF(X28&lt;&gt;0,+(Y28/X28)*100,0)</f>
        <v>3.07506699916816</v>
      </c>
      <c r="AA28" s="153">
        <f>SUM(AA29:AA31)</f>
        <v>249569140</v>
      </c>
    </row>
    <row r="29" spans="1:27" ht="12.75">
      <c r="A29" s="138" t="s">
        <v>75</v>
      </c>
      <c r="B29" s="136"/>
      <c r="C29" s="155">
        <v>77439171</v>
      </c>
      <c r="D29" s="155"/>
      <c r="E29" s="156">
        <v>70383410</v>
      </c>
      <c r="F29" s="60">
        <v>89857210</v>
      </c>
      <c r="G29" s="60">
        <v>5573452</v>
      </c>
      <c r="H29" s="60">
        <v>6037766</v>
      </c>
      <c r="I29" s="60">
        <v>5584489</v>
      </c>
      <c r="J29" s="60">
        <v>17195707</v>
      </c>
      <c r="K29" s="60">
        <v>6025396</v>
      </c>
      <c r="L29" s="60">
        <v>6222675</v>
      </c>
      <c r="M29" s="60">
        <v>5787928</v>
      </c>
      <c r="N29" s="60">
        <v>18035999</v>
      </c>
      <c r="O29" s="60">
        <v>6054722</v>
      </c>
      <c r="P29" s="60">
        <v>5063707</v>
      </c>
      <c r="Q29" s="60">
        <v>5425954</v>
      </c>
      <c r="R29" s="60">
        <v>16544383</v>
      </c>
      <c r="S29" s="60"/>
      <c r="T29" s="60"/>
      <c r="U29" s="60"/>
      <c r="V29" s="60"/>
      <c r="W29" s="60">
        <v>51776089</v>
      </c>
      <c r="X29" s="60">
        <v>52787250</v>
      </c>
      <c r="Y29" s="60">
        <v>-1011161</v>
      </c>
      <c r="Z29" s="140">
        <v>-1.92</v>
      </c>
      <c r="AA29" s="155">
        <v>89857210</v>
      </c>
    </row>
    <row r="30" spans="1:27" ht="12.75">
      <c r="A30" s="138" t="s">
        <v>76</v>
      </c>
      <c r="B30" s="136"/>
      <c r="C30" s="157">
        <v>90449250</v>
      </c>
      <c r="D30" s="157"/>
      <c r="E30" s="158">
        <v>50748610</v>
      </c>
      <c r="F30" s="159">
        <v>88753980</v>
      </c>
      <c r="G30" s="159">
        <v>4489104</v>
      </c>
      <c r="H30" s="159">
        <v>4707152</v>
      </c>
      <c r="I30" s="159">
        <v>5124641</v>
      </c>
      <c r="J30" s="159">
        <v>14320897</v>
      </c>
      <c r="K30" s="159">
        <v>5982138</v>
      </c>
      <c r="L30" s="159">
        <v>4725919</v>
      </c>
      <c r="M30" s="159">
        <v>6781830</v>
      </c>
      <c r="N30" s="159">
        <v>17489887</v>
      </c>
      <c r="O30" s="159">
        <v>5888486</v>
      </c>
      <c r="P30" s="159">
        <v>4605405</v>
      </c>
      <c r="Q30" s="159">
        <v>6230996</v>
      </c>
      <c r="R30" s="159">
        <v>16724887</v>
      </c>
      <c r="S30" s="159"/>
      <c r="T30" s="159"/>
      <c r="U30" s="159"/>
      <c r="V30" s="159"/>
      <c r="W30" s="159">
        <v>48535671</v>
      </c>
      <c r="X30" s="159">
        <v>38060190</v>
      </c>
      <c r="Y30" s="159">
        <v>10475481</v>
      </c>
      <c r="Z30" s="141">
        <v>27.52</v>
      </c>
      <c r="AA30" s="157">
        <v>88753980</v>
      </c>
    </row>
    <row r="31" spans="1:27" ht="12.75">
      <c r="A31" s="138" t="s">
        <v>77</v>
      </c>
      <c r="B31" s="136"/>
      <c r="C31" s="155">
        <v>61174709</v>
      </c>
      <c r="D31" s="155"/>
      <c r="E31" s="156">
        <v>60747520</v>
      </c>
      <c r="F31" s="60">
        <v>70957950</v>
      </c>
      <c r="G31" s="60">
        <v>2832012</v>
      </c>
      <c r="H31" s="60">
        <v>3757677</v>
      </c>
      <c r="I31" s="60">
        <v>3291252</v>
      </c>
      <c r="J31" s="60">
        <v>9880941</v>
      </c>
      <c r="K31" s="60">
        <v>3066630</v>
      </c>
      <c r="L31" s="60">
        <v>2930514</v>
      </c>
      <c r="M31" s="60">
        <v>9006585</v>
      </c>
      <c r="N31" s="60">
        <v>15003729</v>
      </c>
      <c r="O31" s="60">
        <v>6144953</v>
      </c>
      <c r="P31" s="60">
        <v>3951603</v>
      </c>
      <c r="Q31" s="60">
        <v>5310074</v>
      </c>
      <c r="R31" s="60">
        <v>15406630</v>
      </c>
      <c r="S31" s="60"/>
      <c r="T31" s="60"/>
      <c r="U31" s="60"/>
      <c r="V31" s="60"/>
      <c r="W31" s="60">
        <v>40291300</v>
      </c>
      <c r="X31" s="60">
        <v>45560970</v>
      </c>
      <c r="Y31" s="60">
        <v>-5269670</v>
      </c>
      <c r="Z31" s="140">
        <v>-11.57</v>
      </c>
      <c r="AA31" s="155">
        <v>70957950</v>
      </c>
    </row>
    <row r="32" spans="1:27" ht="12.75">
      <c r="A32" s="135" t="s">
        <v>78</v>
      </c>
      <c r="B32" s="136"/>
      <c r="C32" s="153">
        <f aca="true" t="shared" si="6" ref="C32:Y32">SUM(C33:C37)</f>
        <v>78008050</v>
      </c>
      <c r="D32" s="153">
        <f>SUM(D33:D37)</f>
        <v>0</v>
      </c>
      <c r="E32" s="154">
        <f t="shared" si="6"/>
        <v>106530210</v>
      </c>
      <c r="F32" s="100">
        <f t="shared" si="6"/>
        <v>97543520</v>
      </c>
      <c r="G32" s="100">
        <f t="shared" si="6"/>
        <v>4940017</v>
      </c>
      <c r="H32" s="100">
        <f t="shared" si="6"/>
        <v>6907555</v>
      </c>
      <c r="I32" s="100">
        <f t="shared" si="6"/>
        <v>7718944</v>
      </c>
      <c r="J32" s="100">
        <f t="shared" si="6"/>
        <v>19566516</v>
      </c>
      <c r="K32" s="100">
        <f t="shared" si="6"/>
        <v>5103875</v>
      </c>
      <c r="L32" s="100">
        <f t="shared" si="6"/>
        <v>8333467</v>
      </c>
      <c r="M32" s="100">
        <f t="shared" si="6"/>
        <v>7741362</v>
      </c>
      <c r="N32" s="100">
        <f t="shared" si="6"/>
        <v>21178704</v>
      </c>
      <c r="O32" s="100">
        <f t="shared" si="6"/>
        <v>6604682</v>
      </c>
      <c r="P32" s="100">
        <f t="shared" si="6"/>
        <v>7950176</v>
      </c>
      <c r="Q32" s="100">
        <f t="shared" si="6"/>
        <v>7852696</v>
      </c>
      <c r="R32" s="100">
        <f t="shared" si="6"/>
        <v>22407554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63152774</v>
      </c>
      <c r="X32" s="100">
        <f t="shared" si="6"/>
        <v>79822440</v>
      </c>
      <c r="Y32" s="100">
        <f t="shared" si="6"/>
        <v>-16669666</v>
      </c>
      <c r="Z32" s="137">
        <f>+IF(X32&lt;&gt;0,+(Y32/X32)*100,0)</f>
        <v>-20.883433280165328</v>
      </c>
      <c r="AA32" s="153">
        <f>SUM(AA33:AA37)</f>
        <v>97543520</v>
      </c>
    </row>
    <row r="33" spans="1:27" ht="12.75">
      <c r="A33" s="138" t="s">
        <v>79</v>
      </c>
      <c r="B33" s="136"/>
      <c r="C33" s="155">
        <v>9430640</v>
      </c>
      <c r="D33" s="155"/>
      <c r="E33" s="156">
        <v>12869000</v>
      </c>
      <c r="F33" s="60">
        <v>12487150</v>
      </c>
      <c r="G33" s="60">
        <v>764012</v>
      </c>
      <c r="H33" s="60">
        <v>821775</v>
      </c>
      <c r="I33" s="60">
        <v>781076</v>
      </c>
      <c r="J33" s="60">
        <v>2366863</v>
      </c>
      <c r="K33" s="60">
        <v>783231</v>
      </c>
      <c r="L33" s="60">
        <v>757679</v>
      </c>
      <c r="M33" s="60">
        <v>991865</v>
      </c>
      <c r="N33" s="60">
        <v>2532775</v>
      </c>
      <c r="O33" s="60">
        <v>817890</v>
      </c>
      <c r="P33" s="60">
        <v>897440</v>
      </c>
      <c r="Q33" s="60">
        <v>776392</v>
      </c>
      <c r="R33" s="60">
        <v>2491722</v>
      </c>
      <c r="S33" s="60"/>
      <c r="T33" s="60"/>
      <c r="U33" s="60"/>
      <c r="V33" s="60"/>
      <c r="W33" s="60">
        <v>7391360</v>
      </c>
      <c r="X33" s="60">
        <v>9650970</v>
      </c>
      <c r="Y33" s="60">
        <v>-2259610</v>
      </c>
      <c r="Z33" s="140">
        <v>-23.41</v>
      </c>
      <c r="AA33" s="155">
        <v>12487150</v>
      </c>
    </row>
    <row r="34" spans="1:27" ht="12.75">
      <c r="A34" s="138" t="s">
        <v>80</v>
      </c>
      <c r="B34" s="136"/>
      <c r="C34" s="155">
        <v>28018948</v>
      </c>
      <c r="D34" s="155"/>
      <c r="E34" s="156">
        <v>41429840</v>
      </c>
      <c r="F34" s="60">
        <v>32566800</v>
      </c>
      <c r="G34" s="60">
        <v>1944159</v>
      </c>
      <c r="H34" s="60">
        <v>2593777</v>
      </c>
      <c r="I34" s="60">
        <v>2313574</v>
      </c>
      <c r="J34" s="60">
        <v>6851510</v>
      </c>
      <c r="K34" s="60">
        <v>1964276</v>
      </c>
      <c r="L34" s="60">
        <v>2177211</v>
      </c>
      <c r="M34" s="60">
        <v>2799304</v>
      </c>
      <c r="N34" s="60">
        <v>6940791</v>
      </c>
      <c r="O34" s="60">
        <v>2392397</v>
      </c>
      <c r="P34" s="60">
        <v>2813769</v>
      </c>
      <c r="Q34" s="60">
        <v>2164661</v>
      </c>
      <c r="R34" s="60">
        <v>7370827</v>
      </c>
      <c r="S34" s="60"/>
      <c r="T34" s="60"/>
      <c r="U34" s="60"/>
      <c r="V34" s="60"/>
      <c r="W34" s="60">
        <v>21163128</v>
      </c>
      <c r="X34" s="60">
        <v>30998250</v>
      </c>
      <c r="Y34" s="60">
        <v>-9835122</v>
      </c>
      <c r="Z34" s="140">
        <v>-31.73</v>
      </c>
      <c r="AA34" s="155">
        <v>32566800</v>
      </c>
    </row>
    <row r="35" spans="1:27" ht="12.75">
      <c r="A35" s="138" t="s">
        <v>81</v>
      </c>
      <c r="B35" s="136"/>
      <c r="C35" s="155">
        <v>37448491</v>
      </c>
      <c r="D35" s="155"/>
      <c r="E35" s="156">
        <v>47759920</v>
      </c>
      <c r="F35" s="60">
        <v>48743850</v>
      </c>
      <c r="G35" s="60">
        <v>2006244</v>
      </c>
      <c r="H35" s="60">
        <v>3265587</v>
      </c>
      <c r="I35" s="60">
        <v>4309300</v>
      </c>
      <c r="J35" s="60">
        <v>9581131</v>
      </c>
      <c r="K35" s="60">
        <v>2130688</v>
      </c>
      <c r="L35" s="60">
        <v>5148083</v>
      </c>
      <c r="M35" s="60">
        <v>3669897</v>
      </c>
      <c r="N35" s="60">
        <v>10948668</v>
      </c>
      <c r="O35" s="60">
        <v>2875196</v>
      </c>
      <c r="P35" s="60">
        <v>3998724</v>
      </c>
      <c r="Q35" s="60">
        <v>4676647</v>
      </c>
      <c r="R35" s="60">
        <v>11550567</v>
      </c>
      <c r="S35" s="60"/>
      <c r="T35" s="60"/>
      <c r="U35" s="60"/>
      <c r="V35" s="60"/>
      <c r="W35" s="60">
        <v>32080366</v>
      </c>
      <c r="X35" s="60">
        <v>35820000</v>
      </c>
      <c r="Y35" s="60">
        <v>-3739634</v>
      </c>
      <c r="Z35" s="140">
        <v>-10.44</v>
      </c>
      <c r="AA35" s="155">
        <v>48743850</v>
      </c>
    </row>
    <row r="36" spans="1:27" ht="12.75">
      <c r="A36" s="138" t="s">
        <v>82</v>
      </c>
      <c r="B36" s="136"/>
      <c r="C36" s="155">
        <v>3109971</v>
      </c>
      <c r="D36" s="155"/>
      <c r="E36" s="156">
        <v>4471450</v>
      </c>
      <c r="F36" s="60">
        <v>3745720</v>
      </c>
      <c r="G36" s="60">
        <v>225602</v>
      </c>
      <c r="H36" s="60">
        <v>226416</v>
      </c>
      <c r="I36" s="60">
        <v>314994</v>
      </c>
      <c r="J36" s="60">
        <v>767012</v>
      </c>
      <c r="K36" s="60">
        <v>225680</v>
      </c>
      <c r="L36" s="60">
        <v>250494</v>
      </c>
      <c r="M36" s="60">
        <v>280296</v>
      </c>
      <c r="N36" s="60">
        <v>756470</v>
      </c>
      <c r="O36" s="60">
        <v>519199</v>
      </c>
      <c r="P36" s="60">
        <v>240243</v>
      </c>
      <c r="Q36" s="60">
        <v>234996</v>
      </c>
      <c r="R36" s="60">
        <v>994438</v>
      </c>
      <c r="S36" s="60"/>
      <c r="T36" s="60"/>
      <c r="U36" s="60"/>
      <c r="V36" s="60"/>
      <c r="W36" s="60">
        <v>2517920</v>
      </c>
      <c r="X36" s="60">
        <v>3353220</v>
      </c>
      <c r="Y36" s="60">
        <v>-835300</v>
      </c>
      <c r="Z36" s="140">
        <v>-24.91</v>
      </c>
      <c r="AA36" s="155">
        <v>3745720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38317994</v>
      </c>
      <c r="D38" s="153">
        <f>SUM(D39:D41)</f>
        <v>0</v>
      </c>
      <c r="E38" s="154">
        <f t="shared" si="7"/>
        <v>68753750</v>
      </c>
      <c r="F38" s="100">
        <f t="shared" si="7"/>
        <v>69448240</v>
      </c>
      <c r="G38" s="100">
        <f t="shared" si="7"/>
        <v>1666591</v>
      </c>
      <c r="H38" s="100">
        <f t="shared" si="7"/>
        <v>1529344</v>
      </c>
      <c r="I38" s="100">
        <f t="shared" si="7"/>
        <v>1468670</v>
      </c>
      <c r="J38" s="100">
        <f t="shared" si="7"/>
        <v>4664605</v>
      </c>
      <c r="K38" s="100">
        <f t="shared" si="7"/>
        <v>2076985</v>
      </c>
      <c r="L38" s="100">
        <f t="shared" si="7"/>
        <v>1630663</v>
      </c>
      <c r="M38" s="100">
        <f t="shared" si="7"/>
        <v>12352675</v>
      </c>
      <c r="N38" s="100">
        <f t="shared" si="7"/>
        <v>16060323</v>
      </c>
      <c r="O38" s="100">
        <f t="shared" si="7"/>
        <v>4369587</v>
      </c>
      <c r="P38" s="100">
        <f t="shared" si="7"/>
        <v>3833049</v>
      </c>
      <c r="Q38" s="100">
        <f t="shared" si="7"/>
        <v>4034278</v>
      </c>
      <c r="R38" s="100">
        <f t="shared" si="7"/>
        <v>12236914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32961842</v>
      </c>
      <c r="X38" s="100">
        <f t="shared" si="7"/>
        <v>51549750</v>
      </c>
      <c r="Y38" s="100">
        <f t="shared" si="7"/>
        <v>-18587908</v>
      </c>
      <c r="Z38" s="137">
        <f>+IF(X38&lt;&gt;0,+(Y38/X38)*100,0)</f>
        <v>-36.05819232876978</v>
      </c>
      <c r="AA38" s="153">
        <f>SUM(AA39:AA41)</f>
        <v>69448240</v>
      </c>
    </row>
    <row r="39" spans="1:27" ht="12.75">
      <c r="A39" s="138" t="s">
        <v>85</v>
      </c>
      <c r="B39" s="136"/>
      <c r="C39" s="155">
        <v>7503661</v>
      </c>
      <c r="D39" s="155"/>
      <c r="E39" s="156">
        <v>9215050</v>
      </c>
      <c r="F39" s="60">
        <v>10549580</v>
      </c>
      <c r="G39" s="60">
        <v>701608</v>
      </c>
      <c r="H39" s="60">
        <v>438194</v>
      </c>
      <c r="I39" s="60">
        <v>412681</v>
      </c>
      <c r="J39" s="60">
        <v>1552483</v>
      </c>
      <c r="K39" s="60">
        <v>420687</v>
      </c>
      <c r="L39" s="60">
        <v>473021</v>
      </c>
      <c r="M39" s="60">
        <v>550267</v>
      </c>
      <c r="N39" s="60">
        <v>1443975</v>
      </c>
      <c r="O39" s="60">
        <v>911047</v>
      </c>
      <c r="P39" s="60">
        <v>533152</v>
      </c>
      <c r="Q39" s="60">
        <v>569632</v>
      </c>
      <c r="R39" s="60">
        <v>2013831</v>
      </c>
      <c r="S39" s="60"/>
      <c r="T39" s="60"/>
      <c r="U39" s="60"/>
      <c r="V39" s="60"/>
      <c r="W39" s="60">
        <v>5010289</v>
      </c>
      <c r="X39" s="60">
        <v>6895530</v>
      </c>
      <c r="Y39" s="60">
        <v>-1885241</v>
      </c>
      <c r="Z39" s="140">
        <v>-27.34</v>
      </c>
      <c r="AA39" s="155">
        <v>10549580</v>
      </c>
    </row>
    <row r="40" spans="1:27" ht="12.75">
      <c r="A40" s="138" t="s">
        <v>86</v>
      </c>
      <c r="B40" s="136"/>
      <c r="C40" s="155">
        <v>30814333</v>
      </c>
      <c r="D40" s="155"/>
      <c r="E40" s="156">
        <v>59538700</v>
      </c>
      <c r="F40" s="60">
        <v>58898660</v>
      </c>
      <c r="G40" s="60">
        <v>964983</v>
      </c>
      <c r="H40" s="60">
        <v>1091150</v>
      </c>
      <c r="I40" s="60">
        <v>1055989</v>
      </c>
      <c r="J40" s="60">
        <v>3112122</v>
      </c>
      <c r="K40" s="60">
        <v>1656298</v>
      </c>
      <c r="L40" s="60">
        <v>1157642</v>
      </c>
      <c r="M40" s="60">
        <v>11802408</v>
      </c>
      <c r="N40" s="60">
        <v>14616348</v>
      </c>
      <c r="O40" s="60">
        <v>3458540</v>
      </c>
      <c r="P40" s="60">
        <v>3299897</v>
      </c>
      <c r="Q40" s="60">
        <v>3464646</v>
      </c>
      <c r="R40" s="60">
        <v>10223083</v>
      </c>
      <c r="S40" s="60"/>
      <c r="T40" s="60"/>
      <c r="U40" s="60"/>
      <c r="V40" s="60"/>
      <c r="W40" s="60">
        <v>27951553</v>
      </c>
      <c r="X40" s="60">
        <v>44654220</v>
      </c>
      <c r="Y40" s="60">
        <v>-16702667</v>
      </c>
      <c r="Z40" s="140">
        <v>-37.4</v>
      </c>
      <c r="AA40" s="155">
        <v>58898660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536860620</v>
      </c>
      <c r="D42" s="153">
        <f>SUM(D43:D46)</f>
        <v>0</v>
      </c>
      <c r="E42" s="154">
        <f t="shared" si="8"/>
        <v>641672990</v>
      </c>
      <c r="F42" s="100">
        <f t="shared" si="8"/>
        <v>586175020</v>
      </c>
      <c r="G42" s="100">
        <f t="shared" si="8"/>
        <v>10797829</v>
      </c>
      <c r="H42" s="100">
        <f t="shared" si="8"/>
        <v>48578658</v>
      </c>
      <c r="I42" s="100">
        <f t="shared" si="8"/>
        <v>67833450</v>
      </c>
      <c r="J42" s="100">
        <f t="shared" si="8"/>
        <v>127209937</v>
      </c>
      <c r="K42" s="100">
        <f t="shared" si="8"/>
        <v>46393196</v>
      </c>
      <c r="L42" s="100">
        <f t="shared" si="8"/>
        <v>37069509</v>
      </c>
      <c r="M42" s="100">
        <f t="shared" si="8"/>
        <v>49285265</v>
      </c>
      <c r="N42" s="100">
        <f t="shared" si="8"/>
        <v>132747970</v>
      </c>
      <c r="O42" s="100">
        <f t="shared" si="8"/>
        <v>45297475</v>
      </c>
      <c r="P42" s="100">
        <f t="shared" si="8"/>
        <v>39443683</v>
      </c>
      <c r="Q42" s="100">
        <f t="shared" si="8"/>
        <v>39968294</v>
      </c>
      <c r="R42" s="100">
        <f t="shared" si="8"/>
        <v>124709452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384667359</v>
      </c>
      <c r="X42" s="100">
        <f t="shared" si="8"/>
        <v>481254660</v>
      </c>
      <c r="Y42" s="100">
        <f t="shared" si="8"/>
        <v>-96587301</v>
      </c>
      <c r="Z42" s="137">
        <f>+IF(X42&lt;&gt;0,+(Y42/X42)*100,0)</f>
        <v>-20.06989418034934</v>
      </c>
      <c r="AA42" s="153">
        <f>SUM(AA43:AA46)</f>
        <v>586175020</v>
      </c>
    </row>
    <row r="43" spans="1:27" ht="12.75">
      <c r="A43" s="138" t="s">
        <v>89</v>
      </c>
      <c r="B43" s="136"/>
      <c r="C43" s="155">
        <v>243981329</v>
      </c>
      <c r="D43" s="155"/>
      <c r="E43" s="156">
        <v>274968510</v>
      </c>
      <c r="F43" s="60">
        <v>273548490</v>
      </c>
      <c r="G43" s="60">
        <v>2541622</v>
      </c>
      <c r="H43" s="60">
        <v>28239437</v>
      </c>
      <c r="I43" s="60">
        <v>44201425</v>
      </c>
      <c r="J43" s="60">
        <v>74982484</v>
      </c>
      <c r="K43" s="60">
        <v>17456469</v>
      </c>
      <c r="L43" s="60">
        <v>17385205</v>
      </c>
      <c r="M43" s="60">
        <v>20843211</v>
      </c>
      <c r="N43" s="60">
        <v>55684885</v>
      </c>
      <c r="O43" s="60">
        <v>18527110</v>
      </c>
      <c r="P43" s="60">
        <v>17409544</v>
      </c>
      <c r="Q43" s="60">
        <v>16647064</v>
      </c>
      <c r="R43" s="60">
        <v>52583718</v>
      </c>
      <c r="S43" s="60"/>
      <c r="T43" s="60"/>
      <c r="U43" s="60"/>
      <c r="V43" s="60"/>
      <c r="W43" s="60">
        <v>183251087</v>
      </c>
      <c r="X43" s="60">
        <v>206226720</v>
      </c>
      <c r="Y43" s="60">
        <v>-22975633</v>
      </c>
      <c r="Z43" s="140">
        <v>-11.14</v>
      </c>
      <c r="AA43" s="155">
        <v>273548490</v>
      </c>
    </row>
    <row r="44" spans="1:27" ht="12.75">
      <c r="A44" s="138" t="s">
        <v>90</v>
      </c>
      <c r="B44" s="136"/>
      <c r="C44" s="155">
        <v>211434278</v>
      </c>
      <c r="D44" s="155"/>
      <c r="E44" s="156">
        <v>258441990</v>
      </c>
      <c r="F44" s="60">
        <v>215368630</v>
      </c>
      <c r="G44" s="60">
        <v>4553661</v>
      </c>
      <c r="H44" s="60">
        <v>15212536</v>
      </c>
      <c r="I44" s="60">
        <v>17901661</v>
      </c>
      <c r="J44" s="60">
        <v>37667858</v>
      </c>
      <c r="K44" s="60">
        <v>24529390</v>
      </c>
      <c r="L44" s="60">
        <v>15237429</v>
      </c>
      <c r="M44" s="60">
        <v>19542232</v>
      </c>
      <c r="N44" s="60">
        <v>59309051</v>
      </c>
      <c r="O44" s="60">
        <v>19578047</v>
      </c>
      <c r="P44" s="60">
        <v>15218220</v>
      </c>
      <c r="Q44" s="60">
        <v>13800312</v>
      </c>
      <c r="R44" s="60">
        <v>48596579</v>
      </c>
      <c r="S44" s="60"/>
      <c r="T44" s="60"/>
      <c r="U44" s="60"/>
      <c r="V44" s="60"/>
      <c r="W44" s="60">
        <v>145573488</v>
      </c>
      <c r="X44" s="60">
        <v>193831470</v>
      </c>
      <c r="Y44" s="60">
        <v>-48257982</v>
      </c>
      <c r="Z44" s="140">
        <v>-24.9</v>
      </c>
      <c r="AA44" s="155">
        <v>215368630</v>
      </c>
    </row>
    <row r="45" spans="1:27" ht="12.75">
      <c r="A45" s="138" t="s">
        <v>91</v>
      </c>
      <c r="B45" s="136"/>
      <c r="C45" s="157">
        <v>37002245</v>
      </c>
      <c r="D45" s="157"/>
      <c r="E45" s="158">
        <v>50917400</v>
      </c>
      <c r="F45" s="159">
        <v>45618750</v>
      </c>
      <c r="G45" s="159">
        <v>1125421</v>
      </c>
      <c r="H45" s="159">
        <v>2501671</v>
      </c>
      <c r="I45" s="159">
        <v>2613349</v>
      </c>
      <c r="J45" s="159">
        <v>6240441</v>
      </c>
      <c r="K45" s="159">
        <v>1259819</v>
      </c>
      <c r="L45" s="159">
        <v>1338959</v>
      </c>
      <c r="M45" s="159">
        <v>6081179</v>
      </c>
      <c r="N45" s="159">
        <v>8679957</v>
      </c>
      <c r="O45" s="159">
        <v>2552487</v>
      </c>
      <c r="P45" s="159">
        <v>3055438</v>
      </c>
      <c r="Q45" s="159">
        <v>6795388</v>
      </c>
      <c r="R45" s="159">
        <v>12403313</v>
      </c>
      <c r="S45" s="159"/>
      <c r="T45" s="159"/>
      <c r="U45" s="159"/>
      <c r="V45" s="159"/>
      <c r="W45" s="159">
        <v>27323711</v>
      </c>
      <c r="X45" s="159">
        <v>38187720</v>
      </c>
      <c r="Y45" s="159">
        <v>-10864009</v>
      </c>
      <c r="Z45" s="141">
        <v>-28.45</v>
      </c>
      <c r="AA45" s="157">
        <v>45618750</v>
      </c>
    </row>
    <row r="46" spans="1:27" ht="12.75">
      <c r="A46" s="138" t="s">
        <v>92</v>
      </c>
      <c r="B46" s="136"/>
      <c r="C46" s="155">
        <v>44442768</v>
      </c>
      <c r="D46" s="155"/>
      <c r="E46" s="156">
        <v>57345090</v>
      </c>
      <c r="F46" s="60">
        <v>51639150</v>
      </c>
      <c r="G46" s="60">
        <v>2577125</v>
      </c>
      <c r="H46" s="60">
        <v>2625014</v>
      </c>
      <c r="I46" s="60">
        <v>3117015</v>
      </c>
      <c r="J46" s="60">
        <v>8319154</v>
      </c>
      <c r="K46" s="60">
        <v>3147518</v>
      </c>
      <c r="L46" s="60">
        <v>3107916</v>
      </c>
      <c r="M46" s="60">
        <v>2818643</v>
      </c>
      <c r="N46" s="60">
        <v>9074077</v>
      </c>
      <c r="O46" s="60">
        <v>4639831</v>
      </c>
      <c r="P46" s="60">
        <v>3760481</v>
      </c>
      <c r="Q46" s="60">
        <v>2725530</v>
      </c>
      <c r="R46" s="60">
        <v>11125842</v>
      </c>
      <c r="S46" s="60"/>
      <c r="T46" s="60"/>
      <c r="U46" s="60"/>
      <c r="V46" s="60"/>
      <c r="W46" s="60">
        <v>28519073</v>
      </c>
      <c r="X46" s="60">
        <v>43008750</v>
      </c>
      <c r="Y46" s="60">
        <v>-14489677</v>
      </c>
      <c r="Z46" s="140">
        <v>-33.69</v>
      </c>
      <c r="AA46" s="155">
        <v>51639150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882249794</v>
      </c>
      <c r="D48" s="168">
        <f>+D28+D32+D38+D42+D47</f>
        <v>0</v>
      </c>
      <c r="E48" s="169">
        <f t="shared" si="9"/>
        <v>998836490</v>
      </c>
      <c r="F48" s="73">
        <f t="shared" si="9"/>
        <v>1002735920</v>
      </c>
      <c r="G48" s="73">
        <f t="shared" si="9"/>
        <v>30299005</v>
      </c>
      <c r="H48" s="73">
        <f t="shared" si="9"/>
        <v>71518152</v>
      </c>
      <c r="I48" s="73">
        <f t="shared" si="9"/>
        <v>91021446</v>
      </c>
      <c r="J48" s="73">
        <f t="shared" si="9"/>
        <v>192838603</v>
      </c>
      <c r="K48" s="73">
        <f t="shared" si="9"/>
        <v>68648220</v>
      </c>
      <c r="L48" s="73">
        <f t="shared" si="9"/>
        <v>60912747</v>
      </c>
      <c r="M48" s="73">
        <f t="shared" si="9"/>
        <v>90955645</v>
      </c>
      <c r="N48" s="73">
        <f t="shared" si="9"/>
        <v>220516612</v>
      </c>
      <c r="O48" s="73">
        <f t="shared" si="9"/>
        <v>74359905</v>
      </c>
      <c r="P48" s="73">
        <f t="shared" si="9"/>
        <v>64847623</v>
      </c>
      <c r="Q48" s="73">
        <f t="shared" si="9"/>
        <v>68822292</v>
      </c>
      <c r="R48" s="73">
        <f t="shared" si="9"/>
        <v>208029820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621385035</v>
      </c>
      <c r="X48" s="73">
        <f t="shared" si="9"/>
        <v>749035260</v>
      </c>
      <c r="Y48" s="73">
        <f t="shared" si="9"/>
        <v>-127650225</v>
      </c>
      <c r="Z48" s="170">
        <f>+IF(X48&lt;&gt;0,+(Y48/X48)*100,0)</f>
        <v>-17.041951402928614</v>
      </c>
      <c r="AA48" s="168">
        <f>+AA28+AA32+AA38+AA42+AA47</f>
        <v>1002735920</v>
      </c>
    </row>
    <row r="49" spans="1:27" ht="12.75">
      <c r="A49" s="148" t="s">
        <v>49</v>
      </c>
      <c r="B49" s="149"/>
      <c r="C49" s="171">
        <f aca="true" t="shared" si="10" ref="C49:Y49">+C25-C48</f>
        <v>37422961</v>
      </c>
      <c r="D49" s="171">
        <f>+D25-D48</f>
        <v>0</v>
      </c>
      <c r="E49" s="172">
        <f t="shared" si="10"/>
        <v>48561750</v>
      </c>
      <c r="F49" s="173">
        <f t="shared" si="10"/>
        <v>60786750</v>
      </c>
      <c r="G49" s="173">
        <f t="shared" si="10"/>
        <v>114635555</v>
      </c>
      <c r="H49" s="173">
        <f t="shared" si="10"/>
        <v>-20971845</v>
      </c>
      <c r="I49" s="173">
        <f t="shared" si="10"/>
        <v>-34823476</v>
      </c>
      <c r="J49" s="173">
        <f t="shared" si="10"/>
        <v>58840234</v>
      </c>
      <c r="K49" s="173">
        <f t="shared" si="10"/>
        <v>1417117</v>
      </c>
      <c r="L49" s="173">
        <f t="shared" si="10"/>
        <v>-2510939</v>
      </c>
      <c r="M49" s="173">
        <f t="shared" si="10"/>
        <v>10118312</v>
      </c>
      <c r="N49" s="173">
        <f t="shared" si="10"/>
        <v>9024490</v>
      </c>
      <c r="O49" s="173">
        <f t="shared" si="10"/>
        <v>-23261951</v>
      </c>
      <c r="P49" s="173">
        <f t="shared" si="10"/>
        <v>-10046803</v>
      </c>
      <c r="Q49" s="173">
        <f t="shared" si="10"/>
        <v>27166156</v>
      </c>
      <c r="R49" s="173">
        <f t="shared" si="10"/>
        <v>-6142598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61722126</v>
      </c>
      <c r="X49" s="173">
        <f>IF(F25=F48,0,X25-X48)</f>
        <v>36438030</v>
      </c>
      <c r="Y49" s="173">
        <f t="shared" si="10"/>
        <v>25284096</v>
      </c>
      <c r="Z49" s="174">
        <f>+IF(X49&lt;&gt;0,+(Y49/X49)*100,0)</f>
        <v>69.38930562382214</v>
      </c>
      <c r="AA49" s="171">
        <f>+AA25-AA48</f>
        <v>60786750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114445494</v>
      </c>
      <c r="D5" s="155">
        <v>0</v>
      </c>
      <c r="E5" s="156">
        <v>113366430</v>
      </c>
      <c r="F5" s="60">
        <v>121196430</v>
      </c>
      <c r="G5" s="60">
        <v>20542050</v>
      </c>
      <c r="H5" s="60">
        <v>10084359</v>
      </c>
      <c r="I5" s="60">
        <v>10002433</v>
      </c>
      <c r="J5" s="60">
        <v>40628842</v>
      </c>
      <c r="K5" s="60">
        <v>10145538</v>
      </c>
      <c r="L5" s="60">
        <v>9895196</v>
      </c>
      <c r="M5" s="60">
        <v>10006291</v>
      </c>
      <c r="N5" s="60">
        <v>30047025</v>
      </c>
      <c r="O5" s="60">
        <v>7915668</v>
      </c>
      <c r="P5" s="60">
        <v>9712683</v>
      </c>
      <c r="Q5" s="60">
        <v>9759029</v>
      </c>
      <c r="R5" s="60">
        <v>27387380</v>
      </c>
      <c r="S5" s="60">
        <v>0</v>
      </c>
      <c r="T5" s="60">
        <v>0</v>
      </c>
      <c r="U5" s="60">
        <v>0</v>
      </c>
      <c r="V5" s="60">
        <v>0</v>
      </c>
      <c r="W5" s="60">
        <v>98063247</v>
      </c>
      <c r="X5" s="60">
        <v>85839000</v>
      </c>
      <c r="Y5" s="60">
        <v>12224247</v>
      </c>
      <c r="Z5" s="140">
        <v>14.24</v>
      </c>
      <c r="AA5" s="155">
        <v>121196430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208625631</v>
      </c>
      <c r="D7" s="155">
        <v>0</v>
      </c>
      <c r="E7" s="156">
        <v>284053100</v>
      </c>
      <c r="F7" s="60">
        <v>287553100</v>
      </c>
      <c r="G7" s="60">
        <v>18730876</v>
      </c>
      <c r="H7" s="60">
        <v>22525601</v>
      </c>
      <c r="I7" s="60">
        <v>17755340</v>
      </c>
      <c r="J7" s="60">
        <v>59011817</v>
      </c>
      <c r="K7" s="60">
        <v>28042555</v>
      </c>
      <c r="L7" s="60">
        <v>12658670</v>
      </c>
      <c r="M7" s="60">
        <v>18190222</v>
      </c>
      <c r="N7" s="60">
        <v>58891447</v>
      </c>
      <c r="O7" s="60">
        <v>16558560</v>
      </c>
      <c r="P7" s="60">
        <v>17881244</v>
      </c>
      <c r="Q7" s="60">
        <v>21429722</v>
      </c>
      <c r="R7" s="60">
        <v>55869526</v>
      </c>
      <c r="S7" s="60">
        <v>0</v>
      </c>
      <c r="T7" s="60">
        <v>0</v>
      </c>
      <c r="U7" s="60">
        <v>0</v>
      </c>
      <c r="V7" s="60">
        <v>0</v>
      </c>
      <c r="W7" s="60">
        <v>173772790</v>
      </c>
      <c r="X7" s="60">
        <v>193174000</v>
      </c>
      <c r="Y7" s="60">
        <v>-19401210</v>
      </c>
      <c r="Z7" s="140">
        <v>-10.04</v>
      </c>
      <c r="AA7" s="155">
        <v>287553100</v>
      </c>
    </row>
    <row r="8" spans="1:27" ht="12.75">
      <c r="A8" s="183" t="s">
        <v>104</v>
      </c>
      <c r="B8" s="182"/>
      <c r="C8" s="155">
        <v>258841883</v>
      </c>
      <c r="D8" s="155">
        <v>0</v>
      </c>
      <c r="E8" s="156">
        <v>349547080</v>
      </c>
      <c r="F8" s="60">
        <v>322947080</v>
      </c>
      <c r="G8" s="60">
        <v>29173205</v>
      </c>
      <c r="H8" s="60">
        <v>24173732</v>
      </c>
      <c r="I8" s="60">
        <v>20457810</v>
      </c>
      <c r="J8" s="60">
        <v>73804747</v>
      </c>
      <c r="K8" s="60">
        <v>22109295</v>
      </c>
      <c r="L8" s="60">
        <v>21403926</v>
      </c>
      <c r="M8" s="60">
        <v>21595260</v>
      </c>
      <c r="N8" s="60">
        <v>65108481</v>
      </c>
      <c r="O8" s="60">
        <v>17585100</v>
      </c>
      <c r="P8" s="60">
        <v>18917440</v>
      </c>
      <c r="Q8" s="60">
        <v>18929272</v>
      </c>
      <c r="R8" s="60">
        <v>55431812</v>
      </c>
      <c r="S8" s="60">
        <v>0</v>
      </c>
      <c r="T8" s="60">
        <v>0</v>
      </c>
      <c r="U8" s="60">
        <v>0</v>
      </c>
      <c r="V8" s="60">
        <v>0</v>
      </c>
      <c r="W8" s="60">
        <v>194345040</v>
      </c>
      <c r="X8" s="60">
        <v>276000000</v>
      </c>
      <c r="Y8" s="60">
        <v>-81654960</v>
      </c>
      <c r="Z8" s="140">
        <v>-29.59</v>
      </c>
      <c r="AA8" s="155">
        <v>322947080</v>
      </c>
    </row>
    <row r="9" spans="1:27" ht="12.75">
      <c r="A9" s="183" t="s">
        <v>105</v>
      </c>
      <c r="B9" s="182"/>
      <c r="C9" s="155">
        <v>19713892</v>
      </c>
      <c r="D9" s="155">
        <v>0</v>
      </c>
      <c r="E9" s="156">
        <v>21544680</v>
      </c>
      <c r="F9" s="60">
        <v>25544680</v>
      </c>
      <c r="G9" s="60">
        <v>2098688</v>
      </c>
      <c r="H9" s="60">
        <v>1801558</v>
      </c>
      <c r="I9" s="60">
        <v>1840499</v>
      </c>
      <c r="J9" s="60">
        <v>5740745</v>
      </c>
      <c r="K9" s="60">
        <v>1836097</v>
      </c>
      <c r="L9" s="60">
        <v>1823894</v>
      </c>
      <c r="M9" s="60">
        <v>1830421</v>
      </c>
      <c r="N9" s="60">
        <v>5490412</v>
      </c>
      <c r="O9" s="60">
        <v>1801966</v>
      </c>
      <c r="P9" s="60">
        <v>1783050</v>
      </c>
      <c r="Q9" s="60">
        <v>1903576</v>
      </c>
      <c r="R9" s="60">
        <v>5488592</v>
      </c>
      <c r="S9" s="60">
        <v>0</v>
      </c>
      <c r="T9" s="60">
        <v>0</v>
      </c>
      <c r="U9" s="60">
        <v>0</v>
      </c>
      <c r="V9" s="60">
        <v>0</v>
      </c>
      <c r="W9" s="60">
        <v>16719749</v>
      </c>
      <c r="X9" s="60">
        <v>16155000</v>
      </c>
      <c r="Y9" s="60">
        <v>564749</v>
      </c>
      <c r="Z9" s="140">
        <v>3.5</v>
      </c>
      <c r="AA9" s="155">
        <v>25544680</v>
      </c>
    </row>
    <row r="10" spans="1:27" ht="12.75">
      <c r="A10" s="183" t="s">
        <v>106</v>
      </c>
      <c r="B10" s="182"/>
      <c r="C10" s="155">
        <v>25954706</v>
      </c>
      <c r="D10" s="155">
        <v>0</v>
      </c>
      <c r="E10" s="156">
        <v>27807190</v>
      </c>
      <c r="F10" s="54">
        <v>35807190</v>
      </c>
      <c r="G10" s="54">
        <v>2380709</v>
      </c>
      <c r="H10" s="54">
        <v>2390362</v>
      </c>
      <c r="I10" s="54">
        <v>2394803</v>
      </c>
      <c r="J10" s="54">
        <v>7165874</v>
      </c>
      <c r="K10" s="54">
        <v>2291820</v>
      </c>
      <c r="L10" s="54">
        <v>2366967</v>
      </c>
      <c r="M10" s="54">
        <v>2368730</v>
      </c>
      <c r="N10" s="54">
        <v>7027517</v>
      </c>
      <c r="O10" s="54">
        <v>2370612</v>
      </c>
      <c r="P10" s="54">
        <v>2280520</v>
      </c>
      <c r="Q10" s="54">
        <v>2367488</v>
      </c>
      <c r="R10" s="54">
        <v>7018620</v>
      </c>
      <c r="S10" s="54">
        <v>0</v>
      </c>
      <c r="T10" s="54">
        <v>0</v>
      </c>
      <c r="U10" s="54">
        <v>0</v>
      </c>
      <c r="V10" s="54">
        <v>0</v>
      </c>
      <c r="W10" s="54">
        <v>21212011</v>
      </c>
      <c r="X10" s="54">
        <v>20853000</v>
      </c>
      <c r="Y10" s="54">
        <v>359011</v>
      </c>
      <c r="Z10" s="184">
        <v>1.72</v>
      </c>
      <c r="AA10" s="130">
        <v>35807190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10071720</v>
      </c>
      <c r="Y11" s="60">
        <v>-10071720</v>
      </c>
      <c r="Z11" s="140">
        <v>-100</v>
      </c>
      <c r="AA11" s="155">
        <v>0</v>
      </c>
    </row>
    <row r="12" spans="1:27" ht="12.75">
      <c r="A12" s="183" t="s">
        <v>108</v>
      </c>
      <c r="B12" s="185"/>
      <c r="C12" s="155">
        <v>4641920</v>
      </c>
      <c r="D12" s="155">
        <v>0</v>
      </c>
      <c r="E12" s="156">
        <v>5780030</v>
      </c>
      <c r="F12" s="60">
        <v>5780030</v>
      </c>
      <c r="G12" s="60">
        <v>414309</v>
      </c>
      <c r="H12" s="60">
        <v>385680</v>
      </c>
      <c r="I12" s="60">
        <v>420797</v>
      </c>
      <c r="J12" s="60">
        <v>1220786</v>
      </c>
      <c r="K12" s="60">
        <v>385382</v>
      </c>
      <c r="L12" s="60">
        <v>492704</v>
      </c>
      <c r="M12" s="60">
        <v>393715</v>
      </c>
      <c r="N12" s="60">
        <v>1271801</v>
      </c>
      <c r="O12" s="60">
        <v>386128</v>
      </c>
      <c r="P12" s="60">
        <v>375266</v>
      </c>
      <c r="Q12" s="60">
        <v>433255</v>
      </c>
      <c r="R12" s="60">
        <v>1194649</v>
      </c>
      <c r="S12" s="60">
        <v>0</v>
      </c>
      <c r="T12" s="60">
        <v>0</v>
      </c>
      <c r="U12" s="60">
        <v>0</v>
      </c>
      <c r="V12" s="60">
        <v>0</v>
      </c>
      <c r="W12" s="60">
        <v>3687236</v>
      </c>
      <c r="X12" s="60">
        <v>4335030</v>
      </c>
      <c r="Y12" s="60">
        <v>-647794</v>
      </c>
      <c r="Z12" s="140">
        <v>-14.94</v>
      </c>
      <c r="AA12" s="155">
        <v>5780030</v>
      </c>
    </row>
    <row r="13" spans="1:27" ht="12.75">
      <c r="A13" s="181" t="s">
        <v>109</v>
      </c>
      <c r="B13" s="185"/>
      <c r="C13" s="155">
        <v>2797837</v>
      </c>
      <c r="D13" s="155">
        <v>0</v>
      </c>
      <c r="E13" s="156">
        <v>2600000</v>
      </c>
      <c r="F13" s="60">
        <v>1400000</v>
      </c>
      <c r="G13" s="60">
        <v>54263</v>
      </c>
      <c r="H13" s="60">
        <v>127988</v>
      </c>
      <c r="I13" s="60">
        <v>0</v>
      </c>
      <c r="J13" s="60">
        <v>182251</v>
      </c>
      <c r="K13" s="60">
        <v>314416</v>
      </c>
      <c r="L13" s="60">
        <v>30216</v>
      </c>
      <c r="M13" s="60">
        <v>61204</v>
      </c>
      <c r="N13" s="60">
        <v>405836</v>
      </c>
      <c r="O13" s="60">
        <v>43861</v>
      </c>
      <c r="P13" s="60">
        <v>52057</v>
      </c>
      <c r="Q13" s="60">
        <v>13683</v>
      </c>
      <c r="R13" s="60">
        <v>109601</v>
      </c>
      <c r="S13" s="60">
        <v>0</v>
      </c>
      <c r="T13" s="60">
        <v>0</v>
      </c>
      <c r="U13" s="60">
        <v>0</v>
      </c>
      <c r="V13" s="60">
        <v>0</v>
      </c>
      <c r="W13" s="60">
        <v>697688</v>
      </c>
      <c r="X13" s="60">
        <v>1950030</v>
      </c>
      <c r="Y13" s="60">
        <v>-1252342</v>
      </c>
      <c r="Z13" s="140">
        <v>-64.22</v>
      </c>
      <c r="AA13" s="155">
        <v>1400000</v>
      </c>
    </row>
    <row r="14" spans="1:27" ht="12.75">
      <c r="A14" s="181" t="s">
        <v>110</v>
      </c>
      <c r="B14" s="185"/>
      <c r="C14" s="155">
        <v>16449002</v>
      </c>
      <c r="D14" s="155">
        <v>0</v>
      </c>
      <c r="E14" s="156">
        <v>18940170</v>
      </c>
      <c r="F14" s="60">
        <v>22040170</v>
      </c>
      <c r="G14" s="60">
        <v>1829001</v>
      </c>
      <c r="H14" s="60">
        <v>1850463</v>
      </c>
      <c r="I14" s="60">
        <v>1966590</v>
      </c>
      <c r="J14" s="60">
        <v>5646054</v>
      </c>
      <c r="K14" s="60">
        <v>1993945</v>
      </c>
      <c r="L14" s="60">
        <v>2123697</v>
      </c>
      <c r="M14" s="60">
        <v>2140399</v>
      </c>
      <c r="N14" s="60">
        <v>6258041</v>
      </c>
      <c r="O14" s="60">
        <v>2271129</v>
      </c>
      <c r="P14" s="60">
        <v>2330384</v>
      </c>
      <c r="Q14" s="60">
        <v>2360698</v>
      </c>
      <c r="R14" s="60">
        <v>6962211</v>
      </c>
      <c r="S14" s="60">
        <v>0</v>
      </c>
      <c r="T14" s="60">
        <v>0</v>
      </c>
      <c r="U14" s="60">
        <v>0</v>
      </c>
      <c r="V14" s="60">
        <v>0</v>
      </c>
      <c r="W14" s="60">
        <v>18866306</v>
      </c>
      <c r="X14" s="60">
        <v>14204970</v>
      </c>
      <c r="Y14" s="60">
        <v>4661336</v>
      </c>
      <c r="Z14" s="140">
        <v>32.81</v>
      </c>
      <c r="AA14" s="155">
        <v>22040170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18506723</v>
      </c>
      <c r="D16" s="155">
        <v>0</v>
      </c>
      <c r="E16" s="156">
        <v>3025020</v>
      </c>
      <c r="F16" s="60">
        <v>3025020</v>
      </c>
      <c r="G16" s="60">
        <v>49070</v>
      </c>
      <c r="H16" s="60">
        <v>242007</v>
      </c>
      <c r="I16" s="60">
        <v>216672</v>
      </c>
      <c r="J16" s="60">
        <v>507749</v>
      </c>
      <c r="K16" s="60">
        <v>236629</v>
      </c>
      <c r="L16" s="60">
        <v>123376</v>
      </c>
      <c r="M16" s="60">
        <v>251555</v>
      </c>
      <c r="N16" s="60">
        <v>611560</v>
      </c>
      <c r="O16" s="60">
        <v>205693</v>
      </c>
      <c r="P16" s="60">
        <v>181026</v>
      </c>
      <c r="Q16" s="60">
        <v>258827</v>
      </c>
      <c r="R16" s="60">
        <v>645546</v>
      </c>
      <c r="S16" s="60">
        <v>0</v>
      </c>
      <c r="T16" s="60">
        <v>0</v>
      </c>
      <c r="U16" s="60">
        <v>0</v>
      </c>
      <c r="V16" s="60">
        <v>0</v>
      </c>
      <c r="W16" s="60">
        <v>1764855</v>
      </c>
      <c r="X16" s="60">
        <v>2268720</v>
      </c>
      <c r="Y16" s="60">
        <v>-503865</v>
      </c>
      <c r="Z16" s="140">
        <v>-22.21</v>
      </c>
      <c r="AA16" s="155">
        <v>3025020</v>
      </c>
    </row>
    <row r="17" spans="1:27" ht="12.75">
      <c r="A17" s="181" t="s">
        <v>113</v>
      </c>
      <c r="B17" s="185"/>
      <c r="C17" s="155">
        <v>159061</v>
      </c>
      <c r="D17" s="155">
        <v>0</v>
      </c>
      <c r="E17" s="156">
        <v>190600</v>
      </c>
      <c r="F17" s="60">
        <v>190600</v>
      </c>
      <c r="G17" s="60">
        <v>514</v>
      </c>
      <c r="H17" s="60">
        <v>15010</v>
      </c>
      <c r="I17" s="60">
        <v>12555</v>
      </c>
      <c r="J17" s="60">
        <v>28079</v>
      </c>
      <c r="K17" s="60">
        <v>12170</v>
      </c>
      <c r="L17" s="60">
        <v>8220</v>
      </c>
      <c r="M17" s="60">
        <v>5510</v>
      </c>
      <c r="N17" s="60">
        <v>25900</v>
      </c>
      <c r="O17" s="60">
        <v>6230</v>
      </c>
      <c r="P17" s="60">
        <v>4320</v>
      </c>
      <c r="Q17" s="60">
        <v>10835</v>
      </c>
      <c r="R17" s="60">
        <v>21385</v>
      </c>
      <c r="S17" s="60">
        <v>0</v>
      </c>
      <c r="T17" s="60">
        <v>0</v>
      </c>
      <c r="U17" s="60">
        <v>0</v>
      </c>
      <c r="V17" s="60">
        <v>0</v>
      </c>
      <c r="W17" s="60">
        <v>75364</v>
      </c>
      <c r="X17" s="60">
        <v>143280</v>
      </c>
      <c r="Y17" s="60">
        <v>-67916</v>
      </c>
      <c r="Z17" s="140">
        <v>-47.4</v>
      </c>
      <c r="AA17" s="155">
        <v>190600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124686709</v>
      </c>
      <c r="D19" s="155">
        <v>0</v>
      </c>
      <c r="E19" s="156">
        <v>131694150</v>
      </c>
      <c r="F19" s="60">
        <v>133172950</v>
      </c>
      <c r="G19" s="60">
        <v>69180075</v>
      </c>
      <c r="H19" s="60">
        <v>-14414492</v>
      </c>
      <c r="I19" s="60">
        <v>0</v>
      </c>
      <c r="J19" s="60">
        <v>54765583</v>
      </c>
      <c r="K19" s="60">
        <v>351522</v>
      </c>
      <c r="L19" s="60">
        <v>6623784</v>
      </c>
      <c r="M19" s="60">
        <v>42601305</v>
      </c>
      <c r="N19" s="60">
        <v>49576611</v>
      </c>
      <c r="O19" s="60">
        <v>154762</v>
      </c>
      <c r="P19" s="60">
        <v>317999</v>
      </c>
      <c r="Q19" s="60">
        <v>34597898</v>
      </c>
      <c r="R19" s="60">
        <v>35070659</v>
      </c>
      <c r="S19" s="60">
        <v>0</v>
      </c>
      <c r="T19" s="60">
        <v>0</v>
      </c>
      <c r="U19" s="60">
        <v>0</v>
      </c>
      <c r="V19" s="60">
        <v>0</v>
      </c>
      <c r="W19" s="60">
        <v>139412853</v>
      </c>
      <c r="X19" s="60">
        <v>131694000</v>
      </c>
      <c r="Y19" s="60">
        <v>7718853</v>
      </c>
      <c r="Z19" s="140">
        <v>5.86</v>
      </c>
      <c r="AA19" s="155">
        <v>133172950</v>
      </c>
    </row>
    <row r="20" spans="1:27" ht="12.75">
      <c r="A20" s="181" t="s">
        <v>35</v>
      </c>
      <c r="B20" s="185"/>
      <c r="C20" s="155">
        <v>18299327</v>
      </c>
      <c r="D20" s="155">
        <v>0</v>
      </c>
      <c r="E20" s="156">
        <v>20756940</v>
      </c>
      <c r="F20" s="54">
        <v>22797720</v>
      </c>
      <c r="G20" s="54">
        <v>481800</v>
      </c>
      <c r="H20" s="54">
        <v>1364039</v>
      </c>
      <c r="I20" s="54">
        <v>1130471</v>
      </c>
      <c r="J20" s="54">
        <v>2976310</v>
      </c>
      <c r="K20" s="54">
        <v>1762718</v>
      </c>
      <c r="L20" s="54">
        <v>851158</v>
      </c>
      <c r="M20" s="54">
        <v>1629345</v>
      </c>
      <c r="N20" s="54">
        <v>4243221</v>
      </c>
      <c r="O20" s="54">
        <v>1214995</v>
      </c>
      <c r="P20" s="54">
        <v>964831</v>
      </c>
      <c r="Q20" s="54">
        <v>3807665</v>
      </c>
      <c r="R20" s="54">
        <v>5987491</v>
      </c>
      <c r="S20" s="54">
        <v>0</v>
      </c>
      <c r="T20" s="54">
        <v>0</v>
      </c>
      <c r="U20" s="54">
        <v>0</v>
      </c>
      <c r="V20" s="54">
        <v>0</v>
      </c>
      <c r="W20" s="54">
        <v>13207022</v>
      </c>
      <c r="X20" s="54">
        <v>5496750</v>
      </c>
      <c r="Y20" s="54">
        <v>7710272</v>
      </c>
      <c r="Z20" s="184">
        <v>140.27</v>
      </c>
      <c r="AA20" s="130">
        <v>22797720</v>
      </c>
    </row>
    <row r="21" spans="1:27" ht="12.75">
      <c r="A21" s="181" t="s">
        <v>115</v>
      </c>
      <c r="B21" s="185"/>
      <c r="C21" s="155">
        <v>12601106</v>
      </c>
      <c r="D21" s="155">
        <v>0</v>
      </c>
      <c r="E21" s="156">
        <v>1001000</v>
      </c>
      <c r="F21" s="60">
        <v>1001000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750780</v>
      </c>
      <c r="Y21" s="60">
        <v>-750780</v>
      </c>
      <c r="Z21" s="140">
        <v>-100</v>
      </c>
      <c r="AA21" s="155">
        <v>1001000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825723291</v>
      </c>
      <c r="D22" s="188">
        <f>SUM(D5:D21)</f>
        <v>0</v>
      </c>
      <c r="E22" s="189">
        <f t="shared" si="0"/>
        <v>980306390</v>
      </c>
      <c r="F22" s="190">
        <f t="shared" si="0"/>
        <v>982455970</v>
      </c>
      <c r="G22" s="190">
        <f t="shared" si="0"/>
        <v>144934560</v>
      </c>
      <c r="H22" s="190">
        <f t="shared" si="0"/>
        <v>50546307</v>
      </c>
      <c r="I22" s="190">
        <f t="shared" si="0"/>
        <v>56197970</v>
      </c>
      <c r="J22" s="190">
        <f t="shared" si="0"/>
        <v>251678837</v>
      </c>
      <c r="K22" s="190">
        <f t="shared" si="0"/>
        <v>69482087</v>
      </c>
      <c r="L22" s="190">
        <f t="shared" si="0"/>
        <v>58401808</v>
      </c>
      <c r="M22" s="190">
        <f t="shared" si="0"/>
        <v>101073957</v>
      </c>
      <c r="N22" s="190">
        <f t="shared" si="0"/>
        <v>228957852</v>
      </c>
      <c r="O22" s="190">
        <f t="shared" si="0"/>
        <v>50514704</v>
      </c>
      <c r="P22" s="190">
        <f t="shared" si="0"/>
        <v>54800820</v>
      </c>
      <c r="Q22" s="190">
        <f t="shared" si="0"/>
        <v>95871948</v>
      </c>
      <c r="R22" s="190">
        <f t="shared" si="0"/>
        <v>201187472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681824161</v>
      </c>
      <c r="X22" s="190">
        <f t="shared" si="0"/>
        <v>762936280</v>
      </c>
      <c r="Y22" s="190">
        <f t="shared" si="0"/>
        <v>-81112119</v>
      </c>
      <c r="Z22" s="191">
        <f>+IF(X22&lt;&gt;0,+(Y22/X22)*100,0)</f>
        <v>-10.63157187910896</v>
      </c>
      <c r="AA22" s="188">
        <f>SUM(AA5:AA21)</f>
        <v>982455970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230381661</v>
      </c>
      <c r="D25" s="155">
        <v>0</v>
      </c>
      <c r="E25" s="156">
        <v>249435520</v>
      </c>
      <c r="F25" s="60">
        <v>266829870</v>
      </c>
      <c r="G25" s="60">
        <v>20328829</v>
      </c>
      <c r="H25" s="60">
        <v>19904267</v>
      </c>
      <c r="I25" s="60">
        <v>20568415</v>
      </c>
      <c r="J25" s="60">
        <v>60801511</v>
      </c>
      <c r="K25" s="60">
        <v>19126679</v>
      </c>
      <c r="L25" s="60">
        <v>20189079</v>
      </c>
      <c r="M25" s="60">
        <v>20476449</v>
      </c>
      <c r="N25" s="60">
        <v>59792207</v>
      </c>
      <c r="O25" s="60">
        <v>20242524</v>
      </c>
      <c r="P25" s="60">
        <v>21360493</v>
      </c>
      <c r="Q25" s="60">
        <v>19568285</v>
      </c>
      <c r="R25" s="60">
        <v>61171302</v>
      </c>
      <c r="S25" s="60">
        <v>0</v>
      </c>
      <c r="T25" s="60">
        <v>0</v>
      </c>
      <c r="U25" s="60">
        <v>0</v>
      </c>
      <c r="V25" s="60">
        <v>0</v>
      </c>
      <c r="W25" s="60">
        <v>181765020</v>
      </c>
      <c r="X25" s="60">
        <v>187076250</v>
      </c>
      <c r="Y25" s="60">
        <v>-5311230</v>
      </c>
      <c r="Z25" s="140">
        <v>-2.84</v>
      </c>
      <c r="AA25" s="155">
        <v>266829870</v>
      </c>
    </row>
    <row r="26" spans="1:27" ht="12.75">
      <c r="A26" s="183" t="s">
        <v>38</v>
      </c>
      <c r="B26" s="182"/>
      <c r="C26" s="155">
        <v>15246934</v>
      </c>
      <c r="D26" s="155">
        <v>0</v>
      </c>
      <c r="E26" s="156">
        <v>16343070</v>
      </c>
      <c r="F26" s="60">
        <v>16343070</v>
      </c>
      <c r="G26" s="60">
        <v>1199783</v>
      </c>
      <c r="H26" s="60">
        <v>1302084</v>
      </c>
      <c r="I26" s="60">
        <v>1246679</v>
      </c>
      <c r="J26" s="60">
        <v>3748546</v>
      </c>
      <c r="K26" s="60">
        <v>1257277</v>
      </c>
      <c r="L26" s="60">
        <v>1330043</v>
      </c>
      <c r="M26" s="60">
        <v>1277454</v>
      </c>
      <c r="N26" s="60">
        <v>3864774</v>
      </c>
      <c r="O26" s="60">
        <v>1277454</v>
      </c>
      <c r="P26" s="60">
        <v>1298963</v>
      </c>
      <c r="Q26" s="60">
        <v>1520230</v>
      </c>
      <c r="R26" s="60">
        <v>4096647</v>
      </c>
      <c r="S26" s="60">
        <v>0</v>
      </c>
      <c r="T26" s="60">
        <v>0</v>
      </c>
      <c r="U26" s="60">
        <v>0</v>
      </c>
      <c r="V26" s="60">
        <v>0</v>
      </c>
      <c r="W26" s="60">
        <v>11709967</v>
      </c>
      <c r="X26" s="60">
        <v>12257280</v>
      </c>
      <c r="Y26" s="60">
        <v>-547313</v>
      </c>
      <c r="Z26" s="140">
        <v>-4.47</v>
      </c>
      <c r="AA26" s="155">
        <v>16343070</v>
      </c>
    </row>
    <row r="27" spans="1:27" ht="12.75">
      <c r="A27" s="183" t="s">
        <v>118</v>
      </c>
      <c r="B27" s="182"/>
      <c r="C27" s="155">
        <v>127716421</v>
      </c>
      <c r="D27" s="155">
        <v>0</v>
      </c>
      <c r="E27" s="156">
        <v>84441070</v>
      </c>
      <c r="F27" s="60">
        <v>94441070</v>
      </c>
      <c r="G27" s="60">
        <v>7036756</v>
      </c>
      <c r="H27" s="60">
        <v>7036756</v>
      </c>
      <c r="I27" s="60">
        <v>7036756</v>
      </c>
      <c r="J27" s="60">
        <v>21110268</v>
      </c>
      <c r="K27" s="60">
        <v>7036756</v>
      </c>
      <c r="L27" s="60">
        <v>7036756</v>
      </c>
      <c r="M27" s="60">
        <v>7036756</v>
      </c>
      <c r="N27" s="60">
        <v>21110268</v>
      </c>
      <c r="O27" s="60">
        <v>7036756</v>
      </c>
      <c r="P27" s="60">
        <v>7036756</v>
      </c>
      <c r="Q27" s="60">
        <v>7870089</v>
      </c>
      <c r="R27" s="60">
        <v>21943601</v>
      </c>
      <c r="S27" s="60">
        <v>0</v>
      </c>
      <c r="T27" s="60">
        <v>0</v>
      </c>
      <c r="U27" s="60">
        <v>0</v>
      </c>
      <c r="V27" s="60">
        <v>0</v>
      </c>
      <c r="W27" s="60">
        <v>64164137</v>
      </c>
      <c r="X27" s="60">
        <v>63330750</v>
      </c>
      <c r="Y27" s="60">
        <v>833387</v>
      </c>
      <c r="Z27" s="140">
        <v>1.32</v>
      </c>
      <c r="AA27" s="155">
        <v>94441070</v>
      </c>
    </row>
    <row r="28" spans="1:27" ht="12.75">
      <c r="A28" s="183" t="s">
        <v>39</v>
      </c>
      <c r="B28" s="182"/>
      <c r="C28" s="155">
        <v>42930417</v>
      </c>
      <c r="D28" s="155">
        <v>0</v>
      </c>
      <c r="E28" s="156">
        <v>73535340</v>
      </c>
      <c r="F28" s="60">
        <v>73535340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27732995</v>
      </c>
      <c r="N28" s="60">
        <v>27732995</v>
      </c>
      <c r="O28" s="60">
        <v>4622180</v>
      </c>
      <c r="P28" s="60">
        <v>4824533</v>
      </c>
      <c r="Q28" s="60">
        <v>4652080</v>
      </c>
      <c r="R28" s="60">
        <v>14098793</v>
      </c>
      <c r="S28" s="60">
        <v>0</v>
      </c>
      <c r="T28" s="60">
        <v>0</v>
      </c>
      <c r="U28" s="60">
        <v>0</v>
      </c>
      <c r="V28" s="60">
        <v>0</v>
      </c>
      <c r="W28" s="60">
        <v>41831788</v>
      </c>
      <c r="X28" s="60">
        <v>55152000</v>
      </c>
      <c r="Y28" s="60">
        <v>-13320212</v>
      </c>
      <c r="Z28" s="140">
        <v>-24.15</v>
      </c>
      <c r="AA28" s="155">
        <v>73535340</v>
      </c>
    </row>
    <row r="29" spans="1:27" ht="12.75">
      <c r="A29" s="183" t="s">
        <v>40</v>
      </c>
      <c r="B29" s="182"/>
      <c r="C29" s="155">
        <v>991346</v>
      </c>
      <c r="D29" s="155">
        <v>0</v>
      </c>
      <c r="E29" s="156">
        <v>2241000</v>
      </c>
      <c r="F29" s="60">
        <v>2835870</v>
      </c>
      <c r="G29" s="60">
        <v>43096</v>
      </c>
      <c r="H29" s="60">
        <v>137967</v>
      </c>
      <c r="I29" s="60">
        <v>5118</v>
      </c>
      <c r="J29" s="60">
        <v>186181</v>
      </c>
      <c r="K29" s="60">
        <v>114604</v>
      </c>
      <c r="L29" s="60">
        <v>114100</v>
      </c>
      <c r="M29" s="60">
        <v>371027</v>
      </c>
      <c r="N29" s="60">
        <v>599731</v>
      </c>
      <c r="O29" s="60">
        <v>75750</v>
      </c>
      <c r="P29" s="60">
        <v>830022</v>
      </c>
      <c r="Q29" s="60">
        <v>189179</v>
      </c>
      <c r="R29" s="60">
        <v>1094951</v>
      </c>
      <c r="S29" s="60">
        <v>0</v>
      </c>
      <c r="T29" s="60">
        <v>0</v>
      </c>
      <c r="U29" s="60">
        <v>0</v>
      </c>
      <c r="V29" s="60">
        <v>0</v>
      </c>
      <c r="W29" s="60">
        <v>1880863</v>
      </c>
      <c r="X29" s="60">
        <v>1683000</v>
      </c>
      <c r="Y29" s="60">
        <v>197863</v>
      </c>
      <c r="Z29" s="140">
        <v>11.76</v>
      </c>
      <c r="AA29" s="155">
        <v>2835870</v>
      </c>
    </row>
    <row r="30" spans="1:27" ht="12.75">
      <c r="A30" s="183" t="s">
        <v>119</v>
      </c>
      <c r="B30" s="182"/>
      <c r="C30" s="155">
        <v>317736666</v>
      </c>
      <c r="D30" s="155">
        <v>0</v>
      </c>
      <c r="E30" s="156">
        <v>371654250</v>
      </c>
      <c r="F30" s="60">
        <v>361634250</v>
      </c>
      <c r="G30" s="60">
        <v>0</v>
      </c>
      <c r="H30" s="60">
        <v>36141364</v>
      </c>
      <c r="I30" s="60">
        <v>54532096</v>
      </c>
      <c r="J30" s="60">
        <v>90673460</v>
      </c>
      <c r="K30" s="60">
        <v>34451011</v>
      </c>
      <c r="L30" s="60">
        <v>24718653</v>
      </c>
      <c r="M30" s="60">
        <v>24315272</v>
      </c>
      <c r="N30" s="60">
        <v>83484936</v>
      </c>
      <c r="O30" s="60">
        <v>27540315</v>
      </c>
      <c r="P30" s="60">
        <v>23347038</v>
      </c>
      <c r="Q30" s="60">
        <v>21137628</v>
      </c>
      <c r="R30" s="60">
        <v>72024981</v>
      </c>
      <c r="S30" s="60">
        <v>0</v>
      </c>
      <c r="T30" s="60">
        <v>0</v>
      </c>
      <c r="U30" s="60">
        <v>0</v>
      </c>
      <c r="V30" s="60">
        <v>0</v>
      </c>
      <c r="W30" s="60">
        <v>246183377</v>
      </c>
      <c r="X30" s="60">
        <v>278740440</v>
      </c>
      <c r="Y30" s="60">
        <v>-32557063</v>
      </c>
      <c r="Z30" s="140">
        <v>-11.68</v>
      </c>
      <c r="AA30" s="155">
        <v>361634250</v>
      </c>
    </row>
    <row r="31" spans="1:27" ht="12.75">
      <c r="A31" s="183" t="s">
        <v>120</v>
      </c>
      <c r="B31" s="182"/>
      <c r="C31" s="155">
        <v>18941730</v>
      </c>
      <c r="D31" s="155">
        <v>0</v>
      </c>
      <c r="E31" s="156">
        <v>38199230</v>
      </c>
      <c r="F31" s="60">
        <v>39497230</v>
      </c>
      <c r="G31" s="60">
        <v>72533</v>
      </c>
      <c r="H31" s="60">
        <v>699123</v>
      </c>
      <c r="I31" s="60">
        <v>390959</v>
      </c>
      <c r="J31" s="60">
        <v>1162615</v>
      </c>
      <c r="K31" s="60">
        <v>1460198</v>
      </c>
      <c r="L31" s="60">
        <v>870773</v>
      </c>
      <c r="M31" s="60">
        <v>636081</v>
      </c>
      <c r="N31" s="60">
        <v>2967052</v>
      </c>
      <c r="O31" s="60">
        <v>3018531</v>
      </c>
      <c r="P31" s="60">
        <v>689119</v>
      </c>
      <c r="Q31" s="60">
        <v>1194615</v>
      </c>
      <c r="R31" s="60">
        <v>4902265</v>
      </c>
      <c r="S31" s="60">
        <v>0</v>
      </c>
      <c r="T31" s="60">
        <v>0</v>
      </c>
      <c r="U31" s="60">
        <v>0</v>
      </c>
      <c r="V31" s="60">
        <v>0</v>
      </c>
      <c r="W31" s="60">
        <v>9031932</v>
      </c>
      <c r="X31" s="60">
        <v>28649250</v>
      </c>
      <c r="Y31" s="60">
        <v>-19617318</v>
      </c>
      <c r="Z31" s="140">
        <v>-68.47</v>
      </c>
      <c r="AA31" s="155">
        <v>39497230</v>
      </c>
    </row>
    <row r="32" spans="1:27" ht="12.75">
      <c r="A32" s="183" t="s">
        <v>121</v>
      </c>
      <c r="B32" s="182"/>
      <c r="C32" s="155">
        <v>30976177</v>
      </c>
      <c r="D32" s="155">
        <v>0</v>
      </c>
      <c r="E32" s="156">
        <v>36532200</v>
      </c>
      <c r="F32" s="60">
        <v>38022400</v>
      </c>
      <c r="G32" s="60">
        <v>493560</v>
      </c>
      <c r="H32" s="60">
        <v>1523090</v>
      </c>
      <c r="I32" s="60">
        <v>3381784</v>
      </c>
      <c r="J32" s="60">
        <v>5398434</v>
      </c>
      <c r="K32" s="60">
        <v>999654</v>
      </c>
      <c r="L32" s="60">
        <v>2850836</v>
      </c>
      <c r="M32" s="60">
        <v>2284741</v>
      </c>
      <c r="N32" s="60">
        <v>6135231</v>
      </c>
      <c r="O32" s="60">
        <v>508449</v>
      </c>
      <c r="P32" s="60">
        <v>1197939</v>
      </c>
      <c r="Q32" s="60">
        <v>3369792</v>
      </c>
      <c r="R32" s="60">
        <v>5076180</v>
      </c>
      <c r="S32" s="60">
        <v>0</v>
      </c>
      <c r="T32" s="60">
        <v>0</v>
      </c>
      <c r="U32" s="60">
        <v>0</v>
      </c>
      <c r="V32" s="60">
        <v>0</v>
      </c>
      <c r="W32" s="60">
        <v>16609845</v>
      </c>
      <c r="X32" s="60">
        <v>27398970</v>
      </c>
      <c r="Y32" s="60">
        <v>-10789125</v>
      </c>
      <c r="Z32" s="140">
        <v>-39.38</v>
      </c>
      <c r="AA32" s="155">
        <v>38022400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13999</v>
      </c>
      <c r="H33" s="60">
        <v>14360</v>
      </c>
      <c r="I33" s="60">
        <v>14400</v>
      </c>
      <c r="J33" s="60">
        <v>42759</v>
      </c>
      <c r="K33" s="60">
        <v>14890</v>
      </c>
      <c r="L33" s="60">
        <v>17102</v>
      </c>
      <c r="M33" s="60">
        <v>358696</v>
      </c>
      <c r="N33" s="60">
        <v>390688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433447</v>
      </c>
      <c r="X33" s="60"/>
      <c r="Y33" s="60">
        <v>433447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95305317</v>
      </c>
      <c r="D34" s="155">
        <v>0</v>
      </c>
      <c r="E34" s="156">
        <v>126454810</v>
      </c>
      <c r="F34" s="60">
        <v>109596820</v>
      </c>
      <c r="G34" s="60">
        <v>1110449</v>
      </c>
      <c r="H34" s="60">
        <v>4759141</v>
      </c>
      <c r="I34" s="60">
        <v>3845239</v>
      </c>
      <c r="J34" s="60">
        <v>9714829</v>
      </c>
      <c r="K34" s="60">
        <v>4187151</v>
      </c>
      <c r="L34" s="60">
        <v>3785405</v>
      </c>
      <c r="M34" s="60">
        <v>6466174</v>
      </c>
      <c r="N34" s="60">
        <v>14438730</v>
      </c>
      <c r="O34" s="60">
        <v>10037946</v>
      </c>
      <c r="P34" s="60">
        <v>4262760</v>
      </c>
      <c r="Q34" s="60">
        <v>9320394</v>
      </c>
      <c r="R34" s="60">
        <v>23621100</v>
      </c>
      <c r="S34" s="60">
        <v>0</v>
      </c>
      <c r="T34" s="60">
        <v>0</v>
      </c>
      <c r="U34" s="60">
        <v>0</v>
      </c>
      <c r="V34" s="60">
        <v>0</v>
      </c>
      <c r="W34" s="60">
        <v>47774659</v>
      </c>
      <c r="X34" s="60">
        <v>94842000</v>
      </c>
      <c r="Y34" s="60">
        <v>-47067341</v>
      </c>
      <c r="Z34" s="140">
        <v>-49.63</v>
      </c>
      <c r="AA34" s="155">
        <v>109596820</v>
      </c>
    </row>
    <row r="35" spans="1:27" ht="12.75">
      <c r="A35" s="181" t="s">
        <v>122</v>
      </c>
      <c r="B35" s="185"/>
      <c r="C35" s="155">
        <v>2023125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882249794</v>
      </c>
      <c r="D36" s="188">
        <f>SUM(D25:D35)</f>
        <v>0</v>
      </c>
      <c r="E36" s="189">
        <f t="shared" si="1"/>
        <v>998836490</v>
      </c>
      <c r="F36" s="190">
        <f t="shared" si="1"/>
        <v>1002735920</v>
      </c>
      <c r="G36" s="190">
        <f t="shared" si="1"/>
        <v>30299005</v>
      </c>
      <c r="H36" s="190">
        <f t="shared" si="1"/>
        <v>71518152</v>
      </c>
      <c r="I36" s="190">
        <f t="shared" si="1"/>
        <v>91021446</v>
      </c>
      <c r="J36" s="190">
        <f t="shared" si="1"/>
        <v>192838603</v>
      </c>
      <c r="K36" s="190">
        <f t="shared" si="1"/>
        <v>68648220</v>
      </c>
      <c r="L36" s="190">
        <f t="shared" si="1"/>
        <v>60912747</v>
      </c>
      <c r="M36" s="190">
        <f t="shared" si="1"/>
        <v>90955645</v>
      </c>
      <c r="N36" s="190">
        <f t="shared" si="1"/>
        <v>220516612</v>
      </c>
      <c r="O36" s="190">
        <f t="shared" si="1"/>
        <v>74359905</v>
      </c>
      <c r="P36" s="190">
        <f t="shared" si="1"/>
        <v>64847623</v>
      </c>
      <c r="Q36" s="190">
        <f t="shared" si="1"/>
        <v>68822292</v>
      </c>
      <c r="R36" s="190">
        <f t="shared" si="1"/>
        <v>208029820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621385035</v>
      </c>
      <c r="X36" s="190">
        <f t="shared" si="1"/>
        <v>749129940</v>
      </c>
      <c r="Y36" s="190">
        <f t="shared" si="1"/>
        <v>-127744905</v>
      </c>
      <c r="Z36" s="191">
        <f>+IF(X36&lt;&gt;0,+(Y36/X36)*100,0)</f>
        <v>-17.0524361901755</v>
      </c>
      <c r="AA36" s="188">
        <f>SUM(AA25:AA35)</f>
        <v>1002735920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-56526503</v>
      </c>
      <c r="D38" s="199">
        <f>+D22-D36</f>
        <v>0</v>
      </c>
      <c r="E38" s="200">
        <f t="shared" si="2"/>
        <v>-18530100</v>
      </c>
      <c r="F38" s="106">
        <f t="shared" si="2"/>
        <v>-20279950</v>
      </c>
      <c r="G38" s="106">
        <f t="shared" si="2"/>
        <v>114635555</v>
      </c>
      <c r="H38" s="106">
        <f t="shared" si="2"/>
        <v>-20971845</v>
      </c>
      <c r="I38" s="106">
        <f t="shared" si="2"/>
        <v>-34823476</v>
      </c>
      <c r="J38" s="106">
        <f t="shared" si="2"/>
        <v>58840234</v>
      </c>
      <c r="K38" s="106">
        <f t="shared" si="2"/>
        <v>833867</v>
      </c>
      <c r="L38" s="106">
        <f t="shared" si="2"/>
        <v>-2510939</v>
      </c>
      <c r="M38" s="106">
        <f t="shared" si="2"/>
        <v>10118312</v>
      </c>
      <c r="N38" s="106">
        <f t="shared" si="2"/>
        <v>8441240</v>
      </c>
      <c r="O38" s="106">
        <f t="shared" si="2"/>
        <v>-23845201</v>
      </c>
      <c r="P38" s="106">
        <f t="shared" si="2"/>
        <v>-10046803</v>
      </c>
      <c r="Q38" s="106">
        <f t="shared" si="2"/>
        <v>27049656</v>
      </c>
      <c r="R38" s="106">
        <f t="shared" si="2"/>
        <v>-6842348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60439126</v>
      </c>
      <c r="X38" s="106">
        <f>IF(F22=F36,0,X22-X36)</f>
        <v>13806340</v>
      </c>
      <c r="Y38" s="106">
        <f t="shared" si="2"/>
        <v>46632786</v>
      </c>
      <c r="Z38" s="201">
        <f>+IF(X38&lt;&gt;0,+(Y38/X38)*100,0)</f>
        <v>337.763563696099</v>
      </c>
      <c r="AA38" s="199">
        <f>+AA22-AA36</f>
        <v>-20279950</v>
      </c>
    </row>
    <row r="39" spans="1:27" ht="12.75">
      <c r="A39" s="181" t="s">
        <v>46</v>
      </c>
      <c r="B39" s="185"/>
      <c r="C39" s="155">
        <v>93949464</v>
      </c>
      <c r="D39" s="155">
        <v>0</v>
      </c>
      <c r="E39" s="156">
        <v>67091850</v>
      </c>
      <c r="F39" s="60">
        <v>81066700</v>
      </c>
      <c r="G39" s="60">
        <v>0</v>
      </c>
      <c r="H39" s="60">
        <v>0</v>
      </c>
      <c r="I39" s="60">
        <v>0</v>
      </c>
      <c r="J39" s="60">
        <v>0</v>
      </c>
      <c r="K39" s="60">
        <v>583250</v>
      </c>
      <c r="L39" s="60">
        <v>0</v>
      </c>
      <c r="M39" s="60">
        <v>0</v>
      </c>
      <c r="N39" s="60">
        <v>583250</v>
      </c>
      <c r="O39" s="60">
        <v>583250</v>
      </c>
      <c r="P39" s="60">
        <v>0</v>
      </c>
      <c r="Q39" s="60">
        <v>116500</v>
      </c>
      <c r="R39" s="60">
        <v>699750</v>
      </c>
      <c r="S39" s="60">
        <v>0</v>
      </c>
      <c r="T39" s="60">
        <v>0</v>
      </c>
      <c r="U39" s="60">
        <v>0</v>
      </c>
      <c r="V39" s="60">
        <v>0</v>
      </c>
      <c r="W39" s="60">
        <v>1283000</v>
      </c>
      <c r="X39" s="60">
        <v>67092000</v>
      </c>
      <c r="Y39" s="60">
        <v>-65809000</v>
      </c>
      <c r="Z39" s="140">
        <v>-98.09</v>
      </c>
      <c r="AA39" s="155">
        <v>81066700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37422961</v>
      </c>
      <c r="D42" s="206">
        <f>SUM(D38:D41)</f>
        <v>0</v>
      </c>
      <c r="E42" s="207">
        <f t="shared" si="3"/>
        <v>48561750</v>
      </c>
      <c r="F42" s="88">
        <f t="shared" si="3"/>
        <v>60786750</v>
      </c>
      <c r="G42" s="88">
        <f t="shared" si="3"/>
        <v>114635555</v>
      </c>
      <c r="H42" s="88">
        <f t="shared" si="3"/>
        <v>-20971845</v>
      </c>
      <c r="I42" s="88">
        <f t="shared" si="3"/>
        <v>-34823476</v>
      </c>
      <c r="J42" s="88">
        <f t="shared" si="3"/>
        <v>58840234</v>
      </c>
      <c r="K42" s="88">
        <f t="shared" si="3"/>
        <v>1417117</v>
      </c>
      <c r="L42" s="88">
        <f t="shared" si="3"/>
        <v>-2510939</v>
      </c>
      <c r="M42" s="88">
        <f t="shared" si="3"/>
        <v>10118312</v>
      </c>
      <c r="N42" s="88">
        <f t="shared" si="3"/>
        <v>9024490</v>
      </c>
      <c r="O42" s="88">
        <f t="shared" si="3"/>
        <v>-23261951</v>
      </c>
      <c r="P42" s="88">
        <f t="shared" si="3"/>
        <v>-10046803</v>
      </c>
      <c r="Q42" s="88">
        <f t="shared" si="3"/>
        <v>27166156</v>
      </c>
      <c r="R42" s="88">
        <f t="shared" si="3"/>
        <v>-6142598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61722126</v>
      </c>
      <c r="X42" s="88">
        <f t="shared" si="3"/>
        <v>80898340</v>
      </c>
      <c r="Y42" s="88">
        <f t="shared" si="3"/>
        <v>-19176214</v>
      </c>
      <c r="Z42" s="208">
        <f>+IF(X42&lt;&gt;0,+(Y42/X42)*100,0)</f>
        <v>-23.704088365719247</v>
      </c>
      <c r="AA42" s="206">
        <f>SUM(AA38:AA41)</f>
        <v>60786750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37422961</v>
      </c>
      <c r="D44" s="210">
        <f>+D42-D43</f>
        <v>0</v>
      </c>
      <c r="E44" s="211">
        <f t="shared" si="4"/>
        <v>48561750</v>
      </c>
      <c r="F44" s="77">
        <f t="shared" si="4"/>
        <v>60786750</v>
      </c>
      <c r="G44" s="77">
        <f t="shared" si="4"/>
        <v>114635555</v>
      </c>
      <c r="H44" s="77">
        <f t="shared" si="4"/>
        <v>-20971845</v>
      </c>
      <c r="I44" s="77">
        <f t="shared" si="4"/>
        <v>-34823476</v>
      </c>
      <c r="J44" s="77">
        <f t="shared" si="4"/>
        <v>58840234</v>
      </c>
      <c r="K44" s="77">
        <f t="shared" si="4"/>
        <v>1417117</v>
      </c>
      <c r="L44" s="77">
        <f t="shared" si="4"/>
        <v>-2510939</v>
      </c>
      <c r="M44" s="77">
        <f t="shared" si="4"/>
        <v>10118312</v>
      </c>
      <c r="N44" s="77">
        <f t="shared" si="4"/>
        <v>9024490</v>
      </c>
      <c r="O44" s="77">
        <f t="shared" si="4"/>
        <v>-23261951</v>
      </c>
      <c r="P44" s="77">
        <f t="shared" si="4"/>
        <v>-10046803</v>
      </c>
      <c r="Q44" s="77">
        <f t="shared" si="4"/>
        <v>27166156</v>
      </c>
      <c r="R44" s="77">
        <f t="shared" si="4"/>
        <v>-6142598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61722126</v>
      </c>
      <c r="X44" s="77">
        <f t="shared" si="4"/>
        <v>80898340</v>
      </c>
      <c r="Y44" s="77">
        <f t="shared" si="4"/>
        <v>-19176214</v>
      </c>
      <c r="Z44" s="212">
        <f>+IF(X44&lt;&gt;0,+(Y44/X44)*100,0)</f>
        <v>-23.704088365719247</v>
      </c>
      <c r="AA44" s="210">
        <f>+AA42-AA43</f>
        <v>60786750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37422961</v>
      </c>
      <c r="D46" s="206">
        <f>SUM(D44:D45)</f>
        <v>0</v>
      </c>
      <c r="E46" s="207">
        <f t="shared" si="5"/>
        <v>48561750</v>
      </c>
      <c r="F46" s="88">
        <f t="shared" si="5"/>
        <v>60786750</v>
      </c>
      <c r="G46" s="88">
        <f t="shared" si="5"/>
        <v>114635555</v>
      </c>
      <c r="H46" s="88">
        <f t="shared" si="5"/>
        <v>-20971845</v>
      </c>
      <c r="I46" s="88">
        <f t="shared" si="5"/>
        <v>-34823476</v>
      </c>
      <c r="J46" s="88">
        <f t="shared" si="5"/>
        <v>58840234</v>
      </c>
      <c r="K46" s="88">
        <f t="shared" si="5"/>
        <v>1417117</v>
      </c>
      <c r="L46" s="88">
        <f t="shared" si="5"/>
        <v>-2510939</v>
      </c>
      <c r="M46" s="88">
        <f t="shared" si="5"/>
        <v>10118312</v>
      </c>
      <c r="N46" s="88">
        <f t="shared" si="5"/>
        <v>9024490</v>
      </c>
      <c r="O46" s="88">
        <f t="shared" si="5"/>
        <v>-23261951</v>
      </c>
      <c r="P46" s="88">
        <f t="shared" si="5"/>
        <v>-10046803</v>
      </c>
      <c r="Q46" s="88">
        <f t="shared" si="5"/>
        <v>27166156</v>
      </c>
      <c r="R46" s="88">
        <f t="shared" si="5"/>
        <v>-6142598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61722126</v>
      </c>
      <c r="X46" s="88">
        <f t="shared" si="5"/>
        <v>80898340</v>
      </c>
      <c r="Y46" s="88">
        <f t="shared" si="5"/>
        <v>-19176214</v>
      </c>
      <c r="Z46" s="208">
        <f>+IF(X46&lt;&gt;0,+(Y46/X46)*100,0)</f>
        <v>-23.704088365719247</v>
      </c>
      <c r="AA46" s="206">
        <f>SUM(AA44:AA45)</f>
        <v>60786750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37422961</v>
      </c>
      <c r="D48" s="217">
        <f>SUM(D46:D47)</f>
        <v>0</v>
      </c>
      <c r="E48" s="218">
        <f t="shared" si="6"/>
        <v>48561750</v>
      </c>
      <c r="F48" s="219">
        <f t="shared" si="6"/>
        <v>60786750</v>
      </c>
      <c r="G48" s="219">
        <f t="shared" si="6"/>
        <v>114635555</v>
      </c>
      <c r="H48" s="220">
        <f t="shared" si="6"/>
        <v>-20971845</v>
      </c>
      <c r="I48" s="220">
        <f t="shared" si="6"/>
        <v>-34823476</v>
      </c>
      <c r="J48" s="220">
        <f t="shared" si="6"/>
        <v>58840234</v>
      </c>
      <c r="K48" s="220">
        <f t="shared" si="6"/>
        <v>1417117</v>
      </c>
      <c r="L48" s="220">
        <f t="shared" si="6"/>
        <v>-2510939</v>
      </c>
      <c r="M48" s="219">
        <f t="shared" si="6"/>
        <v>10118312</v>
      </c>
      <c r="N48" s="219">
        <f t="shared" si="6"/>
        <v>9024490</v>
      </c>
      <c r="O48" s="220">
        <f t="shared" si="6"/>
        <v>-23261951</v>
      </c>
      <c r="P48" s="220">
        <f t="shared" si="6"/>
        <v>-10046803</v>
      </c>
      <c r="Q48" s="220">
        <f t="shared" si="6"/>
        <v>27166156</v>
      </c>
      <c r="R48" s="220">
        <f t="shared" si="6"/>
        <v>-6142598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61722126</v>
      </c>
      <c r="X48" s="220">
        <f t="shared" si="6"/>
        <v>80898340</v>
      </c>
      <c r="Y48" s="220">
        <f t="shared" si="6"/>
        <v>-19176214</v>
      </c>
      <c r="Z48" s="221">
        <f>+IF(X48&lt;&gt;0,+(Y48/X48)*100,0)</f>
        <v>-23.704088365719247</v>
      </c>
      <c r="AA48" s="222">
        <f>SUM(AA46:AA47)</f>
        <v>60786750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4742152</v>
      </c>
      <c r="D5" s="153">
        <f>SUM(D6:D8)</f>
        <v>0</v>
      </c>
      <c r="E5" s="154">
        <f t="shared" si="0"/>
        <v>12517740</v>
      </c>
      <c r="F5" s="100">
        <f t="shared" si="0"/>
        <v>13585510</v>
      </c>
      <c r="G5" s="100">
        <f t="shared" si="0"/>
        <v>0</v>
      </c>
      <c r="H5" s="100">
        <f t="shared" si="0"/>
        <v>0</v>
      </c>
      <c r="I5" s="100">
        <f t="shared" si="0"/>
        <v>114763</v>
      </c>
      <c r="J5" s="100">
        <f t="shared" si="0"/>
        <v>114763</v>
      </c>
      <c r="K5" s="100">
        <f t="shared" si="0"/>
        <v>0</v>
      </c>
      <c r="L5" s="100">
        <f t="shared" si="0"/>
        <v>191214</v>
      </c>
      <c r="M5" s="100">
        <f t="shared" si="0"/>
        <v>0</v>
      </c>
      <c r="N5" s="100">
        <f t="shared" si="0"/>
        <v>191214</v>
      </c>
      <c r="O5" s="100">
        <f t="shared" si="0"/>
        <v>10125</v>
      </c>
      <c r="P5" s="100">
        <f t="shared" si="0"/>
        <v>0</v>
      </c>
      <c r="Q5" s="100">
        <f t="shared" si="0"/>
        <v>0</v>
      </c>
      <c r="R5" s="100">
        <f t="shared" si="0"/>
        <v>10125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316102</v>
      </c>
      <c r="X5" s="100">
        <f t="shared" si="0"/>
        <v>9388440</v>
      </c>
      <c r="Y5" s="100">
        <f t="shared" si="0"/>
        <v>-9072338</v>
      </c>
      <c r="Z5" s="137">
        <f>+IF(X5&lt;&gt;0,+(Y5/X5)*100,0)</f>
        <v>-96.6330721610832</v>
      </c>
      <c r="AA5" s="153">
        <f>SUM(AA6:AA8)</f>
        <v>13585510</v>
      </c>
    </row>
    <row r="6" spans="1:27" ht="12.75">
      <c r="A6" s="138" t="s">
        <v>75</v>
      </c>
      <c r="B6" s="136"/>
      <c r="C6" s="155">
        <v>194879</v>
      </c>
      <c r="D6" s="155"/>
      <c r="E6" s="156">
        <v>1650000</v>
      </c>
      <c r="F6" s="60">
        <v>2000000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1237500</v>
      </c>
      <c r="Y6" s="60">
        <v>-1237500</v>
      </c>
      <c r="Z6" s="140">
        <v>-100</v>
      </c>
      <c r="AA6" s="62">
        <v>2000000</v>
      </c>
    </row>
    <row r="7" spans="1:27" ht="12.75">
      <c r="A7" s="138" t="s">
        <v>76</v>
      </c>
      <c r="B7" s="136"/>
      <c r="C7" s="157">
        <v>507105</v>
      </c>
      <c r="D7" s="157"/>
      <c r="E7" s="158">
        <v>665000</v>
      </c>
      <c r="F7" s="159">
        <v>465000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498690</v>
      </c>
      <c r="Y7" s="159">
        <v>-498690</v>
      </c>
      <c r="Z7" s="141">
        <v>-100</v>
      </c>
      <c r="AA7" s="225">
        <v>465000</v>
      </c>
    </row>
    <row r="8" spans="1:27" ht="12.75">
      <c r="A8" s="138" t="s">
        <v>77</v>
      </c>
      <c r="B8" s="136"/>
      <c r="C8" s="155">
        <v>4040168</v>
      </c>
      <c r="D8" s="155"/>
      <c r="E8" s="156">
        <v>10202740</v>
      </c>
      <c r="F8" s="60">
        <v>11120510</v>
      </c>
      <c r="G8" s="60"/>
      <c r="H8" s="60"/>
      <c r="I8" s="60">
        <v>114763</v>
      </c>
      <c r="J8" s="60">
        <v>114763</v>
      </c>
      <c r="K8" s="60"/>
      <c r="L8" s="60">
        <v>191214</v>
      </c>
      <c r="M8" s="60"/>
      <c r="N8" s="60">
        <v>191214</v>
      </c>
      <c r="O8" s="60">
        <v>10125</v>
      </c>
      <c r="P8" s="60"/>
      <c r="Q8" s="60"/>
      <c r="R8" s="60">
        <v>10125</v>
      </c>
      <c r="S8" s="60"/>
      <c r="T8" s="60"/>
      <c r="U8" s="60"/>
      <c r="V8" s="60"/>
      <c r="W8" s="60">
        <v>316102</v>
      </c>
      <c r="X8" s="60">
        <v>7652250</v>
      </c>
      <c r="Y8" s="60">
        <v>-7336148</v>
      </c>
      <c r="Z8" s="140">
        <v>-95.87</v>
      </c>
      <c r="AA8" s="62">
        <v>11120510</v>
      </c>
    </row>
    <row r="9" spans="1:27" ht="12.75">
      <c r="A9" s="135" t="s">
        <v>78</v>
      </c>
      <c r="B9" s="136"/>
      <c r="C9" s="153">
        <f aca="true" t="shared" si="1" ref="C9:Y9">SUM(C10:C14)</f>
        <v>14080606</v>
      </c>
      <c r="D9" s="153">
        <f>SUM(D10:D14)</f>
        <v>0</v>
      </c>
      <c r="E9" s="154">
        <f t="shared" si="1"/>
        <v>10477920</v>
      </c>
      <c r="F9" s="100">
        <f t="shared" si="1"/>
        <v>11718030</v>
      </c>
      <c r="G9" s="100">
        <f t="shared" si="1"/>
        <v>0</v>
      </c>
      <c r="H9" s="100">
        <f t="shared" si="1"/>
        <v>0</v>
      </c>
      <c r="I9" s="100">
        <f t="shared" si="1"/>
        <v>213158</v>
      </c>
      <c r="J9" s="100">
        <f t="shared" si="1"/>
        <v>213158</v>
      </c>
      <c r="K9" s="100">
        <f t="shared" si="1"/>
        <v>24474</v>
      </c>
      <c r="L9" s="100">
        <f t="shared" si="1"/>
        <v>0</v>
      </c>
      <c r="M9" s="100">
        <f t="shared" si="1"/>
        <v>-153158</v>
      </c>
      <c r="N9" s="100">
        <f t="shared" si="1"/>
        <v>-128684</v>
      </c>
      <c r="O9" s="100">
        <f t="shared" si="1"/>
        <v>178187</v>
      </c>
      <c r="P9" s="100">
        <f t="shared" si="1"/>
        <v>0</v>
      </c>
      <c r="Q9" s="100">
        <f t="shared" si="1"/>
        <v>119058</v>
      </c>
      <c r="R9" s="100">
        <f t="shared" si="1"/>
        <v>297245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381719</v>
      </c>
      <c r="X9" s="100">
        <f t="shared" si="1"/>
        <v>7858440</v>
      </c>
      <c r="Y9" s="100">
        <f t="shared" si="1"/>
        <v>-7476721</v>
      </c>
      <c r="Z9" s="137">
        <f>+IF(X9&lt;&gt;0,+(Y9/X9)*100,0)</f>
        <v>-95.14256010098696</v>
      </c>
      <c r="AA9" s="102">
        <f>SUM(AA10:AA14)</f>
        <v>11718030</v>
      </c>
    </row>
    <row r="10" spans="1:27" ht="12.75">
      <c r="A10" s="138" t="s">
        <v>79</v>
      </c>
      <c r="B10" s="136"/>
      <c r="C10" s="155">
        <v>2611575</v>
      </c>
      <c r="D10" s="155"/>
      <c r="E10" s="156">
        <v>990250</v>
      </c>
      <c r="F10" s="60">
        <v>490250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742500</v>
      </c>
      <c r="Y10" s="60">
        <v>-742500</v>
      </c>
      <c r="Z10" s="140">
        <v>-100</v>
      </c>
      <c r="AA10" s="62">
        <v>490250</v>
      </c>
    </row>
    <row r="11" spans="1:27" ht="12.75">
      <c r="A11" s="138" t="s">
        <v>80</v>
      </c>
      <c r="B11" s="136"/>
      <c r="C11" s="155">
        <v>8918390</v>
      </c>
      <c r="D11" s="155"/>
      <c r="E11" s="156">
        <v>8612670</v>
      </c>
      <c r="F11" s="60">
        <v>4786090</v>
      </c>
      <c r="G11" s="60"/>
      <c r="H11" s="60"/>
      <c r="I11" s="60"/>
      <c r="J11" s="60"/>
      <c r="K11" s="60">
        <v>24474</v>
      </c>
      <c r="L11" s="60"/>
      <c r="M11" s="60"/>
      <c r="N11" s="60">
        <v>24474</v>
      </c>
      <c r="O11" s="60">
        <v>125555</v>
      </c>
      <c r="P11" s="60"/>
      <c r="Q11" s="60">
        <v>3426</v>
      </c>
      <c r="R11" s="60">
        <v>128981</v>
      </c>
      <c r="S11" s="60"/>
      <c r="T11" s="60"/>
      <c r="U11" s="60"/>
      <c r="V11" s="60"/>
      <c r="W11" s="60">
        <v>153455</v>
      </c>
      <c r="X11" s="60">
        <v>6459750</v>
      </c>
      <c r="Y11" s="60">
        <v>-6306295</v>
      </c>
      <c r="Z11" s="140">
        <v>-97.62</v>
      </c>
      <c r="AA11" s="62">
        <v>4786090</v>
      </c>
    </row>
    <row r="12" spans="1:27" ht="12.75">
      <c r="A12" s="138" t="s">
        <v>81</v>
      </c>
      <c r="B12" s="136"/>
      <c r="C12" s="155">
        <v>2550641</v>
      </c>
      <c r="D12" s="155"/>
      <c r="E12" s="156">
        <v>875000</v>
      </c>
      <c r="F12" s="60">
        <v>6441690</v>
      </c>
      <c r="G12" s="60"/>
      <c r="H12" s="60"/>
      <c r="I12" s="60">
        <v>213158</v>
      </c>
      <c r="J12" s="60">
        <v>213158</v>
      </c>
      <c r="K12" s="60"/>
      <c r="L12" s="60"/>
      <c r="M12" s="60">
        <v>-153158</v>
      </c>
      <c r="N12" s="60">
        <v>-153158</v>
      </c>
      <c r="O12" s="60">
        <v>52632</v>
      </c>
      <c r="P12" s="60"/>
      <c r="Q12" s="60">
        <v>115632</v>
      </c>
      <c r="R12" s="60">
        <v>168264</v>
      </c>
      <c r="S12" s="60"/>
      <c r="T12" s="60"/>
      <c r="U12" s="60"/>
      <c r="V12" s="60"/>
      <c r="W12" s="60">
        <v>228264</v>
      </c>
      <c r="X12" s="60">
        <v>656190</v>
      </c>
      <c r="Y12" s="60">
        <v>-427926</v>
      </c>
      <c r="Z12" s="140">
        <v>-65.21</v>
      </c>
      <c r="AA12" s="62">
        <v>6441690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22797148</v>
      </c>
      <c r="D15" s="153">
        <f>SUM(D16:D18)</f>
        <v>0</v>
      </c>
      <c r="E15" s="154">
        <f t="shared" si="2"/>
        <v>53712780</v>
      </c>
      <c r="F15" s="100">
        <f t="shared" si="2"/>
        <v>39516830</v>
      </c>
      <c r="G15" s="100">
        <f t="shared" si="2"/>
        <v>0</v>
      </c>
      <c r="H15" s="100">
        <f t="shared" si="2"/>
        <v>4352921</v>
      </c>
      <c r="I15" s="100">
        <f t="shared" si="2"/>
        <v>6036265</v>
      </c>
      <c r="J15" s="100">
        <f t="shared" si="2"/>
        <v>10389186</v>
      </c>
      <c r="K15" s="100">
        <f t="shared" si="2"/>
        <v>2493145</v>
      </c>
      <c r="L15" s="100">
        <f t="shared" si="2"/>
        <v>718523</v>
      </c>
      <c r="M15" s="100">
        <f t="shared" si="2"/>
        <v>7601882</v>
      </c>
      <c r="N15" s="100">
        <f t="shared" si="2"/>
        <v>10813550</v>
      </c>
      <c r="O15" s="100">
        <f t="shared" si="2"/>
        <v>0</v>
      </c>
      <c r="P15" s="100">
        <f t="shared" si="2"/>
        <v>0</v>
      </c>
      <c r="Q15" s="100">
        <f t="shared" si="2"/>
        <v>10584138</v>
      </c>
      <c r="R15" s="100">
        <f t="shared" si="2"/>
        <v>10584138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31786874</v>
      </c>
      <c r="X15" s="100">
        <f t="shared" si="2"/>
        <v>40284810</v>
      </c>
      <c r="Y15" s="100">
        <f t="shared" si="2"/>
        <v>-8497936</v>
      </c>
      <c r="Z15" s="137">
        <f>+IF(X15&lt;&gt;0,+(Y15/X15)*100,0)</f>
        <v>-21.09464088325103</v>
      </c>
      <c r="AA15" s="102">
        <f>SUM(AA16:AA18)</f>
        <v>39516830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22797148</v>
      </c>
      <c r="D17" s="155"/>
      <c r="E17" s="156">
        <v>53712780</v>
      </c>
      <c r="F17" s="60">
        <v>39516830</v>
      </c>
      <c r="G17" s="60"/>
      <c r="H17" s="60">
        <v>4352921</v>
      </c>
      <c r="I17" s="60">
        <v>6036265</v>
      </c>
      <c r="J17" s="60">
        <v>10389186</v>
      </c>
      <c r="K17" s="60">
        <v>2493145</v>
      </c>
      <c r="L17" s="60">
        <v>718523</v>
      </c>
      <c r="M17" s="60">
        <v>7601882</v>
      </c>
      <c r="N17" s="60">
        <v>10813550</v>
      </c>
      <c r="O17" s="60"/>
      <c r="P17" s="60"/>
      <c r="Q17" s="60">
        <v>10584138</v>
      </c>
      <c r="R17" s="60">
        <v>10584138</v>
      </c>
      <c r="S17" s="60"/>
      <c r="T17" s="60"/>
      <c r="U17" s="60"/>
      <c r="V17" s="60"/>
      <c r="W17" s="60">
        <v>31786874</v>
      </c>
      <c r="X17" s="60">
        <v>40284810</v>
      </c>
      <c r="Y17" s="60">
        <v>-8497936</v>
      </c>
      <c r="Z17" s="140">
        <v>-21.09</v>
      </c>
      <c r="AA17" s="62">
        <v>39516830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75000387</v>
      </c>
      <c r="D19" s="153">
        <f>SUM(D20:D23)</f>
        <v>0</v>
      </c>
      <c r="E19" s="154">
        <f t="shared" si="3"/>
        <v>36537000</v>
      </c>
      <c r="F19" s="100">
        <f t="shared" si="3"/>
        <v>59369490</v>
      </c>
      <c r="G19" s="100">
        <f t="shared" si="3"/>
        <v>446968</v>
      </c>
      <c r="H19" s="100">
        <f t="shared" si="3"/>
        <v>4385965</v>
      </c>
      <c r="I19" s="100">
        <f t="shared" si="3"/>
        <v>5220886</v>
      </c>
      <c r="J19" s="100">
        <f t="shared" si="3"/>
        <v>10053819</v>
      </c>
      <c r="K19" s="100">
        <f t="shared" si="3"/>
        <v>8458628</v>
      </c>
      <c r="L19" s="100">
        <f t="shared" si="3"/>
        <v>2113235</v>
      </c>
      <c r="M19" s="100">
        <f t="shared" si="3"/>
        <v>3404024</v>
      </c>
      <c r="N19" s="100">
        <f t="shared" si="3"/>
        <v>13975887</v>
      </c>
      <c r="O19" s="100">
        <f t="shared" si="3"/>
        <v>2712393</v>
      </c>
      <c r="P19" s="100">
        <f t="shared" si="3"/>
        <v>1679342</v>
      </c>
      <c r="Q19" s="100">
        <f t="shared" si="3"/>
        <v>3949718</v>
      </c>
      <c r="R19" s="100">
        <f t="shared" si="3"/>
        <v>8341453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32371159</v>
      </c>
      <c r="X19" s="100">
        <f t="shared" si="3"/>
        <v>27402660</v>
      </c>
      <c r="Y19" s="100">
        <f t="shared" si="3"/>
        <v>4968499</v>
      </c>
      <c r="Z19" s="137">
        <f>+IF(X19&lt;&gt;0,+(Y19/X19)*100,0)</f>
        <v>18.131447822948573</v>
      </c>
      <c r="AA19" s="102">
        <f>SUM(AA20:AA23)</f>
        <v>59369490</v>
      </c>
    </row>
    <row r="20" spans="1:27" ht="12.75">
      <c r="A20" s="138" t="s">
        <v>89</v>
      </c>
      <c r="B20" s="136"/>
      <c r="C20" s="155">
        <v>44599812</v>
      </c>
      <c r="D20" s="155"/>
      <c r="E20" s="156">
        <v>30263000</v>
      </c>
      <c r="F20" s="60">
        <v>34563000</v>
      </c>
      <c r="G20" s="60">
        <v>446968</v>
      </c>
      <c r="H20" s="60">
        <v>4385965</v>
      </c>
      <c r="I20" s="60">
        <v>1932283</v>
      </c>
      <c r="J20" s="60">
        <v>6765216</v>
      </c>
      <c r="K20" s="60">
        <v>2787690</v>
      </c>
      <c r="L20" s="60"/>
      <c r="M20" s="60">
        <v>3404024</v>
      </c>
      <c r="N20" s="60">
        <v>6191714</v>
      </c>
      <c r="O20" s="60">
        <v>2712393</v>
      </c>
      <c r="P20" s="60">
        <v>1679342</v>
      </c>
      <c r="Q20" s="60">
        <v>1506817</v>
      </c>
      <c r="R20" s="60">
        <v>5898552</v>
      </c>
      <c r="S20" s="60"/>
      <c r="T20" s="60"/>
      <c r="U20" s="60"/>
      <c r="V20" s="60"/>
      <c r="W20" s="60">
        <v>18855482</v>
      </c>
      <c r="X20" s="60">
        <v>22697190</v>
      </c>
      <c r="Y20" s="60">
        <v>-3841708</v>
      </c>
      <c r="Z20" s="140">
        <v>-16.93</v>
      </c>
      <c r="AA20" s="62">
        <v>34563000</v>
      </c>
    </row>
    <row r="21" spans="1:27" ht="12.75">
      <c r="A21" s="138" t="s">
        <v>90</v>
      </c>
      <c r="B21" s="136"/>
      <c r="C21" s="155">
        <v>3379820</v>
      </c>
      <c r="D21" s="155"/>
      <c r="E21" s="156">
        <v>2502700</v>
      </c>
      <c r="F21" s="60">
        <v>2502700</v>
      </c>
      <c r="G21" s="60"/>
      <c r="H21" s="60"/>
      <c r="I21" s="60"/>
      <c r="J21" s="60"/>
      <c r="K21" s="60">
        <v>5670938</v>
      </c>
      <c r="L21" s="60"/>
      <c r="M21" s="60"/>
      <c r="N21" s="60">
        <v>5670938</v>
      </c>
      <c r="O21" s="60"/>
      <c r="P21" s="60"/>
      <c r="Q21" s="60">
        <v>2442901</v>
      </c>
      <c r="R21" s="60">
        <v>2442901</v>
      </c>
      <c r="S21" s="60"/>
      <c r="T21" s="60"/>
      <c r="U21" s="60"/>
      <c r="V21" s="60"/>
      <c r="W21" s="60">
        <v>8113839</v>
      </c>
      <c r="X21" s="60">
        <v>1877220</v>
      </c>
      <c r="Y21" s="60">
        <v>6236619</v>
      </c>
      <c r="Z21" s="140">
        <v>332.23</v>
      </c>
      <c r="AA21" s="62">
        <v>2502700</v>
      </c>
    </row>
    <row r="22" spans="1:27" ht="12.75">
      <c r="A22" s="138" t="s">
        <v>91</v>
      </c>
      <c r="B22" s="136"/>
      <c r="C22" s="157">
        <v>24547764</v>
      </c>
      <c r="D22" s="157"/>
      <c r="E22" s="158">
        <v>2196300</v>
      </c>
      <c r="F22" s="159">
        <v>18640550</v>
      </c>
      <c r="G22" s="159"/>
      <c r="H22" s="159"/>
      <c r="I22" s="159">
        <v>3288603</v>
      </c>
      <c r="J22" s="159">
        <v>3288603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3288603</v>
      </c>
      <c r="X22" s="159">
        <v>1647000</v>
      </c>
      <c r="Y22" s="159">
        <v>1641603</v>
      </c>
      <c r="Z22" s="141">
        <v>99.67</v>
      </c>
      <c r="AA22" s="225">
        <v>18640550</v>
      </c>
    </row>
    <row r="23" spans="1:27" ht="12.75">
      <c r="A23" s="138" t="s">
        <v>92</v>
      </c>
      <c r="B23" s="136"/>
      <c r="C23" s="155">
        <v>2472991</v>
      </c>
      <c r="D23" s="155"/>
      <c r="E23" s="156">
        <v>1575000</v>
      </c>
      <c r="F23" s="60">
        <v>3663240</v>
      </c>
      <c r="G23" s="60"/>
      <c r="H23" s="60"/>
      <c r="I23" s="60"/>
      <c r="J23" s="60"/>
      <c r="K23" s="60"/>
      <c r="L23" s="60">
        <v>2113235</v>
      </c>
      <c r="M23" s="60"/>
      <c r="N23" s="60">
        <v>2113235</v>
      </c>
      <c r="O23" s="60"/>
      <c r="P23" s="60"/>
      <c r="Q23" s="60"/>
      <c r="R23" s="60"/>
      <c r="S23" s="60"/>
      <c r="T23" s="60"/>
      <c r="U23" s="60"/>
      <c r="V23" s="60"/>
      <c r="W23" s="60">
        <v>2113235</v>
      </c>
      <c r="X23" s="60">
        <v>1181250</v>
      </c>
      <c r="Y23" s="60">
        <v>931985</v>
      </c>
      <c r="Z23" s="140">
        <v>78.9</v>
      </c>
      <c r="AA23" s="62">
        <v>3663240</v>
      </c>
    </row>
    <row r="24" spans="1:27" ht="12.75">
      <c r="A24" s="135" t="s">
        <v>93</v>
      </c>
      <c r="B24" s="142"/>
      <c r="C24" s="153"/>
      <c r="D24" s="153"/>
      <c r="E24" s="154"/>
      <c r="F24" s="100">
        <v>2250000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2250000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116620293</v>
      </c>
      <c r="D25" s="217">
        <f>+D5+D9+D15+D19+D24</f>
        <v>0</v>
      </c>
      <c r="E25" s="230">
        <f t="shared" si="4"/>
        <v>113245440</v>
      </c>
      <c r="F25" s="219">
        <f t="shared" si="4"/>
        <v>126439860</v>
      </c>
      <c r="G25" s="219">
        <f t="shared" si="4"/>
        <v>446968</v>
      </c>
      <c r="H25" s="219">
        <f t="shared" si="4"/>
        <v>8738886</v>
      </c>
      <c r="I25" s="219">
        <f t="shared" si="4"/>
        <v>11585072</v>
      </c>
      <c r="J25" s="219">
        <f t="shared" si="4"/>
        <v>20770926</v>
      </c>
      <c r="K25" s="219">
        <f t="shared" si="4"/>
        <v>10976247</v>
      </c>
      <c r="L25" s="219">
        <f t="shared" si="4"/>
        <v>3022972</v>
      </c>
      <c r="M25" s="219">
        <f t="shared" si="4"/>
        <v>10852748</v>
      </c>
      <c r="N25" s="219">
        <f t="shared" si="4"/>
        <v>24851967</v>
      </c>
      <c r="O25" s="219">
        <f t="shared" si="4"/>
        <v>2900705</v>
      </c>
      <c r="P25" s="219">
        <f t="shared" si="4"/>
        <v>1679342</v>
      </c>
      <c r="Q25" s="219">
        <f t="shared" si="4"/>
        <v>14652914</v>
      </c>
      <c r="R25" s="219">
        <f t="shared" si="4"/>
        <v>19232961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64855854</v>
      </c>
      <c r="X25" s="219">
        <f t="shared" si="4"/>
        <v>84934350</v>
      </c>
      <c r="Y25" s="219">
        <f t="shared" si="4"/>
        <v>-20078496</v>
      </c>
      <c r="Z25" s="231">
        <f>+IF(X25&lt;&gt;0,+(Y25/X25)*100,0)</f>
        <v>-23.64001843776988</v>
      </c>
      <c r="AA25" s="232">
        <f>+AA5+AA9+AA15+AA19+AA24</f>
        <v>126439860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84689690</v>
      </c>
      <c r="D28" s="155"/>
      <c r="E28" s="156">
        <v>67091850</v>
      </c>
      <c r="F28" s="60">
        <v>81066700</v>
      </c>
      <c r="G28" s="60">
        <v>446968</v>
      </c>
      <c r="H28" s="60">
        <v>8738886</v>
      </c>
      <c r="I28" s="60">
        <v>9517536</v>
      </c>
      <c r="J28" s="60">
        <v>18703390</v>
      </c>
      <c r="K28" s="60">
        <v>9716157</v>
      </c>
      <c r="L28" s="60">
        <v>718523</v>
      </c>
      <c r="M28" s="60">
        <v>10391871</v>
      </c>
      <c r="N28" s="60">
        <v>20826551</v>
      </c>
      <c r="O28" s="60">
        <v>228888</v>
      </c>
      <c r="P28" s="60">
        <v>267630</v>
      </c>
      <c r="Q28" s="60">
        <v>13771560</v>
      </c>
      <c r="R28" s="60">
        <v>14268078</v>
      </c>
      <c r="S28" s="60"/>
      <c r="T28" s="60"/>
      <c r="U28" s="60"/>
      <c r="V28" s="60"/>
      <c r="W28" s="60">
        <v>53798019</v>
      </c>
      <c r="X28" s="60">
        <v>50319000</v>
      </c>
      <c r="Y28" s="60">
        <v>3479019</v>
      </c>
      <c r="Z28" s="140">
        <v>6.91</v>
      </c>
      <c r="AA28" s="155">
        <v>81066700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84689690</v>
      </c>
      <c r="D32" s="210">
        <f>SUM(D28:D31)</f>
        <v>0</v>
      </c>
      <c r="E32" s="211">
        <f t="shared" si="5"/>
        <v>67091850</v>
      </c>
      <c r="F32" s="77">
        <f t="shared" si="5"/>
        <v>81066700</v>
      </c>
      <c r="G32" s="77">
        <f t="shared" si="5"/>
        <v>446968</v>
      </c>
      <c r="H32" s="77">
        <f t="shared" si="5"/>
        <v>8738886</v>
      </c>
      <c r="I32" s="77">
        <f t="shared" si="5"/>
        <v>9517536</v>
      </c>
      <c r="J32" s="77">
        <f t="shared" si="5"/>
        <v>18703390</v>
      </c>
      <c r="K32" s="77">
        <f t="shared" si="5"/>
        <v>9716157</v>
      </c>
      <c r="L32" s="77">
        <f t="shared" si="5"/>
        <v>718523</v>
      </c>
      <c r="M32" s="77">
        <f t="shared" si="5"/>
        <v>10391871</v>
      </c>
      <c r="N32" s="77">
        <f t="shared" si="5"/>
        <v>20826551</v>
      </c>
      <c r="O32" s="77">
        <f t="shared" si="5"/>
        <v>228888</v>
      </c>
      <c r="P32" s="77">
        <f t="shared" si="5"/>
        <v>267630</v>
      </c>
      <c r="Q32" s="77">
        <f t="shared" si="5"/>
        <v>13771560</v>
      </c>
      <c r="R32" s="77">
        <f t="shared" si="5"/>
        <v>14268078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53798019</v>
      </c>
      <c r="X32" s="77">
        <f t="shared" si="5"/>
        <v>50319000</v>
      </c>
      <c r="Y32" s="77">
        <f t="shared" si="5"/>
        <v>3479019</v>
      </c>
      <c r="Z32" s="212">
        <f>+IF(X32&lt;&gt;0,+(Y32/X32)*100,0)</f>
        <v>6.913927144816073</v>
      </c>
      <c r="AA32" s="79">
        <f>SUM(AA28:AA31)</f>
        <v>81066700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10379141</v>
      </c>
      <c r="D34" s="155"/>
      <c r="E34" s="156">
        <v>1000000</v>
      </c>
      <c r="F34" s="60">
        <v>11084570</v>
      </c>
      <c r="G34" s="60"/>
      <c r="H34" s="60"/>
      <c r="I34" s="60">
        <v>1561718</v>
      </c>
      <c r="J34" s="60">
        <v>1561718</v>
      </c>
      <c r="K34" s="60"/>
      <c r="L34" s="60">
        <v>2282459</v>
      </c>
      <c r="M34" s="60"/>
      <c r="N34" s="60">
        <v>2282459</v>
      </c>
      <c r="O34" s="60"/>
      <c r="P34" s="60"/>
      <c r="Q34" s="60"/>
      <c r="R34" s="60"/>
      <c r="S34" s="60"/>
      <c r="T34" s="60"/>
      <c r="U34" s="60"/>
      <c r="V34" s="60"/>
      <c r="W34" s="60">
        <v>3844177</v>
      </c>
      <c r="X34" s="60">
        <v>749970</v>
      </c>
      <c r="Y34" s="60">
        <v>3094207</v>
      </c>
      <c r="Z34" s="140">
        <v>412.58</v>
      </c>
      <c r="AA34" s="62">
        <v>11084570</v>
      </c>
    </row>
    <row r="35" spans="1:27" ht="12.75">
      <c r="A35" s="237" t="s">
        <v>53</v>
      </c>
      <c r="B35" s="136"/>
      <c r="C35" s="155">
        <v>21551463</v>
      </c>
      <c r="D35" s="155"/>
      <c r="E35" s="156">
        <v>45153590</v>
      </c>
      <c r="F35" s="60">
        <v>34288590</v>
      </c>
      <c r="G35" s="60"/>
      <c r="H35" s="60"/>
      <c r="I35" s="60">
        <v>505818</v>
      </c>
      <c r="J35" s="60">
        <v>505818</v>
      </c>
      <c r="K35" s="60">
        <v>1260090</v>
      </c>
      <c r="L35" s="60">
        <v>21990</v>
      </c>
      <c r="M35" s="60">
        <v>460877</v>
      </c>
      <c r="N35" s="60">
        <v>1742957</v>
      </c>
      <c r="O35" s="60">
        <v>2671817</v>
      </c>
      <c r="P35" s="60">
        <v>1411712</v>
      </c>
      <c r="Q35" s="60">
        <v>881354</v>
      </c>
      <c r="R35" s="60">
        <v>4964883</v>
      </c>
      <c r="S35" s="60"/>
      <c r="T35" s="60"/>
      <c r="U35" s="60"/>
      <c r="V35" s="60"/>
      <c r="W35" s="60">
        <v>7213658</v>
      </c>
      <c r="X35" s="60">
        <v>33865470</v>
      </c>
      <c r="Y35" s="60">
        <v>-26651812</v>
      </c>
      <c r="Z35" s="140">
        <v>-78.7</v>
      </c>
      <c r="AA35" s="62">
        <v>34288590</v>
      </c>
    </row>
    <row r="36" spans="1:27" ht="12.75">
      <c r="A36" s="238" t="s">
        <v>139</v>
      </c>
      <c r="B36" s="149"/>
      <c r="C36" s="222">
        <f aca="true" t="shared" si="6" ref="C36:Y36">SUM(C32:C35)</f>
        <v>116620294</v>
      </c>
      <c r="D36" s="222">
        <f>SUM(D32:D35)</f>
        <v>0</v>
      </c>
      <c r="E36" s="218">
        <f t="shared" si="6"/>
        <v>113245440</v>
      </c>
      <c r="F36" s="220">
        <f t="shared" si="6"/>
        <v>126439860</v>
      </c>
      <c r="G36" s="220">
        <f t="shared" si="6"/>
        <v>446968</v>
      </c>
      <c r="H36" s="220">
        <f t="shared" si="6"/>
        <v>8738886</v>
      </c>
      <c r="I36" s="220">
        <f t="shared" si="6"/>
        <v>11585072</v>
      </c>
      <c r="J36" s="220">
        <f t="shared" si="6"/>
        <v>20770926</v>
      </c>
      <c r="K36" s="220">
        <f t="shared" si="6"/>
        <v>10976247</v>
      </c>
      <c r="L36" s="220">
        <f t="shared" si="6"/>
        <v>3022972</v>
      </c>
      <c r="M36" s="220">
        <f t="shared" si="6"/>
        <v>10852748</v>
      </c>
      <c r="N36" s="220">
        <f t="shared" si="6"/>
        <v>24851967</v>
      </c>
      <c r="O36" s="220">
        <f t="shared" si="6"/>
        <v>2900705</v>
      </c>
      <c r="P36" s="220">
        <f t="shared" si="6"/>
        <v>1679342</v>
      </c>
      <c r="Q36" s="220">
        <f t="shared" si="6"/>
        <v>14652914</v>
      </c>
      <c r="R36" s="220">
        <f t="shared" si="6"/>
        <v>19232961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64855854</v>
      </c>
      <c r="X36" s="220">
        <f t="shared" si="6"/>
        <v>84934440</v>
      </c>
      <c r="Y36" s="220">
        <f t="shared" si="6"/>
        <v>-20078586</v>
      </c>
      <c r="Z36" s="221">
        <f>+IF(X36&lt;&gt;0,+(Y36/X36)*100,0)</f>
        <v>-23.64009935192367</v>
      </c>
      <c r="AA36" s="239">
        <f>SUM(AA32:AA35)</f>
        <v>126439860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1229331</v>
      </c>
      <c r="D6" s="155"/>
      <c r="E6" s="59">
        <v>9001000</v>
      </c>
      <c r="F6" s="60">
        <v>464000</v>
      </c>
      <c r="G6" s="60">
        <v>15586649</v>
      </c>
      <c r="H6" s="60">
        <v>-3667791</v>
      </c>
      <c r="I6" s="60">
        <v>-5328043</v>
      </c>
      <c r="J6" s="60">
        <v>-5328043</v>
      </c>
      <c r="K6" s="60">
        <v>-4823855</v>
      </c>
      <c r="L6" s="60"/>
      <c r="M6" s="60">
        <v>12297800</v>
      </c>
      <c r="N6" s="60">
        <v>12297800</v>
      </c>
      <c r="O6" s="60">
        <v>-588824</v>
      </c>
      <c r="P6" s="60">
        <v>-523137</v>
      </c>
      <c r="Q6" s="60">
        <v>4053249</v>
      </c>
      <c r="R6" s="60">
        <v>4053249</v>
      </c>
      <c r="S6" s="60"/>
      <c r="T6" s="60"/>
      <c r="U6" s="60"/>
      <c r="V6" s="60"/>
      <c r="W6" s="60">
        <v>4053249</v>
      </c>
      <c r="X6" s="60">
        <v>348000</v>
      </c>
      <c r="Y6" s="60">
        <v>3705249</v>
      </c>
      <c r="Z6" s="140">
        <v>1064.73</v>
      </c>
      <c r="AA6" s="62">
        <v>464000</v>
      </c>
    </row>
    <row r="7" spans="1:27" ht="12.75">
      <c r="A7" s="249" t="s">
        <v>144</v>
      </c>
      <c r="B7" s="182"/>
      <c r="C7" s="155">
        <v>13116147</v>
      </c>
      <c r="D7" s="155"/>
      <c r="E7" s="59">
        <v>10000000</v>
      </c>
      <c r="F7" s="60"/>
      <c r="G7" s="60">
        <v>7126194</v>
      </c>
      <c r="H7" s="60">
        <v>-24500000</v>
      </c>
      <c r="I7" s="60">
        <v>9600000</v>
      </c>
      <c r="J7" s="60">
        <v>9600000</v>
      </c>
      <c r="K7" s="60">
        <v>-27000000</v>
      </c>
      <c r="L7" s="60">
        <v>28400000</v>
      </c>
      <c r="M7" s="60">
        <v>10000000</v>
      </c>
      <c r="N7" s="60">
        <v>10000000</v>
      </c>
      <c r="O7" s="60">
        <v>-7844957</v>
      </c>
      <c r="P7" s="60">
        <v>-9765940</v>
      </c>
      <c r="Q7" s="60">
        <v>33500000</v>
      </c>
      <c r="R7" s="60">
        <v>33500000</v>
      </c>
      <c r="S7" s="60"/>
      <c r="T7" s="60"/>
      <c r="U7" s="60"/>
      <c r="V7" s="60"/>
      <c r="W7" s="60">
        <v>33500000</v>
      </c>
      <c r="X7" s="60"/>
      <c r="Y7" s="60">
        <v>33500000</v>
      </c>
      <c r="Z7" s="140"/>
      <c r="AA7" s="62"/>
    </row>
    <row r="8" spans="1:27" ht="12.75">
      <c r="A8" s="249" t="s">
        <v>145</v>
      </c>
      <c r="B8" s="182"/>
      <c r="C8" s="155">
        <v>147954081</v>
      </c>
      <c r="D8" s="155"/>
      <c r="E8" s="59">
        <v>252940000</v>
      </c>
      <c r="F8" s="60">
        <v>327237110</v>
      </c>
      <c r="G8" s="60">
        <v>26716795</v>
      </c>
      <c r="H8" s="60">
        <v>11208265</v>
      </c>
      <c r="I8" s="60">
        <v>-810110</v>
      </c>
      <c r="J8" s="60">
        <v>-810110</v>
      </c>
      <c r="K8" s="60">
        <v>16399422</v>
      </c>
      <c r="L8" s="60">
        <v>5307834</v>
      </c>
      <c r="M8" s="60">
        <v>-5114717</v>
      </c>
      <c r="N8" s="60">
        <v>-5114717</v>
      </c>
      <c r="O8" s="60">
        <v>5470408</v>
      </c>
      <c r="P8" s="60">
        <v>15037889</v>
      </c>
      <c r="Q8" s="60">
        <v>-4599256</v>
      </c>
      <c r="R8" s="60">
        <v>-4599256</v>
      </c>
      <c r="S8" s="60"/>
      <c r="T8" s="60"/>
      <c r="U8" s="60"/>
      <c r="V8" s="60"/>
      <c r="W8" s="60">
        <v>-4599256</v>
      </c>
      <c r="X8" s="60">
        <v>245427833</v>
      </c>
      <c r="Y8" s="60">
        <v>-250027089</v>
      </c>
      <c r="Z8" s="140">
        <v>-101.87</v>
      </c>
      <c r="AA8" s="62">
        <v>327237110</v>
      </c>
    </row>
    <row r="9" spans="1:27" ht="12.75">
      <c r="A9" s="249" t="s">
        <v>146</v>
      </c>
      <c r="B9" s="182"/>
      <c r="C9" s="155">
        <v>64171138</v>
      </c>
      <c r="D9" s="155"/>
      <c r="E9" s="59">
        <v>40000000</v>
      </c>
      <c r="F9" s="60">
        <v>37302065</v>
      </c>
      <c r="G9" s="60">
        <v>246627</v>
      </c>
      <c r="H9" s="60">
        <v>765526</v>
      </c>
      <c r="I9" s="60">
        <v>1277428</v>
      </c>
      <c r="J9" s="60">
        <v>1277428</v>
      </c>
      <c r="K9" s="60">
        <v>774099</v>
      </c>
      <c r="L9" s="60">
        <v>271783</v>
      </c>
      <c r="M9" s="60">
        <v>1212331</v>
      </c>
      <c r="N9" s="60">
        <v>1212331</v>
      </c>
      <c r="O9" s="60">
        <v>-2560898</v>
      </c>
      <c r="P9" s="60">
        <v>558995</v>
      </c>
      <c r="Q9" s="60">
        <v>2811722</v>
      </c>
      <c r="R9" s="60">
        <v>2811722</v>
      </c>
      <c r="S9" s="60"/>
      <c r="T9" s="60"/>
      <c r="U9" s="60"/>
      <c r="V9" s="60"/>
      <c r="W9" s="60">
        <v>2811722</v>
      </c>
      <c r="X9" s="60">
        <v>27976549</v>
      </c>
      <c r="Y9" s="60">
        <v>-25164827</v>
      </c>
      <c r="Z9" s="140">
        <v>-89.95</v>
      </c>
      <c r="AA9" s="62">
        <v>37302065</v>
      </c>
    </row>
    <row r="10" spans="1:27" ht="12.75">
      <c r="A10" s="249" t="s">
        <v>147</v>
      </c>
      <c r="B10" s="182"/>
      <c r="C10" s="155">
        <v>4950851</v>
      </c>
      <c r="D10" s="155"/>
      <c r="E10" s="59"/>
      <c r="F10" s="60"/>
      <c r="G10" s="159"/>
      <c r="H10" s="159"/>
      <c r="I10" s="159"/>
      <c r="J10" s="60"/>
      <c r="K10" s="159"/>
      <c r="L10" s="159">
        <v>-26321392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15318461</v>
      </c>
      <c r="D11" s="155"/>
      <c r="E11" s="59">
        <v>8000000</v>
      </c>
      <c r="F11" s="60">
        <v>15318465</v>
      </c>
      <c r="G11" s="60">
        <v>-201504</v>
      </c>
      <c r="H11" s="60">
        <v>-134709</v>
      </c>
      <c r="I11" s="60">
        <v>107594</v>
      </c>
      <c r="J11" s="60">
        <v>107594</v>
      </c>
      <c r="K11" s="60">
        <v>41698</v>
      </c>
      <c r="L11" s="60">
        <v>31461</v>
      </c>
      <c r="M11" s="60">
        <v>150893</v>
      </c>
      <c r="N11" s="60">
        <v>150893</v>
      </c>
      <c r="O11" s="60">
        <v>-188104</v>
      </c>
      <c r="P11" s="60">
        <v>21641</v>
      </c>
      <c r="Q11" s="60">
        <v>-188172</v>
      </c>
      <c r="R11" s="60">
        <v>-188172</v>
      </c>
      <c r="S11" s="60"/>
      <c r="T11" s="60"/>
      <c r="U11" s="60"/>
      <c r="V11" s="60"/>
      <c r="W11" s="60">
        <v>-188172</v>
      </c>
      <c r="X11" s="60">
        <v>11488849</v>
      </c>
      <c r="Y11" s="60">
        <v>-11677021</v>
      </c>
      <c r="Z11" s="140">
        <v>-101.64</v>
      </c>
      <c r="AA11" s="62">
        <v>15318465</v>
      </c>
    </row>
    <row r="12" spans="1:27" ht="12.75">
      <c r="A12" s="250" t="s">
        <v>56</v>
      </c>
      <c r="B12" s="251"/>
      <c r="C12" s="168">
        <f aca="true" t="shared" si="0" ref="C12:Y12">SUM(C6:C11)</f>
        <v>246740009</v>
      </c>
      <c r="D12" s="168">
        <f>SUM(D6:D11)</f>
        <v>0</v>
      </c>
      <c r="E12" s="72">
        <f t="shared" si="0"/>
        <v>319941000</v>
      </c>
      <c r="F12" s="73">
        <f t="shared" si="0"/>
        <v>380321640</v>
      </c>
      <c r="G12" s="73">
        <f t="shared" si="0"/>
        <v>49474761</v>
      </c>
      <c r="H12" s="73">
        <f t="shared" si="0"/>
        <v>-16328709</v>
      </c>
      <c r="I12" s="73">
        <f t="shared" si="0"/>
        <v>4846869</v>
      </c>
      <c r="J12" s="73">
        <f t="shared" si="0"/>
        <v>4846869</v>
      </c>
      <c r="K12" s="73">
        <f t="shared" si="0"/>
        <v>-14608636</v>
      </c>
      <c r="L12" s="73">
        <f t="shared" si="0"/>
        <v>7689686</v>
      </c>
      <c r="M12" s="73">
        <f t="shared" si="0"/>
        <v>18546307</v>
      </c>
      <c r="N12" s="73">
        <f t="shared" si="0"/>
        <v>18546307</v>
      </c>
      <c r="O12" s="73">
        <f t="shared" si="0"/>
        <v>-5712375</v>
      </c>
      <c r="P12" s="73">
        <f t="shared" si="0"/>
        <v>5329448</v>
      </c>
      <c r="Q12" s="73">
        <f t="shared" si="0"/>
        <v>35577543</v>
      </c>
      <c r="R12" s="73">
        <f t="shared" si="0"/>
        <v>35577543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35577543</v>
      </c>
      <c r="X12" s="73">
        <f t="shared" si="0"/>
        <v>285241231</v>
      </c>
      <c r="Y12" s="73">
        <f t="shared" si="0"/>
        <v>-249663688</v>
      </c>
      <c r="Z12" s="170">
        <f>+IF(X12&lt;&gt;0,+(Y12/X12)*100,0)</f>
        <v>-87.52720885572114</v>
      </c>
      <c r="AA12" s="74">
        <f>SUM(AA6:AA11)</f>
        <v>380321640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86389336</v>
      </c>
      <c r="D17" s="155"/>
      <c r="E17" s="59">
        <v>86415000</v>
      </c>
      <c r="F17" s="60">
        <v>84351000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63263250</v>
      </c>
      <c r="Y17" s="60">
        <v>-63263250</v>
      </c>
      <c r="Z17" s="140">
        <v>-100</v>
      </c>
      <c r="AA17" s="62">
        <v>84351000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1148019436</v>
      </c>
      <c r="D19" s="155"/>
      <c r="E19" s="59">
        <v>1201717000</v>
      </c>
      <c r="F19" s="60">
        <v>1202962264</v>
      </c>
      <c r="G19" s="60">
        <v>446968</v>
      </c>
      <c r="H19" s="60">
        <v>8738886</v>
      </c>
      <c r="I19" s="60">
        <v>11585071</v>
      </c>
      <c r="J19" s="60">
        <v>11585071</v>
      </c>
      <c r="K19" s="60">
        <v>10976246</v>
      </c>
      <c r="L19" s="60">
        <v>3022972</v>
      </c>
      <c r="M19" s="60">
        <v>-16880247</v>
      </c>
      <c r="N19" s="60">
        <v>-16880247</v>
      </c>
      <c r="O19" s="60">
        <v>-1721477</v>
      </c>
      <c r="P19" s="60">
        <v>-3145189</v>
      </c>
      <c r="Q19" s="60">
        <v>10000832</v>
      </c>
      <c r="R19" s="60">
        <v>10000832</v>
      </c>
      <c r="S19" s="60"/>
      <c r="T19" s="60"/>
      <c r="U19" s="60"/>
      <c r="V19" s="60"/>
      <c r="W19" s="60">
        <v>10000832</v>
      </c>
      <c r="X19" s="60">
        <v>902221698</v>
      </c>
      <c r="Y19" s="60">
        <v>-892220866</v>
      </c>
      <c r="Z19" s="140">
        <v>-98.89</v>
      </c>
      <c r="AA19" s="62">
        <v>1202962264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317626</v>
      </c>
      <c r="D22" s="155"/>
      <c r="E22" s="59">
        <v>445000</v>
      </c>
      <c r="F22" s="60">
        <v>317000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237750</v>
      </c>
      <c r="Y22" s="60">
        <v>-237750</v>
      </c>
      <c r="Z22" s="140">
        <v>-100</v>
      </c>
      <c r="AA22" s="62">
        <v>317000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1234726398</v>
      </c>
      <c r="D24" s="168">
        <f>SUM(D15:D23)</f>
        <v>0</v>
      </c>
      <c r="E24" s="76">
        <f t="shared" si="1"/>
        <v>1288577000</v>
      </c>
      <c r="F24" s="77">
        <f t="shared" si="1"/>
        <v>1287630264</v>
      </c>
      <c r="G24" s="77">
        <f t="shared" si="1"/>
        <v>446968</v>
      </c>
      <c r="H24" s="77">
        <f t="shared" si="1"/>
        <v>8738886</v>
      </c>
      <c r="I24" s="77">
        <f t="shared" si="1"/>
        <v>11585071</v>
      </c>
      <c r="J24" s="77">
        <f t="shared" si="1"/>
        <v>11585071</v>
      </c>
      <c r="K24" s="77">
        <f t="shared" si="1"/>
        <v>10976246</v>
      </c>
      <c r="L24" s="77">
        <f t="shared" si="1"/>
        <v>3022972</v>
      </c>
      <c r="M24" s="77">
        <f t="shared" si="1"/>
        <v>-16880247</v>
      </c>
      <c r="N24" s="77">
        <f t="shared" si="1"/>
        <v>-16880247</v>
      </c>
      <c r="O24" s="77">
        <f t="shared" si="1"/>
        <v>-1721477</v>
      </c>
      <c r="P24" s="77">
        <f t="shared" si="1"/>
        <v>-3145189</v>
      </c>
      <c r="Q24" s="77">
        <f t="shared" si="1"/>
        <v>10000832</v>
      </c>
      <c r="R24" s="77">
        <f t="shared" si="1"/>
        <v>10000832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10000832</v>
      </c>
      <c r="X24" s="77">
        <f t="shared" si="1"/>
        <v>965722698</v>
      </c>
      <c r="Y24" s="77">
        <f t="shared" si="1"/>
        <v>-955721866</v>
      </c>
      <c r="Z24" s="212">
        <f>+IF(X24&lt;&gt;0,+(Y24/X24)*100,0)</f>
        <v>-98.96441990845699</v>
      </c>
      <c r="AA24" s="79">
        <f>SUM(AA15:AA23)</f>
        <v>1287630264</v>
      </c>
    </row>
    <row r="25" spans="1:27" ht="12.75">
      <c r="A25" s="250" t="s">
        <v>159</v>
      </c>
      <c r="B25" s="251"/>
      <c r="C25" s="168">
        <f aca="true" t="shared" si="2" ref="C25:Y25">+C12+C24</f>
        <v>1481466407</v>
      </c>
      <c r="D25" s="168">
        <f>+D12+D24</f>
        <v>0</v>
      </c>
      <c r="E25" s="72">
        <f t="shared" si="2"/>
        <v>1608518000</v>
      </c>
      <c r="F25" s="73">
        <f t="shared" si="2"/>
        <v>1667951904</v>
      </c>
      <c r="G25" s="73">
        <f t="shared" si="2"/>
        <v>49921729</v>
      </c>
      <c r="H25" s="73">
        <f t="shared" si="2"/>
        <v>-7589823</v>
      </c>
      <c r="I25" s="73">
        <f t="shared" si="2"/>
        <v>16431940</v>
      </c>
      <c r="J25" s="73">
        <f t="shared" si="2"/>
        <v>16431940</v>
      </c>
      <c r="K25" s="73">
        <f t="shared" si="2"/>
        <v>-3632390</v>
      </c>
      <c r="L25" s="73">
        <f t="shared" si="2"/>
        <v>10712658</v>
      </c>
      <c r="M25" s="73">
        <f t="shared" si="2"/>
        <v>1666060</v>
      </c>
      <c r="N25" s="73">
        <f t="shared" si="2"/>
        <v>1666060</v>
      </c>
      <c r="O25" s="73">
        <f t="shared" si="2"/>
        <v>-7433852</v>
      </c>
      <c r="P25" s="73">
        <f t="shared" si="2"/>
        <v>2184259</v>
      </c>
      <c r="Q25" s="73">
        <f t="shared" si="2"/>
        <v>45578375</v>
      </c>
      <c r="R25" s="73">
        <f t="shared" si="2"/>
        <v>45578375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45578375</v>
      </c>
      <c r="X25" s="73">
        <f t="shared" si="2"/>
        <v>1250963929</v>
      </c>
      <c r="Y25" s="73">
        <f t="shared" si="2"/>
        <v>-1205385554</v>
      </c>
      <c r="Z25" s="170">
        <f>+IF(X25&lt;&gt;0,+(Y25/X25)*100,0)</f>
        <v>-96.35653962968902</v>
      </c>
      <c r="AA25" s="74">
        <f>+AA12+AA24</f>
        <v>1667951904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4526346</v>
      </c>
      <c r="D30" s="155"/>
      <c r="E30" s="59">
        <v>4941000</v>
      </c>
      <c r="F30" s="60">
        <v>3670768</v>
      </c>
      <c r="G30" s="60"/>
      <c r="H30" s="60">
        <v>-6509</v>
      </c>
      <c r="I30" s="60">
        <v>1569842</v>
      </c>
      <c r="J30" s="60">
        <v>1569842</v>
      </c>
      <c r="K30" s="60"/>
      <c r="L30" s="60"/>
      <c r="M30" s="60">
        <v>-917882</v>
      </c>
      <c r="N30" s="60">
        <v>-917882</v>
      </c>
      <c r="O30" s="60">
        <v>-89088</v>
      </c>
      <c r="P30" s="60">
        <v>-282695</v>
      </c>
      <c r="Q30" s="60">
        <v>-203152</v>
      </c>
      <c r="R30" s="60">
        <v>-203152</v>
      </c>
      <c r="S30" s="60"/>
      <c r="T30" s="60"/>
      <c r="U30" s="60"/>
      <c r="V30" s="60"/>
      <c r="W30" s="60">
        <v>-203152</v>
      </c>
      <c r="X30" s="60">
        <v>2753076</v>
      </c>
      <c r="Y30" s="60">
        <v>-2956228</v>
      </c>
      <c r="Z30" s="140">
        <v>-107.38</v>
      </c>
      <c r="AA30" s="62">
        <v>3670768</v>
      </c>
    </row>
    <row r="31" spans="1:27" ht="12.75">
      <c r="A31" s="249" t="s">
        <v>163</v>
      </c>
      <c r="B31" s="182"/>
      <c r="C31" s="155">
        <v>18026993</v>
      </c>
      <c r="D31" s="155"/>
      <c r="E31" s="59">
        <v>18100000</v>
      </c>
      <c r="F31" s="60">
        <v>18348000</v>
      </c>
      <c r="G31" s="60">
        <v>210452</v>
      </c>
      <c r="H31" s="60">
        <v>143365</v>
      </c>
      <c r="I31" s="60">
        <v>125062</v>
      </c>
      <c r="J31" s="60">
        <v>125062</v>
      </c>
      <c r="K31" s="60">
        <v>74312</v>
      </c>
      <c r="L31" s="60">
        <v>42415</v>
      </c>
      <c r="M31" s="60">
        <v>78018</v>
      </c>
      <c r="N31" s="60">
        <v>78018</v>
      </c>
      <c r="O31" s="60">
        <v>-29788</v>
      </c>
      <c r="P31" s="60">
        <v>139223</v>
      </c>
      <c r="Q31" s="60">
        <v>115939</v>
      </c>
      <c r="R31" s="60">
        <v>115939</v>
      </c>
      <c r="S31" s="60"/>
      <c r="T31" s="60"/>
      <c r="U31" s="60"/>
      <c r="V31" s="60"/>
      <c r="W31" s="60">
        <v>115939</v>
      </c>
      <c r="X31" s="60">
        <v>13761000</v>
      </c>
      <c r="Y31" s="60">
        <v>-13645061</v>
      </c>
      <c r="Z31" s="140">
        <v>-99.16</v>
      </c>
      <c r="AA31" s="62">
        <v>18348000</v>
      </c>
    </row>
    <row r="32" spans="1:27" ht="12.75">
      <c r="A32" s="249" t="s">
        <v>164</v>
      </c>
      <c r="B32" s="182"/>
      <c r="C32" s="155">
        <v>226422886</v>
      </c>
      <c r="D32" s="155"/>
      <c r="E32" s="59">
        <v>154000000</v>
      </c>
      <c r="F32" s="60">
        <v>206000000</v>
      </c>
      <c r="G32" s="60">
        <v>-67901020</v>
      </c>
      <c r="H32" s="60">
        <v>1346001</v>
      </c>
      <c r="I32" s="60">
        <v>35675801</v>
      </c>
      <c r="J32" s="60">
        <v>35675801</v>
      </c>
      <c r="K32" s="60">
        <v>-17828125</v>
      </c>
      <c r="L32" s="60">
        <v>6834397</v>
      </c>
      <c r="M32" s="60">
        <v>-3224356</v>
      </c>
      <c r="N32" s="60">
        <v>-3224356</v>
      </c>
      <c r="O32" s="60">
        <v>11642587</v>
      </c>
      <c r="P32" s="60">
        <v>7294631</v>
      </c>
      <c r="Q32" s="60">
        <v>13627783</v>
      </c>
      <c r="R32" s="60">
        <v>13627783</v>
      </c>
      <c r="S32" s="60"/>
      <c r="T32" s="60"/>
      <c r="U32" s="60"/>
      <c r="V32" s="60"/>
      <c r="W32" s="60">
        <v>13627783</v>
      </c>
      <c r="X32" s="60">
        <v>154500000</v>
      </c>
      <c r="Y32" s="60">
        <v>-140872217</v>
      </c>
      <c r="Z32" s="140">
        <v>-91.18</v>
      </c>
      <c r="AA32" s="62">
        <v>206000000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248976225</v>
      </c>
      <c r="D34" s="168">
        <f>SUM(D29:D33)</f>
        <v>0</v>
      </c>
      <c r="E34" s="72">
        <f t="shared" si="3"/>
        <v>177041000</v>
      </c>
      <c r="F34" s="73">
        <f t="shared" si="3"/>
        <v>228018768</v>
      </c>
      <c r="G34" s="73">
        <f t="shared" si="3"/>
        <v>-67690568</v>
      </c>
      <c r="H34" s="73">
        <f t="shared" si="3"/>
        <v>1482857</v>
      </c>
      <c r="I34" s="73">
        <f t="shared" si="3"/>
        <v>37370705</v>
      </c>
      <c r="J34" s="73">
        <f t="shared" si="3"/>
        <v>37370705</v>
      </c>
      <c r="K34" s="73">
        <f t="shared" si="3"/>
        <v>-17753813</v>
      </c>
      <c r="L34" s="73">
        <f t="shared" si="3"/>
        <v>6876812</v>
      </c>
      <c r="M34" s="73">
        <f t="shared" si="3"/>
        <v>-4064220</v>
      </c>
      <c r="N34" s="73">
        <f t="shared" si="3"/>
        <v>-4064220</v>
      </c>
      <c r="O34" s="73">
        <f t="shared" si="3"/>
        <v>11523711</v>
      </c>
      <c r="P34" s="73">
        <f t="shared" si="3"/>
        <v>7151159</v>
      </c>
      <c r="Q34" s="73">
        <f t="shared" si="3"/>
        <v>13540570</v>
      </c>
      <c r="R34" s="73">
        <f t="shared" si="3"/>
        <v>13540570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13540570</v>
      </c>
      <c r="X34" s="73">
        <f t="shared" si="3"/>
        <v>171014076</v>
      </c>
      <c r="Y34" s="73">
        <f t="shared" si="3"/>
        <v>-157473506</v>
      </c>
      <c r="Z34" s="170">
        <f>+IF(X34&lt;&gt;0,+(Y34/X34)*100,0)</f>
        <v>-92.08218977249568</v>
      </c>
      <c r="AA34" s="74">
        <f>SUM(AA29:AA33)</f>
        <v>228018768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12371124</v>
      </c>
      <c r="D37" s="155"/>
      <c r="E37" s="59">
        <v>13718000</v>
      </c>
      <c r="F37" s="60">
        <v>18564080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13923060</v>
      </c>
      <c r="Y37" s="60">
        <v>-13923060</v>
      </c>
      <c r="Z37" s="140">
        <v>-100</v>
      </c>
      <c r="AA37" s="62">
        <v>18564080</v>
      </c>
    </row>
    <row r="38" spans="1:27" ht="12.75">
      <c r="A38" s="249" t="s">
        <v>165</v>
      </c>
      <c r="B38" s="182"/>
      <c r="C38" s="155">
        <v>88772512</v>
      </c>
      <c r="D38" s="155"/>
      <c r="E38" s="59">
        <v>105466000</v>
      </c>
      <c r="F38" s="60">
        <v>98484232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73863174</v>
      </c>
      <c r="Y38" s="60">
        <v>-73863174</v>
      </c>
      <c r="Z38" s="140">
        <v>-100</v>
      </c>
      <c r="AA38" s="62">
        <v>98484232</v>
      </c>
    </row>
    <row r="39" spans="1:27" ht="12.75">
      <c r="A39" s="250" t="s">
        <v>59</v>
      </c>
      <c r="B39" s="253"/>
      <c r="C39" s="168">
        <f aca="true" t="shared" si="4" ref="C39:Y39">SUM(C37:C38)</f>
        <v>101143636</v>
      </c>
      <c r="D39" s="168">
        <f>SUM(D37:D38)</f>
        <v>0</v>
      </c>
      <c r="E39" s="76">
        <f t="shared" si="4"/>
        <v>119184000</v>
      </c>
      <c r="F39" s="77">
        <f t="shared" si="4"/>
        <v>117048312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87786234</v>
      </c>
      <c r="Y39" s="77">
        <f t="shared" si="4"/>
        <v>-87786234</v>
      </c>
      <c r="Z39" s="212">
        <f>+IF(X39&lt;&gt;0,+(Y39/X39)*100,0)</f>
        <v>-100</v>
      </c>
      <c r="AA39" s="79">
        <f>SUM(AA37:AA38)</f>
        <v>117048312</v>
      </c>
    </row>
    <row r="40" spans="1:27" ht="12.75">
      <c r="A40" s="250" t="s">
        <v>167</v>
      </c>
      <c r="B40" s="251"/>
      <c r="C40" s="168">
        <f aca="true" t="shared" si="5" ref="C40:Y40">+C34+C39</f>
        <v>350119861</v>
      </c>
      <c r="D40" s="168">
        <f>+D34+D39</f>
        <v>0</v>
      </c>
      <c r="E40" s="72">
        <f t="shared" si="5"/>
        <v>296225000</v>
      </c>
      <c r="F40" s="73">
        <f t="shared" si="5"/>
        <v>345067080</v>
      </c>
      <c r="G40" s="73">
        <f t="shared" si="5"/>
        <v>-67690568</v>
      </c>
      <c r="H40" s="73">
        <f t="shared" si="5"/>
        <v>1482857</v>
      </c>
      <c r="I40" s="73">
        <f t="shared" si="5"/>
        <v>37370705</v>
      </c>
      <c r="J40" s="73">
        <f t="shared" si="5"/>
        <v>37370705</v>
      </c>
      <c r="K40" s="73">
        <f t="shared" si="5"/>
        <v>-17753813</v>
      </c>
      <c r="L40" s="73">
        <f t="shared" si="5"/>
        <v>6876812</v>
      </c>
      <c r="M40" s="73">
        <f t="shared" si="5"/>
        <v>-4064220</v>
      </c>
      <c r="N40" s="73">
        <f t="shared" si="5"/>
        <v>-4064220</v>
      </c>
      <c r="O40" s="73">
        <f t="shared" si="5"/>
        <v>11523711</v>
      </c>
      <c r="P40" s="73">
        <f t="shared" si="5"/>
        <v>7151159</v>
      </c>
      <c r="Q40" s="73">
        <f t="shared" si="5"/>
        <v>13540570</v>
      </c>
      <c r="R40" s="73">
        <f t="shared" si="5"/>
        <v>13540570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13540570</v>
      </c>
      <c r="X40" s="73">
        <f t="shared" si="5"/>
        <v>258800310</v>
      </c>
      <c r="Y40" s="73">
        <f t="shared" si="5"/>
        <v>-245259740</v>
      </c>
      <c r="Z40" s="170">
        <f>+IF(X40&lt;&gt;0,+(Y40/X40)*100,0)</f>
        <v>-94.76794676173301</v>
      </c>
      <c r="AA40" s="74">
        <f>+AA34+AA39</f>
        <v>345067080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1131346546</v>
      </c>
      <c r="D42" s="257">
        <f>+D25-D40</f>
        <v>0</v>
      </c>
      <c r="E42" s="258">
        <f t="shared" si="6"/>
        <v>1312293000</v>
      </c>
      <c r="F42" s="259">
        <f t="shared" si="6"/>
        <v>1322884824</v>
      </c>
      <c r="G42" s="259">
        <f t="shared" si="6"/>
        <v>117612297</v>
      </c>
      <c r="H42" s="259">
        <f t="shared" si="6"/>
        <v>-9072680</v>
      </c>
      <c r="I42" s="259">
        <f t="shared" si="6"/>
        <v>-20938765</v>
      </c>
      <c r="J42" s="259">
        <f t="shared" si="6"/>
        <v>-20938765</v>
      </c>
      <c r="K42" s="259">
        <f t="shared" si="6"/>
        <v>14121423</v>
      </c>
      <c r="L42" s="259">
        <f t="shared" si="6"/>
        <v>3835846</v>
      </c>
      <c r="M42" s="259">
        <f t="shared" si="6"/>
        <v>5730280</v>
      </c>
      <c r="N42" s="259">
        <f t="shared" si="6"/>
        <v>5730280</v>
      </c>
      <c r="O42" s="259">
        <f t="shared" si="6"/>
        <v>-18957563</v>
      </c>
      <c r="P42" s="259">
        <f t="shared" si="6"/>
        <v>-4966900</v>
      </c>
      <c r="Q42" s="259">
        <f t="shared" si="6"/>
        <v>32037805</v>
      </c>
      <c r="R42" s="259">
        <f t="shared" si="6"/>
        <v>32037805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32037805</v>
      </c>
      <c r="X42" s="259">
        <f t="shared" si="6"/>
        <v>992163619</v>
      </c>
      <c r="Y42" s="259">
        <f t="shared" si="6"/>
        <v>-960125814</v>
      </c>
      <c r="Z42" s="260">
        <f>+IF(X42&lt;&gt;0,+(Y42/X42)*100,0)</f>
        <v>-96.77091516091964</v>
      </c>
      <c r="AA42" s="261">
        <f>+AA25-AA40</f>
        <v>1322884824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1131346546</v>
      </c>
      <c r="D45" s="155"/>
      <c r="E45" s="59">
        <v>1312293000</v>
      </c>
      <c r="F45" s="60">
        <v>1322884824</v>
      </c>
      <c r="G45" s="60">
        <v>117612297</v>
      </c>
      <c r="H45" s="60">
        <v>-9072680</v>
      </c>
      <c r="I45" s="60">
        <v>-20938765</v>
      </c>
      <c r="J45" s="60">
        <v>-20938765</v>
      </c>
      <c r="K45" s="60">
        <v>14121423</v>
      </c>
      <c r="L45" s="60">
        <v>3835846</v>
      </c>
      <c r="M45" s="60">
        <v>5730280</v>
      </c>
      <c r="N45" s="60">
        <v>5730280</v>
      </c>
      <c r="O45" s="60">
        <v>-18957563</v>
      </c>
      <c r="P45" s="60">
        <v>-4966900</v>
      </c>
      <c r="Q45" s="60">
        <v>32037805</v>
      </c>
      <c r="R45" s="60">
        <v>32037805</v>
      </c>
      <c r="S45" s="60"/>
      <c r="T45" s="60"/>
      <c r="U45" s="60"/>
      <c r="V45" s="60"/>
      <c r="W45" s="60">
        <v>32037805</v>
      </c>
      <c r="X45" s="60">
        <v>992163618</v>
      </c>
      <c r="Y45" s="60">
        <v>-960125813</v>
      </c>
      <c r="Z45" s="139">
        <v>-96.77</v>
      </c>
      <c r="AA45" s="62">
        <v>1322884824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1131346546</v>
      </c>
      <c r="D48" s="217">
        <f>SUM(D45:D47)</f>
        <v>0</v>
      </c>
      <c r="E48" s="264">
        <f t="shared" si="7"/>
        <v>1312293000</v>
      </c>
      <c r="F48" s="219">
        <f t="shared" si="7"/>
        <v>1322884824</v>
      </c>
      <c r="G48" s="219">
        <f t="shared" si="7"/>
        <v>117612297</v>
      </c>
      <c r="H48" s="219">
        <f t="shared" si="7"/>
        <v>-9072680</v>
      </c>
      <c r="I48" s="219">
        <f t="shared" si="7"/>
        <v>-20938765</v>
      </c>
      <c r="J48" s="219">
        <f t="shared" si="7"/>
        <v>-20938765</v>
      </c>
      <c r="K48" s="219">
        <f t="shared" si="7"/>
        <v>14121423</v>
      </c>
      <c r="L48" s="219">
        <f t="shared" si="7"/>
        <v>3835846</v>
      </c>
      <c r="M48" s="219">
        <f t="shared" si="7"/>
        <v>5730280</v>
      </c>
      <c r="N48" s="219">
        <f t="shared" si="7"/>
        <v>5730280</v>
      </c>
      <c r="O48" s="219">
        <f t="shared" si="7"/>
        <v>-18957563</v>
      </c>
      <c r="P48" s="219">
        <f t="shared" si="7"/>
        <v>-4966900</v>
      </c>
      <c r="Q48" s="219">
        <f t="shared" si="7"/>
        <v>32037805</v>
      </c>
      <c r="R48" s="219">
        <f t="shared" si="7"/>
        <v>32037805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32037805</v>
      </c>
      <c r="X48" s="219">
        <f t="shared" si="7"/>
        <v>992163618</v>
      </c>
      <c r="Y48" s="219">
        <f t="shared" si="7"/>
        <v>-960125813</v>
      </c>
      <c r="Z48" s="265">
        <f>+IF(X48&lt;&gt;0,+(Y48/X48)*100,0)</f>
        <v>-96.77091515766504</v>
      </c>
      <c r="AA48" s="232">
        <f>SUM(AA45:AA47)</f>
        <v>1322884824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93845306</v>
      </c>
      <c r="D6" s="155"/>
      <c r="E6" s="59">
        <v>98628794</v>
      </c>
      <c r="F6" s="60">
        <v>101041237</v>
      </c>
      <c r="G6" s="60">
        <v>8046682</v>
      </c>
      <c r="H6" s="60">
        <v>8692721</v>
      </c>
      <c r="I6" s="60">
        <v>10915005</v>
      </c>
      <c r="J6" s="60">
        <v>27654408</v>
      </c>
      <c r="K6" s="60">
        <v>8221454</v>
      </c>
      <c r="L6" s="60">
        <v>8653211</v>
      </c>
      <c r="M6" s="60">
        <v>7685765</v>
      </c>
      <c r="N6" s="60">
        <v>24560430</v>
      </c>
      <c r="O6" s="60">
        <v>7841772</v>
      </c>
      <c r="P6" s="60">
        <v>6463937</v>
      </c>
      <c r="Q6" s="60">
        <v>9675109</v>
      </c>
      <c r="R6" s="60">
        <v>23980818</v>
      </c>
      <c r="S6" s="60"/>
      <c r="T6" s="60"/>
      <c r="U6" s="60"/>
      <c r="V6" s="60"/>
      <c r="W6" s="60">
        <v>76195656</v>
      </c>
      <c r="X6" s="60">
        <v>76627848</v>
      </c>
      <c r="Y6" s="60">
        <v>-432192</v>
      </c>
      <c r="Z6" s="140">
        <v>-0.56</v>
      </c>
      <c r="AA6" s="62">
        <v>101041237</v>
      </c>
    </row>
    <row r="7" spans="1:27" ht="12.75">
      <c r="A7" s="249" t="s">
        <v>32</v>
      </c>
      <c r="B7" s="182"/>
      <c r="C7" s="155">
        <v>436880923</v>
      </c>
      <c r="D7" s="155"/>
      <c r="E7" s="59">
        <v>623231389</v>
      </c>
      <c r="F7" s="60">
        <v>563024730</v>
      </c>
      <c r="G7" s="60">
        <v>42307092</v>
      </c>
      <c r="H7" s="60">
        <v>43474218</v>
      </c>
      <c r="I7" s="60">
        <v>43361249</v>
      </c>
      <c r="J7" s="60">
        <v>129142559</v>
      </c>
      <c r="K7" s="60">
        <v>41932244</v>
      </c>
      <c r="L7" s="60">
        <v>37862863</v>
      </c>
      <c r="M7" s="60">
        <v>35932812</v>
      </c>
      <c r="N7" s="60">
        <v>115727919</v>
      </c>
      <c r="O7" s="60">
        <v>35311050</v>
      </c>
      <c r="P7" s="60">
        <v>30671396</v>
      </c>
      <c r="Q7" s="60">
        <v>40099095</v>
      </c>
      <c r="R7" s="60">
        <v>106081541</v>
      </c>
      <c r="S7" s="60"/>
      <c r="T7" s="60"/>
      <c r="U7" s="60"/>
      <c r="V7" s="60"/>
      <c r="W7" s="60">
        <v>350952019</v>
      </c>
      <c r="X7" s="60">
        <v>403947488</v>
      </c>
      <c r="Y7" s="60">
        <v>-52995469</v>
      </c>
      <c r="Z7" s="140">
        <v>-13.12</v>
      </c>
      <c r="AA7" s="62">
        <v>563024730</v>
      </c>
    </row>
    <row r="8" spans="1:27" ht="12.75">
      <c r="A8" s="249" t="s">
        <v>178</v>
      </c>
      <c r="B8" s="182"/>
      <c r="C8" s="155">
        <v>17420837</v>
      </c>
      <c r="D8" s="155"/>
      <c r="E8" s="59">
        <v>15428718</v>
      </c>
      <c r="F8" s="60">
        <v>31949105</v>
      </c>
      <c r="G8" s="60">
        <v>612327</v>
      </c>
      <c r="H8" s="60">
        <v>4316453</v>
      </c>
      <c r="I8" s="60">
        <v>7756135</v>
      </c>
      <c r="J8" s="60">
        <v>12684915</v>
      </c>
      <c r="K8" s="60">
        <v>304835</v>
      </c>
      <c r="L8" s="60">
        <v>2291715</v>
      </c>
      <c r="M8" s="60">
        <v>6038520</v>
      </c>
      <c r="N8" s="60">
        <v>8635070</v>
      </c>
      <c r="O8" s="60">
        <v>9003437</v>
      </c>
      <c r="P8" s="60">
        <v>9682523</v>
      </c>
      <c r="Q8" s="60">
        <v>3114998</v>
      </c>
      <c r="R8" s="60">
        <v>21800958</v>
      </c>
      <c r="S8" s="60"/>
      <c r="T8" s="60"/>
      <c r="U8" s="60"/>
      <c r="V8" s="60"/>
      <c r="W8" s="60">
        <v>43120943</v>
      </c>
      <c r="X8" s="60">
        <v>26634995</v>
      </c>
      <c r="Y8" s="60">
        <v>16485948</v>
      </c>
      <c r="Z8" s="140">
        <v>61.9</v>
      </c>
      <c r="AA8" s="62">
        <v>31949105</v>
      </c>
    </row>
    <row r="9" spans="1:27" ht="12.75">
      <c r="A9" s="249" t="s">
        <v>179</v>
      </c>
      <c r="B9" s="182"/>
      <c r="C9" s="155">
        <v>202893358</v>
      </c>
      <c r="D9" s="155"/>
      <c r="E9" s="59">
        <v>131694150</v>
      </c>
      <c r="F9" s="60">
        <v>133172950</v>
      </c>
      <c r="G9" s="60">
        <v>69180074</v>
      </c>
      <c r="H9" s="60">
        <v>-14414492</v>
      </c>
      <c r="I9" s="60">
        <v>583250</v>
      </c>
      <c r="J9" s="60">
        <v>55348832</v>
      </c>
      <c r="K9" s="60"/>
      <c r="L9" s="60">
        <v>6623784</v>
      </c>
      <c r="M9" s="60">
        <v>42601306</v>
      </c>
      <c r="N9" s="60">
        <v>49225090</v>
      </c>
      <c r="O9" s="60">
        <v>738011</v>
      </c>
      <c r="P9" s="60">
        <v>318000</v>
      </c>
      <c r="Q9" s="60">
        <v>31929491</v>
      </c>
      <c r="R9" s="60">
        <v>32985502</v>
      </c>
      <c r="S9" s="60"/>
      <c r="T9" s="60"/>
      <c r="U9" s="60"/>
      <c r="V9" s="60"/>
      <c r="W9" s="60">
        <v>137559424</v>
      </c>
      <c r="X9" s="60">
        <v>118873422</v>
      </c>
      <c r="Y9" s="60">
        <v>18686002</v>
      </c>
      <c r="Z9" s="140">
        <v>15.72</v>
      </c>
      <c r="AA9" s="62">
        <v>133172950</v>
      </c>
    </row>
    <row r="10" spans="1:27" ht="12.75">
      <c r="A10" s="249" t="s">
        <v>180</v>
      </c>
      <c r="B10" s="182"/>
      <c r="C10" s="155"/>
      <c r="D10" s="155"/>
      <c r="E10" s="59">
        <v>59591850</v>
      </c>
      <c r="F10" s="60">
        <v>68591850</v>
      </c>
      <c r="G10" s="60">
        <v>560000</v>
      </c>
      <c r="H10" s="60">
        <v>19054492</v>
      </c>
      <c r="I10" s="60">
        <v>4022000</v>
      </c>
      <c r="J10" s="60">
        <v>23636492</v>
      </c>
      <c r="K10" s="60">
        <v>9036870</v>
      </c>
      <c r="L10" s="60">
        <v>2672000</v>
      </c>
      <c r="M10" s="60">
        <v>10086000</v>
      </c>
      <c r="N10" s="60">
        <v>21794870</v>
      </c>
      <c r="O10" s="60">
        <v>344000</v>
      </c>
      <c r="P10" s="60">
        <v>3736000</v>
      </c>
      <c r="Q10" s="60">
        <v>34862919</v>
      </c>
      <c r="R10" s="60">
        <v>38942919</v>
      </c>
      <c r="S10" s="60"/>
      <c r="T10" s="60"/>
      <c r="U10" s="60"/>
      <c r="V10" s="60"/>
      <c r="W10" s="60">
        <v>84374281</v>
      </c>
      <c r="X10" s="60">
        <v>57011362</v>
      </c>
      <c r="Y10" s="60">
        <v>27362919</v>
      </c>
      <c r="Z10" s="140">
        <v>48</v>
      </c>
      <c r="AA10" s="62">
        <v>68591850</v>
      </c>
    </row>
    <row r="11" spans="1:27" ht="12.75">
      <c r="A11" s="249" t="s">
        <v>181</v>
      </c>
      <c r="B11" s="182"/>
      <c r="C11" s="155">
        <v>15861017</v>
      </c>
      <c r="D11" s="155"/>
      <c r="E11" s="59">
        <v>19077948</v>
      </c>
      <c r="F11" s="60">
        <v>7930128</v>
      </c>
      <c r="G11" s="60">
        <v>217503</v>
      </c>
      <c r="H11" s="60">
        <v>254003</v>
      </c>
      <c r="I11" s="60">
        <v>232829</v>
      </c>
      <c r="J11" s="60">
        <v>704335</v>
      </c>
      <c r="K11" s="60">
        <v>514695</v>
      </c>
      <c r="L11" s="60">
        <v>255819</v>
      </c>
      <c r="M11" s="60">
        <v>337739</v>
      </c>
      <c r="N11" s="60">
        <v>1108253</v>
      </c>
      <c r="O11" s="60">
        <v>185018</v>
      </c>
      <c r="P11" s="60">
        <v>228261</v>
      </c>
      <c r="Q11" s="60">
        <v>282359</v>
      </c>
      <c r="R11" s="60">
        <v>695638</v>
      </c>
      <c r="S11" s="60"/>
      <c r="T11" s="60"/>
      <c r="U11" s="60"/>
      <c r="V11" s="60"/>
      <c r="W11" s="60">
        <v>2508226</v>
      </c>
      <c r="X11" s="60">
        <v>4871568</v>
      </c>
      <c r="Y11" s="60">
        <v>-2363342</v>
      </c>
      <c r="Z11" s="140">
        <v>-48.51</v>
      </c>
      <c r="AA11" s="62">
        <v>7930128</v>
      </c>
    </row>
    <row r="12" spans="1:27" ht="12.75">
      <c r="A12" s="249" t="s">
        <v>182</v>
      </c>
      <c r="B12" s="182"/>
      <c r="C12" s="155">
        <v>96022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-688740414</v>
      </c>
      <c r="D14" s="155"/>
      <c r="E14" s="59">
        <v>-819709345</v>
      </c>
      <c r="F14" s="60">
        <v>-812553471</v>
      </c>
      <c r="G14" s="60">
        <v>-107343280</v>
      </c>
      <c r="H14" s="60">
        <v>-86172013</v>
      </c>
      <c r="I14" s="60">
        <v>-60838336</v>
      </c>
      <c r="J14" s="60">
        <v>-254353629</v>
      </c>
      <c r="K14" s="60">
        <v>-60555678</v>
      </c>
      <c r="L14" s="60">
        <v>-55480475</v>
      </c>
      <c r="M14" s="60">
        <v>-67452818</v>
      </c>
      <c r="N14" s="60">
        <v>-183488971</v>
      </c>
      <c r="O14" s="60">
        <v>-48389684</v>
      </c>
      <c r="P14" s="60">
        <v>-60674277</v>
      </c>
      <c r="Q14" s="60">
        <v>-90671680</v>
      </c>
      <c r="R14" s="60">
        <v>-199735641</v>
      </c>
      <c r="S14" s="60"/>
      <c r="T14" s="60"/>
      <c r="U14" s="60"/>
      <c r="V14" s="60"/>
      <c r="W14" s="60">
        <v>-637578241</v>
      </c>
      <c r="X14" s="60">
        <v>-625197610</v>
      </c>
      <c r="Y14" s="60">
        <v>-12380631</v>
      </c>
      <c r="Z14" s="140">
        <v>1.98</v>
      </c>
      <c r="AA14" s="62">
        <v>-812553471</v>
      </c>
    </row>
    <row r="15" spans="1:27" ht="12.75">
      <c r="A15" s="249" t="s">
        <v>40</v>
      </c>
      <c r="B15" s="182"/>
      <c r="C15" s="155">
        <v>-991347</v>
      </c>
      <c r="D15" s="155"/>
      <c r="E15" s="59">
        <v>-2541470</v>
      </c>
      <c r="F15" s="60">
        <v>-2835870</v>
      </c>
      <c r="G15" s="60">
        <v>-43095</v>
      </c>
      <c r="H15" s="60">
        <v>-137966</v>
      </c>
      <c r="I15" s="60">
        <v>-453287</v>
      </c>
      <c r="J15" s="60">
        <v>-634348</v>
      </c>
      <c r="K15" s="60">
        <v>-114605</v>
      </c>
      <c r="L15" s="60">
        <v>-114100</v>
      </c>
      <c r="M15" s="60">
        <v>-371027</v>
      </c>
      <c r="N15" s="60">
        <v>-599732</v>
      </c>
      <c r="O15" s="60">
        <v>-75749</v>
      </c>
      <c r="P15" s="60">
        <v>-333298</v>
      </c>
      <c r="Q15" s="60">
        <v>-189180</v>
      </c>
      <c r="R15" s="60">
        <v>-598227</v>
      </c>
      <c r="S15" s="60"/>
      <c r="T15" s="60"/>
      <c r="U15" s="60"/>
      <c r="V15" s="60"/>
      <c r="W15" s="60">
        <v>-1832307</v>
      </c>
      <c r="X15" s="60">
        <v>-2035080</v>
      </c>
      <c r="Y15" s="60">
        <v>202773</v>
      </c>
      <c r="Z15" s="140">
        <v>-9.96</v>
      </c>
      <c r="AA15" s="62">
        <v>-2835870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77265702</v>
      </c>
      <c r="D17" s="168">
        <f t="shared" si="0"/>
        <v>0</v>
      </c>
      <c r="E17" s="72">
        <f t="shared" si="0"/>
        <v>125402034</v>
      </c>
      <c r="F17" s="73">
        <f t="shared" si="0"/>
        <v>90320659</v>
      </c>
      <c r="G17" s="73">
        <f t="shared" si="0"/>
        <v>13537303</v>
      </c>
      <c r="H17" s="73">
        <f t="shared" si="0"/>
        <v>-24932584</v>
      </c>
      <c r="I17" s="73">
        <f t="shared" si="0"/>
        <v>5578845</v>
      </c>
      <c r="J17" s="73">
        <f t="shared" si="0"/>
        <v>-5816436</v>
      </c>
      <c r="K17" s="73">
        <f t="shared" si="0"/>
        <v>-660185</v>
      </c>
      <c r="L17" s="73">
        <f t="shared" si="0"/>
        <v>2764817</v>
      </c>
      <c r="M17" s="73">
        <f t="shared" si="0"/>
        <v>34858297</v>
      </c>
      <c r="N17" s="73">
        <f t="shared" si="0"/>
        <v>36962929</v>
      </c>
      <c r="O17" s="73">
        <f t="shared" si="0"/>
        <v>4957855</v>
      </c>
      <c r="P17" s="73">
        <f t="shared" si="0"/>
        <v>-9907458</v>
      </c>
      <c r="Q17" s="73">
        <f t="shared" si="0"/>
        <v>29103111</v>
      </c>
      <c r="R17" s="73">
        <f t="shared" si="0"/>
        <v>24153508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55300001</v>
      </c>
      <c r="X17" s="73">
        <f t="shared" si="0"/>
        <v>60733993</v>
      </c>
      <c r="Y17" s="73">
        <f t="shared" si="0"/>
        <v>-5433992</v>
      </c>
      <c r="Z17" s="170">
        <f>+IF(X17&lt;&gt;0,+(Y17/X17)*100,0)</f>
        <v>-8.947200293581883</v>
      </c>
      <c r="AA17" s="74">
        <f>SUM(AA6:AA16)</f>
        <v>90320659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1425535</v>
      </c>
      <c r="D21" s="155"/>
      <c r="E21" s="59">
        <v>1001000</v>
      </c>
      <c r="F21" s="60">
        <v>1001000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500490</v>
      </c>
      <c r="Y21" s="159">
        <v>-500490</v>
      </c>
      <c r="Z21" s="141">
        <v>-100</v>
      </c>
      <c r="AA21" s="225">
        <v>1001000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659699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-99267340</v>
      </c>
      <c r="D26" s="155"/>
      <c r="E26" s="59">
        <v>-105745440</v>
      </c>
      <c r="F26" s="60">
        <v>-113965000</v>
      </c>
      <c r="G26" s="60">
        <v>-446968</v>
      </c>
      <c r="H26" s="60">
        <v>-8738886</v>
      </c>
      <c r="I26" s="60">
        <v>-10023352</v>
      </c>
      <c r="J26" s="60">
        <v>-19209206</v>
      </c>
      <c r="K26" s="60">
        <v>-10976246</v>
      </c>
      <c r="L26" s="60">
        <v>-3022972</v>
      </c>
      <c r="M26" s="60">
        <v>-10952749</v>
      </c>
      <c r="N26" s="60">
        <v>-24951967</v>
      </c>
      <c r="O26" s="60">
        <v>-2900705</v>
      </c>
      <c r="P26" s="60">
        <v>-1679343</v>
      </c>
      <c r="Q26" s="60">
        <v>-11601830</v>
      </c>
      <c r="R26" s="60">
        <v>-16181878</v>
      </c>
      <c r="S26" s="60"/>
      <c r="T26" s="60"/>
      <c r="U26" s="60"/>
      <c r="V26" s="60"/>
      <c r="W26" s="60">
        <v>-60343051</v>
      </c>
      <c r="X26" s="60">
        <v>-78966663</v>
      </c>
      <c r="Y26" s="60">
        <v>18623612</v>
      </c>
      <c r="Z26" s="140">
        <v>-23.58</v>
      </c>
      <c r="AA26" s="62">
        <v>-113965000</v>
      </c>
    </row>
    <row r="27" spans="1:27" ht="12.75">
      <c r="A27" s="250" t="s">
        <v>192</v>
      </c>
      <c r="B27" s="251"/>
      <c r="C27" s="168">
        <f aca="true" t="shared" si="1" ref="C27:Y27">SUM(C21:C26)</f>
        <v>-97182106</v>
      </c>
      <c r="D27" s="168">
        <f>SUM(D21:D26)</f>
        <v>0</v>
      </c>
      <c r="E27" s="72">
        <f t="shared" si="1"/>
        <v>-104744440</v>
      </c>
      <c r="F27" s="73">
        <f t="shared" si="1"/>
        <v>-112964000</v>
      </c>
      <c r="G27" s="73">
        <f t="shared" si="1"/>
        <v>-446968</v>
      </c>
      <c r="H27" s="73">
        <f t="shared" si="1"/>
        <v>-8738886</v>
      </c>
      <c r="I27" s="73">
        <f t="shared" si="1"/>
        <v>-10023352</v>
      </c>
      <c r="J27" s="73">
        <f t="shared" si="1"/>
        <v>-19209206</v>
      </c>
      <c r="K27" s="73">
        <f t="shared" si="1"/>
        <v>-10976246</v>
      </c>
      <c r="L27" s="73">
        <f t="shared" si="1"/>
        <v>-3022972</v>
      </c>
      <c r="M27" s="73">
        <f t="shared" si="1"/>
        <v>-10952749</v>
      </c>
      <c r="N27" s="73">
        <f t="shared" si="1"/>
        <v>-24951967</v>
      </c>
      <c r="O27" s="73">
        <f t="shared" si="1"/>
        <v>-2900705</v>
      </c>
      <c r="P27" s="73">
        <f t="shared" si="1"/>
        <v>-1679343</v>
      </c>
      <c r="Q27" s="73">
        <f t="shared" si="1"/>
        <v>-11601830</v>
      </c>
      <c r="R27" s="73">
        <f t="shared" si="1"/>
        <v>-16181878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-60343051</v>
      </c>
      <c r="X27" s="73">
        <f t="shared" si="1"/>
        <v>-78466173</v>
      </c>
      <c r="Y27" s="73">
        <f t="shared" si="1"/>
        <v>18123122</v>
      </c>
      <c r="Z27" s="170">
        <f>+IF(X27&lt;&gt;0,+(Y27/X27)*100,0)</f>
        <v>-23.096732397029225</v>
      </c>
      <c r="AA27" s="74">
        <f>SUM(AA21:AA26)</f>
        <v>-112964000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>
        <v>11084050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5445990</v>
      </c>
      <c r="Y31" s="60">
        <v>-5445990</v>
      </c>
      <c r="Z31" s="140">
        <v>-100</v>
      </c>
      <c r="AA31" s="62">
        <v>11084050</v>
      </c>
    </row>
    <row r="32" spans="1:27" ht="12.75">
      <c r="A32" s="249" t="s">
        <v>195</v>
      </c>
      <c r="B32" s="182"/>
      <c r="C32" s="155">
        <v>9230215</v>
      </c>
      <c r="D32" s="155"/>
      <c r="E32" s="59">
        <v>1000000</v>
      </c>
      <c r="F32" s="60">
        <v>1348000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1010614</v>
      </c>
      <c r="Y32" s="60">
        <v>-1010614</v>
      </c>
      <c r="Z32" s="140">
        <v>-100</v>
      </c>
      <c r="AA32" s="62">
        <v>1348000</v>
      </c>
    </row>
    <row r="33" spans="1:27" ht="12.75">
      <c r="A33" s="249" t="s">
        <v>196</v>
      </c>
      <c r="B33" s="182"/>
      <c r="C33" s="155"/>
      <c r="D33" s="155"/>
      <c r="E33" s="59">
        <v>1100000</v>
      </c>
      <c r="F33" s="60"/>
      <c r="G33" s="60">
        <v>210452</v>
      </c>
      <c r="H33" s="159">
        <v>143365</v>
      </c>
      <c r="I33" s="159">
        <v>125062</v>
      </c>
      <c r="J33" s="159">
        <v>478879</v>
      </c>
      <c r="K33" s="60">
        <v>74312</v>
      </c>
      <c r="L33" s="60">
        <v>42415</v>
      </c>
      <c r="M33" s="60">
        <v>78018</v>
      </c>
      <c r="N33" s="60">
        <v>194745</v>
      </c>
      <c r="O33" s="159">
        <v>-29788</v>
      </c>
      <c r="P33" s="159">
        <v>139223</v>
      </c>
      <c r="Q33" s="159">
        <v>115939</v>
      </c>
      <c r="R33" s="60">
        <v>225374</v>
      </c>
      <c r="S33" s="60"/>
      <c r="T33" s="60"/>
      <c r="U33" s="60"/>
      <c r="V33" s="159"/>
      <c r="W33" s="159">
        <v>898998</v>
      </c>
      <c r="X33" s="159"/>
      <c r="Y33" s="60">
        <v>898998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-1163296</v>
      </c>
      <c r="D35" s="155"/>
      <c r="E35" s="59">
        <v>-4489050</v>
      </c>
      <c r="F35" s="60">
        <v>-3670655</v>
      </c>
      <c r="G35" s="60"/>
      <c r="H35" s="60">
        <v>-6509</v>
      </c>
      <c r="I35" s="60">
        <v>-210517</v>
      </c>
      <c r="J35" s="60">
        <v>-217026</v>
      </c>
      <c r="K35" s="60"/>
      <c r="L35" s="60"/>
      <c r="M35" s="60">
        <v>-917882</v>
      </c>
      <c r="N35" s="60">
        <v>-917882</v>
      </c>
      <c r="O35" s="60">
        <v>-89088</v>
      </c>
      <c r="P35" s="60">
        <v>-191073</v>
      </c>
      <c r="Q35" s="60">
        <v>-203152</v>
      </c>
      <c r="R35" s="60">
        <v>-483313</v>
      </c>
      <c r="S35" s="60"/>
      <c r="T35" s="60"/>
      <c r="U35" s="60"/>
      <c r="V35" s="60"/>
      <c r="W35" s="60">
        <v>-1618221</v>
      </c>
      <c r="X35" s="60">
        <v>-2402918</v>
      </c>
      <c r="Y35" s="60">
        <v>784697</v>
      </c>
      <c r="Z35" s="140">
        <v>-32.66</v>
      </c>
      <c r="AA35" s="62">
        <v>-3670655</v>
      </c>
    </row>
    <row r="36" spans="1:27" ht="12.75">
      <c r="A36" s="250" t="s">
        <v>198</v>
      </c>
      <c r="B36" s="251"/>
      <c r="C36" s="168">
        <f aca="true" t="shared" si="2" ref="C36:Y36">SUM(C31:C35)</f>
        <v>8066919</v>
      </c>
      <c r="D36" s="168">
        <f>SUM(D31:D35)</f>
        <v>0</v>
      </c>
      <c r="E36" s="72">
        <f t="shared" si="2"/>
        <v>-2389050</v>
      </c>
      <c r="F36" s="73">
        <f t="shared" si="2"/>
        <v>8761395</v>
      </c>
      <c r="G36" s="73">
        <f t="shared" si="2"/>
        <v>210452</v>
      </c>
      <c r="H36" s="73">
        <f t="shared" si="2"/>
        <v>136856</v>
      </c>
      <c r="I36" s="73">
        <f t="shared" si="2"/>
        <v>-85455</v>
      </c>
      <c r="J36" s="73">
        <f t="shared" si="2"/>
        <v>261853</v>
      </c>
      <c r="K36" s="73">
        <f t="shared" si="2"/>
        <v>74312</v>
      </c>
      <c r="L36" s="73">
        <f t="shared" si="2"/>
        <v>42415</v>
      </c>
      <c r="M36" s="73">
        <f t="shared" si="2"/>
        <v>-839864</v>
      </c>
      <c r="N36" s="73">
        <f t="shared" si="2"/>
        <v>-723137</v>
      </c>
      <c r="O36" s="73">
        <f t="shared" si="2"/>
        <v>-118876</v>
      </c>
      <c r="P36" s="73">
        <f t="shared" si="2"/>
        <v>-51850</v>
      </c>
      <c r="Q36" s="73">
        <f t="shared" si="2"/>
        <v>-87213</v>
      </c>
      <c r="R36" s="73">
        <f t="shared" si="2"/>
        <v>-257939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-719223</v>
      </c>
      <c r="X36" s="73">
        <f t="shared" si="2"/>
        <v>4053686</v>
      </c>
      <c r="Y36" s="73">
        <f t="shared" si="2"/>
        <v>-4772909</v>
      </c>
      <c r="Z36" s="170">
        <f>+IF(X36&lt;&gt;0,+(Y36/X36)*100,0)</f>
        <v>-117.74244477741986</v>
      </c>
      <c r="AA36" s="74">
        <f>SUM(AA31:AA35)</f>
        <v>8761395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-11849485</v>
      </c>
      <c r="D38" s="153">
        <f>+D17+D27+D36</f>
        <v>0</v>
      </c>
      <c r="E38" s="99">
        <f t="shared" si="3"/>
        <v>18268544</v>
      </c>
      <c r="F38" s="100">
        <f t="shared" si="3"/>
        <v>-13881946</v>
      </c>
      <c r="G38" s="100">
        <f t="shared" si="3"/>
        <v>13300787</v>
      </c>
      <c r="H38" s="100">
        <f t="shared" si="3"/>
        <v>-33534614</v>
      </c>
      <c r="I38" s="100">
        <f t="shared" si="3"/>
        <v>-4529962</v>
      </c>
      <c r="J38" s="100">
        <f t="shared" si="3"/>
        <v>-24763789</v>
      </c>
      <c r="K38" s="100">
        <f t="shared" si="3"/>
        <v>-11562119</v>
      </c>
      <c r="L38" s="100">
        <f t="shared" si="3"/>
        <v>-215740</v>
      </c>
      <c r="M38" s="100">
        <f t="shared" si="3"/>
        <v>23065684</v>
      </c>
      <c r="N38" s="100">
        <f t="shared" si="3"/>
        <v>11287825</v>
      </c>
      <c r="O38" s="100">
        <f t="shared" si="3"/>
        <v>1938274</v>
      </c>
      <c r="P38" s="100">
        <f t="shared" si="3"/>
        <v>-11638651</v>
      </c>
      <c r="Q38" s="100">
        <f t="shared" si="3"/>
        <v>17414068</v>
      </c>
      <c r="R38" s="100">
        <f t="shared" si="3"/>
        <v>7713691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-5762273</v>
      </c>
      <c r="X38" s="100">
        <f t="shared" si="3"/>
        <v>-13678494</v>
      </c>
      <c r="Y38" s="100">
        <f t="shared" si="3"/>
        <v>7916221</v>
      </c>
      <c r="Z38" s="137">
        <f>+IF(X38&lt;&gt;0,+(Y38/X38)*100,0)</f>
        <v>-57.87348373293142</v>
      </c>
      <c r="AA38" s="102">
        <f>+AA17+AA27+AA36</f>
        <v>-13881946</v>
      </c>
    </row>
    <row r="39" spans="1:27" ht="12.75">
      <c r="A39" s="249" t="s">
        <v>200</v>
      </c>
      <c r="B39" s="182"/>
      <c r="C39" s="153">
        <v>26194963</v>
      </c>
      <c r="D39" s="153"/>
      <c r="E39" s="99">
        <v>732000</v>
      </c>
      <c r="F39" s="100">
        <v>14345478</v>
      </c>
      <c r="G39" s="100">
        <v>14345478</v>
      </c>
      <c r="H39" s="100">
        <v>27646265</v>
      </c>
      <c r="I39" s="100">
        <v>-5888349</v>
      </c>
      <c r="J39" s="100">
        <v>14345478</v>
      </c>
      <c r="K39" s="100">
        <v>-10418311</v>
      </c>
      <c r="L39" s="100">
        <v>-21980430</v>
      </c>
      <c r="M39" s="100">
        <v>-22196170</v>
      </c>
      <c r="N39" s="100">
        <v>-10418311</v>
      </c>
      <c r="O39" s="100">
        <v>869514</v>
      </c>
      <c r="P39" s="100">
        <v>2807788</v>
      </c>
      <c r="Q39" s="100">
        <v>-8830863</v>
      </c>
      <c r="R39" s="100">
        <v>869514</v>
      </c>
      <c r="S39" s="100"/>
      <c r="T39" s="100"/>
      <c r="U39" s="100"/>
      <c r="V39" s="100"/>
      <c r="W39" s="100">
        <v>14345478</v>
      </c>
      <c r="X39" s="100">
        <v>14345478</v>
      </c>
      <c r="Y39" s="100"/>
      <c r="Z39" s="137"/>
      <c r="AA39" s="102">
        <v>14345478</v>
      </c>
    </row>
    <row r="40" spans="1:27" ht="12.75">
      <c r="A40" s="269" t="s">
        <v>201</v>
      </c>
      <c r="B40" s="256"/>
      <c r="C40" s="257">
        <v>14345478</v>
      </c>
      <c r="D40" s="257"/>
      <c r="E40" s="258">
        <v>19000544</v>
      </c>
      <c r="F40" s="259">
        <v>463532</v>
      </c>
      <c r="G40" s="259">
        <v>27646265</v>
      </c>
      <c r="H40" s="259">
        <v>-5888349</v>
      </c>
      <c r="I40" s="259">
        <v>-10418311</v>
      </c>
      <c r="J40" s="259">
        <v>-10418311</v>
      </c>
      <c r="K40" s="259">
        <v>-21980430</v>
      </c>
      <c r="L40" s="259">
        <v>-22196170</v>
      </c>
      <c r="M40" s="259">
        <v>869514</v>
      </c>
      <c r="N40" s="259">
        <v>869514</v>
      </c>
      <c r="O40" s="259">
        <v>2807788</v>
      </c>
      <c r="P40" s="259">
        <v>-8830863</v>
      </c>
      <c r="Q40" s="259">
        <v>8583205</v>
      </c>
      <c r="R40" s="259">
        <v>8583205</v>
      </c>
      <c r="S40" s="259"/>
      <c r="T40" s="259"/>
      <c r="U40" s="259"/>
      <c r="V40" s="259"/>
      <c r="W40" s="259">
        <v>8583205</v>
      </c>
      <c r="X40" s="259">
        <v>666984</v>
      </c>
      <c r="Y40" s="259">
        <v>7916221</v>
      </c>
      <c r="Z40" s="260">
        <v>1186.87</v>
      </c>
      <c r="AA40" s="261">
        <v>463532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115546500</v>
      </c>
      <c r="D5" s="200">
        <f t="shared" si="0"/>
        <v>0</v>
      </c>
      <c r="E5" s="106">
        <f t="shared" si="0"/>
        <v>95769840</v>
      </c>
      <c r="F5" s="106">
        <f t="shared" si="0"/>
        <v>111299260</v>
      </c>
      <c r="G5" s="106">
        <f t="shared" si="0"/>
        <v>446968</v>
      </c>
      <c r="H5" s="106">
        <f t="shared" si="0"/>
        <v>8738886</v>
      </c>
      <c r="I5" s="106">
        <f t="shared" si="0"/>
        <v>11585072</v>
      </c>
      <c r="J5" s="106">
        <f t="shared" si="0"/>
        <v>20770926</v>
      </c>
      <c r="K5" s="106">
        <f t="shared" si="0"/>
        <v>9967045</v>
      </c>
      <c r="L5" s="106">
        <f t="shared" si="0"/>
        <v>3022972</v>
      </c>
      <c r="M5" s="106">
        <f t="shared" si="0"/>
        <v>10238713</v>
      </c>
      <c r="N5" s="106">
        <f t="shared" si="0"/>
        <v>23228730</v>
      </c>
      <c r="O5" s="106">
        <f t="shared" si="0"/>
        <v>12889</v>
      </c>
      <c r="P5" s="106">
        <f t="shared" si="0"/>
        <v>466175</v>
      </c>
      <c r="Q5" s="106">
        <f t="shared" si="0"/>
        <v>14089353</v>
      </c>
      <c r="R5" s="106">
        <f t="shared" si="0"/>
        <v>14568417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58568073</v>
      </c>
      <c r="X5" s="106">
        <f t="shared" si="0"/>
        <v>83474447</v>
      </c>
      <c r="Y5" s="106">
        <f t="shared" si="0"/>
        <v>-24906374</v>
      </c>
      <c r="Z5" s="201">
        <f>+IF(X5&lt;&gt;0,+(Y5/X5)*100,0)</f>
        <v>-29.8371236888817</v>
      </c>
      <c r="AA5" s="199">
        <f>SUM(AA11:AA18)</f>
        <v>111299260</v>
      </c>
    </row>
    <row r="6" spans="1:27" ht="12.75">
      <c r="A6" s="291" t="s">
        <v>205</v>
      </c>
      <c r="B6" s="142"/>
      <c r="C6" s="62">
        <v>22517718</v>
      </c>
      <c r="D6" s="156"/>
      <c r="E6" s="60">
        <v>32817780</v>
      </c>
      <c r="F6" s="60">
        <v>30060110</v>
      </c>
      <c r="G6" s="60"/>
      <c r="H6" s="60">
        <v>4352921</v>
      </c>
      <c r="I6" s="60">
        <v>4474547</v>
      </c>
      <c r="J6" s="60">
        <v>8827468</v>
      </c>
      <c r="K6" s="60">
        <v>2493145</v>
      </c>
      <c r="L6" s="60">
        <v>718523</v>
      </c>
      <c r="M6" s="60">
        <v>7601882</v>
      </c>
      <c r="N6" s="60">
        <v>10813550</v>
      </c>
      <c r="O6" s="60"/>
      <c r="P6" s="60"/>
      <c r="Q6" s="60">
        <v>10584138</v>
      </c>
      <c r="R6" s="60">
        <v>10584138</v>
      </c>
      <c r="S6" s="60"/>
      <c r="T6" s="60"/>
      <c r="U6" s="60"/>
      <c r="V6" s="60"/>
      <c r="W6" s="60">
        <v>30225156</v>
      </c>
      <c r="X6" s="60">
        <v>22545083</v>
      </c>
      <c r="Y6" s="60">
        <v>7680073</v>
      </c>
      <c r="Z6" s="140">
        <v>34.07</v>
      </c>
      <c r="AA6" s="155">
        <v>30060110</v>
      </c>
    </row>
    <row r="7" spans="1:27" ht="12.75">
      <c r="A7" s="291" t="s">
        <v>206</v>
      </c>
      <c r="B7" s="142"/>
      <c r="C7" s="62">
        <v>42660029</v>
      </c>
      <c r="D7" s="156"/>
      <c r="E7" s="60">
        <v>25600000</v>
      </c>
      <c r="F7" s="60">
        <v>19374000</v>
      </c>
      <c r="G7" s="60">
        <v>446968</v>
      </c>
      <c r="H7" s="60">
        <v>4385965</v>
      </c>
      <c r="I7" s="60">
        <v>1932283</v>
      </c>
      <c r="J7" s="60">
        <v>6765216</v>
      </c>
      <c r="K7" s="60">
        <v>1778488</v>
      </c>
      <c r="L7" s="60"/>
      <c r="M7" s="60">
        <v>2789989</v>
      </c>
      <c r="N7" s="60">
        <v>4568477</v>
      </c>
      <c r="O7" s="60">
        <v>-175423</v>
      </c>
      <c r="P7" s="60">
        <v>267630</v>
      </c>
      <c r="Q7" s="60">
        <v>834521</v>
      </c>
      <c r="R7" s="60">
        <v>926728</v>
      </c>
      <c r="S7" s="60"/>
      <c r="T7" s="60"/>
      <c r="U7" s="60"/>
      <c r="V7" s="60"/>
      <c r="W7" s="60">
        <v>12260421</v>
      </c>
      <c r="X7" s="60">
        <v>14530500</v>
      </c>
      <c r="Y7" s="60">
        <v>-2270079</v>
      </c>
      <c r="Z7" s="140">
        <v>-15.62</v>
      </c>
      <c r="AA7" s="155">
        <v>19374000</v>
      </c>
    </row>
    <row r="8" spans="1:27" ht="12.75">
      <c r="A8" s="291" t="s">
        <v>207</v>
      </c>
      <c r="B8" s="142"/>
      <c r="C8" s="62">
        <v>3069929</v>
      </c>
      <c r="D8" s="156"/>
      <c r="E8" s="60">
        <v>1765000</v>
      </c>
      <c r="F8" s="60">
        <v>1765000</v>
      </c>
      <c r="G8" s="60"/>
      <c r="H8" s="60"/>
      <c r="I8" s="60"/>
      <c r="J8" s="60"/>
      <c r="K8" s="60">
        <v>5670938</v>
      </c>
      <c r="L8" s="60"/>
      <c r="M8" s="60"/>
      <c r="N8" s="60">
        <v>5670938</v>
      </c>
      <c r="O8" s="60"/>
      <c r="P8" s="60"/>
      <c r="Q8" s="60">
        <v>2442901</v>
      </c>
      <c r="R8" s="60">
        <v>2442901</v>
      </c>
      <c r="S8" s="60"/>
      <c r="T8" s="60"/>
      <c r="U8" s="60"/>
      <c r="V8" s="60"/>
      <c r="W8" s="60">
        <v>8113839</v>
      </c>
      <c r="X8" s="60">
        <v>1323750</v>
      </c>
      <c r="Y8" s="60">
        <v>6790089</v>
      </c>
      <c r="Z8" s="140">
        <v>512.94</v>
      </c>
      <c r="AA8" s="155">
        <v>1765000</v>
      </c>
    </row>
    <row r="9" spans="1:27" ht="12.75">
      <c r="A9" s="291" t="s">
        <v>208</v>
      </c>
      <c r="B9" s="142"/>
      <c r="C9" s="62">
        <v>23835441</v>
      </c>
      <c r="D9" s="156"/>
      <c r="E9" s="60">
        <v>1500000</v>
      </c>
      <c r="F9" s="60">
        <v>17944250</v>
      </c>
      <c r="G9" s="60"/>
      <c r="H9" s="60"/>
      <c r="I9" s="60">
        <v>3288603</v>
      </c>
      <c r="J9" s="60">
        <v>3288603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3288603</v>
      </c>
      <c r="X9" s="60">
        <v>13458188</v>
      </c>
      <c r="Y9" s="60">
        <v>-10169585</v>
      </c>
      <c r="Z9" s="140">
        <v>-75.56</v>
      </c>
      <c r="AA9" s="155">
        <v>17944250</v>
      </c>
    </row>
    <row r="10" spans="1:27" ht="12.75">
      <c r="A10" s="291" t="s">
        <v>209</v>
      </c>
      <c r="B10" s="142"/>
      <c r="C10" s="62">
        <v>404365</v>
      </c>
      <c r="D10" s="156"/>
      <c r="E10" s="60">
        <v>10200000</v>
      </c>
      <c r="F10" s="60">
        <v>10200000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7650000</v>
      </c>
      <c r="Y10" s="60">
        <v>-7650000</v>
      </c>
      <c r="Z10" s="140">
        <v>-100</v>
      </c>
      <c r="AA10" s="155">
        <v>10200000</v>
      </c>
    </row>
    <row r="11" spans="1:27" ht="12.75">
      <c r="A11" s="292" t="s">
        <v>210</v>
      </c>
      <c r="B11" s="142"/>
      <c r="C11" s="293">
        <f aca="true" t="shared" si="1" ref="C11:Y11">SUM(C6:C10)</f>
        <v>92487482</v>
      </c>
      <c r="D11" s="294">
        <f t="shared" si="1"/>
        <v>0</v>
      </c>
      <c r="E11" s="295">
        <f t="shared" si="1"/>
        <v>71882780</v>
      </c>
      <c r="F11" s="295">
        <f t="shared" si="1"/>
        <v>79343360</v>
      </c>
      <c r="G11" s="295">
        <f t="shared" si="1"/>
        <v>446968</v>
      </c>
      <c r="H11" s="295">
        <f t="shared" si="1"/>
        <v>8738886</v>
      </c>
      <c r="I11" s="295">
        <f t="shared" si="1"/>
        <v>9695433</v>
      </c>
      <c r="J11" s="295">
        <f t="shared" si="1"/>
        <v>18881287</v>
      </c>
      <c r="K11" s="295">
        <f t="shared" si="1"/>
        <v>9942571</v>
      </c>
      <c r="L11" s="295">
        <f t="shared" si="1"/>
        <v>718523</v>
      </c>
      <c r="M11" s="295">
        <f t="shared" si="1"/>
        <v>10391871</v>
      </c>
      <c r="N11" s="295">
        <f t="shared" si="1"/>
        <v>21052965</v>
      </c>
      <c r="O11" s="295">
        <f t="shared" si="1"/>
        <v>-175423</v>
      </c>
      <c r="P11" s="295">
        <f t="shared" si="1"/>
        <v>267630</v>
      </c>
      <c r="Q11" s="295">
        <f t="shared" si="1"/>
        <v>13861560</v>
      </c>
      <c r="R11" s="295">
        <f t="shared" si="1"/>
        <v>13953767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53888019</v>
      </c>
      <c r="X11" s="295">
        <f t="shared" si="1"/>
        <v>59507521</v>
      </c>
      <c r="Y11" s="295">
        <f t="shared" si="1"/>
        <v>-5619502</v>
      </c>
      <c r="Z11" s="296">
        <f>+IF(X11&lt;&gt;0,+(Y11/X11)*100,0)</f>
        <v>-9.443347505603535</v>
      </c>
      <c r="AA11" s="297">
        <f>SUM(AA6:AA10)</f>
        <v>79343360</v>
      </c>
    </row>
    <row r="12" spans="1:27" ht="12.75">
      <c r="A12" s="298" t="s">
        <v>211</v>
      </c>
      <c r="B12" s="136"/>
      <c r="C12" s="62">
        <v>8502466</v>
      </c>
      <c r="D12" s="156"/>
      <c r="E12" s="60">
        <v>7674070</v>
      </c>
      <c r="F12" s="60">
        <v>4037490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3028118</v>
      </c>
      <c r="Y12" s="60">
        <v>-3028118</v>
      </c>
      <c r="Z12" s="140">
        <v>-100</v>
      </c>
      <c r="AA12" s="155">
        <v>4037490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14556552</v>
      </c>
      <c r="D15" s="156"/>
      <c r="E15" s="60">
        <v>16212990</v>
      </c>
      <c r="F15" s="60">
        <v>27918410</v>
      </c>
      <c r="G15" s="60"/>
      <c r="H15" s="60"/>
      <c r="I15" s="60">
        <v>1889639</v>
      </c>
      <c r="J15" s="60">
        <v>1889639</v>
      </c>
      <c r="K15" s="60">
        <v>24474</v>
      </c>
      <c r="L15" s="60">
        <v>2304449</v>
      </c>
      <c r="M15" s="60">
        <v>-153158</v>
      </c>
      <c r="N15" s="60">
        <v>2175765</v>
      </c>
      <c r="O15" s="60">
        <v>188312</v>
      </c>
      <c r="P15" s="60">
        <v>198545</v>
      </c>
      <c r="Q15" s="60">
        <v>227793</v>
      </c>
      <c r="R15" s="60">
        <v>614650</v>
      </c>
      <c r="S15" s="60"/>
      <c r="T15" s="60"/>
      <c r="U15" s="60"/>
      <c r="V15" s="60"/>
      <c r="W15" s="60">
        <v>4680054</v>
      </c>
      <c r="X15" s="60">
        <v>20938808</v>
      </c>
      <c r="Y15" s="60">
        <v>-16258754</v>
      </c>
      <c r="Z15" s="140">
        <v>-77.65</v>
      </c>
      <c r="AA15" s="155">
        <v>27918410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1073793</v>
      </c>
      <c r="D20" s="154">
        <f t="shared" si="2"/>
        <v>0</v>
      </c>
      <c r="E20" s="100">
        <f t="shared" si="2"/>
        <v>17475600</v>
      </c>
      <c r="F20" s="100">
        <f t="shared" si="2"/>
        <v>15140600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1009202</v>
      </c>
      <c r="L20" s="100">
        <f t="shared" si="2"/>
        <v>0</v>
      </c>
      <c r="M20" s="100">
        <f t="shared" si="2"/>
        <v>614035</v>
      </c>
      <c r="N20" s="100">
        <f t="shared" si="2"/>
        <v>1623237</v>
      </c>
      <c r="O20" s="100">
        <f t="shared" si="2"/>
        <v>2887816</v>
      </c>
      <c r="P20" s="100">
        <f t="shared" si="2"/>
        <v>1213167</v>
      </c>
      <c r="Q20" s="100">
        <f t="shared" si="2"/>
        <v>563561</v>
      </c>
      <c r="R20" s="100">
        <f t="shared" si="2"/>
        <v>4664544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6287781</v>
      </c>
      <c r="X20" s="100">
        <f t="shared" si="2"/>
        <v>11355450</v>
      </c>
      <c r="Y20" s="100">
        <f t="shared" si="2"/>
        <v>-5067669</v>
      </c>
      <c r="Z20" s="137">
        <f>+IF(X20&lt;&gt;0,+(Y20/X20)*100,0)</f>
        <v>-44.62763694965853</v>
      </c>
      <c r="AA20" s="153">
        <f>SUM(AA26:AA33)</f>
        <v>15140600</v>
      </c>
    </row>
    <row r="21" spans="1:27" ht="12.75">
      <c r="A21" s="291" t="s">
        <v>205</v>
      </c>
      <c r="B21" s="142"/>
      <c r="C21" s="62"/>
      <c r="D21" s="156"/>
      <c r="E21" s="60">
        <v>12000000</v>
      </c>
      <c r="F21" s="60">
        <v>10000000</v>
      </c>
      <c r="G21" s="60"/>
      <c r="H21" s="60"/>
      <c r="I21" s="60"/>
      <c r="J21" s="60"/>
      <c r="K21" s="60">
        <v>1009202</v>
      </c>
      <c r="L21" s="60"/>
      <c r="M21" s="60">
        <v>614035</v>
      </c>
      <c r="N21" s="60">
        <v>1623237</v>
      </c>
      <c r="O21" s="60">
        <v>2887816</v>
      </c>
      <c r="P21" s="60">
        <v>1213167</v>
      </c>
      <c r="Q21" s="60">
        <v>563561</v>
      </c>
      <c r="R21" s="60">
        <v>4664544</v>
      </c>
      <c r="S21" s="60"/>
      <c r="T21" s="60"/>
      <c r="U21" s="60"/>
      <c r="V21" s="60"/>
      <c r="W21" s="60">
        <v>6287781</v>
      </c>
      <c r="X21" s="60">
        <v>7500000</v>
      </c>
      <c r="Y21" s="60">
        <v>-1212219</v>
      </c>
      <c r="Z21" s="140">
        <v>-16.16</v>
      </c>
      <c r="AA21" s="155">
        <v>10000000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12000000</v>
      </c>
      <c r="F26" s="295">
        <f t="shared" si="3"/>
        <v>10000000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1009202</v>
      </c>
      <c r="L26" s="295">
        <f t="shared" si="3"/>
        <v>0</v>
      </c>
      <c r="M26" s="295">
        <f t="shared" si="3"/>
        <v>614035</v>
      </c>
      <c r="N26" s="295">
        <f t="shared" si="3"/>
        <v>1623237</v>
      </c>
      <c r="O26" s="295">
        <f t="shared" si="3"/>
        <v>2887816</v>
      </c>
      <c r="P26" s="295">
        <f t="shared" si="3"/>
        <v>1213167</v>
      </c>
      <c r="Q26" s="295">
        <f t="shared" si="3"/>
        <v>563561</v>
      </c>
      <c r="R26" s="295">
        <f t="shared" si="3"/>
        <v>4664544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6287781</v>
      </c>
      <c r="X26" s="295">
        <f t="shared" si="3"/>
        <v>7500000</v>
      </c>
      <c r="Y26" s="295">
        <f t="shared" si="3"/>
        <v>-1212219</v>
      </c>
      <c r="Z26" s="296">
        <f>+IF(X26&lt;&gt;0,+(Y26/X26)*100,0)</f>
        <v>-16.16292</v>
      </c>
      <c r="AA26" s="297">
        <f>SUM(AA21:AA25)</f>
        <v>10000000</v>
      </c>
    </row>
    <row r="27" spans="1:27" ht="12.75">
      <c r="A27" s="298" t="s">
        <v>211</v>
      </c>
      <c r="B27" s="147"/>
      <c r="C27" s="62"/>
      <c r="D27" s="156"/>
      <c r="E27" s="60">
        <v>630000</v>
      </c>
      <c r="F27" s="60">
        <v>300000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225000</v>
      </c>
      <c r="Y27" s="60">
        <v>-225000</v>
      </c>
      <c r="Z27" s="140">
        <v>-100</v>
      </c>
      <c r="AA27" s="155">
        <v>300000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1073793</v>
      </c>
      <c r="D30" s="156"/>
      <c r="E30" s="60">
        <v>4845600</v>
      </c>
      <c r="F30" s="60">
        <v>4840600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3630450</v>
      </c>
      <c r="Y30" s="60">
        <v>-3630450</v>
      </c>
      <c r="Z30" s="140">
        <v>-100</v>
      </c>
      <c r="AA30" s="155">
        <v>4840600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22517718</v>
      </c>
      <c r="D36" s="156">
        <f t="shared" si="4"/>
        <v>0</v>
      </c>
      <c r="E36" s="60">
        <f t="shared" si="4"/>
        <v>44817780</v>
      </c>
      <c r="F36" s="60">
        <f t="shared" si="4"/>
        <v>40060110</v>
      </c>
      <c r="G36" s="60">
        <f t="shared" si="4"/>
        <v>0</v>
      </c>
      <c r="H36" s="60">
        <f t="shared" si="4"/>
        <v>4352921</v>
      </c>
      <c r="I36" s="60">
        <f t="shared" si="4"/>
        <v>4474547</v>
      </c>
      <c r="J36" s="60">
        <f t="shared" si="4"/>
        <v>8827468</v>
      </c>
      <c r="K36" s="60">
        <f t="shared" si="4"/>
        <v>3502347</v>
      </c>
      <c r="L36" s="60">
        <f t="shared" si="4"/>
        <v>718523</v>
      </c>
      <c r="M36" s="60">
        <f t="shared" si="4"/>
        <v>8215917</v>
      </c>
      <c r="N36" s="60">
        <f t="shared" si="4"/>
        <v>12436787</v>
      </c>
      <c r="O36" s="60">
        <f t="shared" si="4"/>
        <v>2887816</v>
      </c>
      <c r="P36" s="60">
        <f t="shared" si="4"/>
        <v>1213167</v>
      </c>
      <c r="Q36" s="60">
        <f t="shared" si="4"/>
        <v>11147699</v>
      </c>
      <c r="R36" s="60">
        <f t="shared" si="4"/>
        <v>15248682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36512937</v>
      </c>
      <c r="X36" s="60">
        <f t="shared" si="4"/>
        <v>30045083</v>
      </c>
      <c r="Y36" s="60">
        <f t="shared" si="4"/>
        <v>6467854</v>
      </c>
      <c r="Z36" s="140">
        <f aca="true" t="shared" si="5" ref="Z36:Z49">+IF(X36&lt;&gt;0,+(Y36/X36)*100,0)</f>
        <v>21.527163030303495</v>
      </c>
      <c r="AA36" s="155">
        <f>AA6+AA21</f>
        <v>40060110</v>
      </c>
    </row>
    <row r="37" spans="1:27" ht="12.75">
      <c r="A37" s="291" t="s">
        <v>206</v>
      </c>
      <c r="B37" s="142"/>
      <c r="C37" s="62">
        <f t="shared" si="4"/>
        <v>42660029</v>
      </c>
      <c r="D37" s="156">
        <f t="shared" si="4"/>
        <v>0</v>
      </c>
      <c r="E37" s="60">
        <f t="shared" si="4"/>
        <v>25600000</v>
      </c>
      <c r="F37" s="60">
        <f t="shared" si="4"/>
        <v>19374000</v>
      </c>
      <c r="G37" s="60">
        <f t="shared" si="4"/>
        <v>446968</v>
      </c>
      <c r="H37" s="60">
        <f t="shared" si="4"/>
        <v>4385965</v>
      </c>
      <c r="I37" s="60">
        <f t="shared" si="4"/>
        <v>1932283</v>
      </c>
      <c r="J37" s="60">
        <f t="shared" si="4"/>
        <v>6765216</v>
      </c>
      <c r="K37" s="60">
        <f t="shared" si="4"/>
        <v>1778488</v>
      </c>
      <c r="L37" s="60">
        <f t="shared" si="4"/>
        <v>0</v>
      </c>
      <c r="M37" s="60">
        <f t="shared" si="4"/>
        <v>2789989</v>
      </c>
      <c r="N37" s="60">
        <f t="shared" si="4"/>
        <v>4568477</v>
      </c>
      <c r="O37" s="60">
        <f t="shared" si="4"/>
        <v>-175423</v>
      </c>
      <c r="P37" s="60">
        <f t="shared" si="4"/>
        <v>267630</v>
      </c>
      <c r="Q37" s="60">
        <f t="shared" si="4"/>
        <v>834521</v>
      </c>
      <c r="R37" s="60">
        <f t="shared" si="4"/>
        <v>926728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12260421</v>
      </c>
      <c r="X37" s="60">
        <f t="shared" si="4"/>
        <v>14530500</v>
      </c>
      <c r="Y37" s="60">
        <f t="shared" si="4"/>
        <v>-2270079</v>
      </c>
      <c r="Z37" s="140">
        <f t="shared" si="5"/>
        <v>-15.622855373180553</v>
      </c>
      <c r="AA37" s="155">
        <f>AA7+AA22</f>
        <v>19374000</v>
      </c>
    </row>
    <row r="38" spans="1:27" ht="12.75">
      <c r="A38" s="291" t="s">
        <v>207</v>
      </c>
      <c r="B38" s="142"/>
      <c r="C38" s="62">
        <f t="shared" si="4"/>
        <v>3069929</v>
      </c>
      <c r="D38" s="156">
        <f t="shared" si="4"/>
        <v>0</v>
      </c>
      <c r="E38" s="60">
        <f t="shared" si="4"/>
        <v>1765000</v>
      </c>
      <c r="F38" s="60">
        <f t="shared" si="4"/>
        <v>1765000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5670938</v>
      </c>
      <c r="L38" s="60">
        <f t="shared" si="4"/>
        <v>0</v>
      </c>
      <c r="M38" s="60">
        <f t="shared" si="4"/>
        <v>0</v>
      </c>
      <c r="N38" s="60">
        <f t="shared" si="4"/>
        <v>5670938</v>
      </c>
      <c r="O38" s="60">
        <f t="shared" si="4"/>
        <v>0</v>
      </c>
      <c r="P38" s="60">
        <f t="shared" si="4"/>
        <v>0</v>
      </c>
      <c r="Q38" s="60">
        <f t="shared" si="4"/>
        <v>2442901</v>
      </c>
      <c r="R38" s="60">
        <f t="shared" si="4"/>
        <v>2442901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8113839</v>
      </c>
      <c r="X38" s="60">
        <f t="shared" si="4"/>
        <v>1323750</v>
      </c>
      <c r="Y38" s="60">
        <f t="shared" si="4"/>
        <v>6790089</v>
      </c>
      <c r="Z38" s="140">
        <f t="shared" si="5"/>
        <v>512.9434560906516</v>
      </c>
      <c r="AA38" s="155">
        <f>AA8+AA23</f>
        <v>1765000</v>
      </c>
    </row>
    <row r="39" spans="1:27" ht="12.75">
      <c r="A39" s="291" t="s">
        <v>208</v>
      </c>
      <c r="B39" s="142"/>
      <c r="C39" s="62">
        <f t="shared" si="4"/>
        <v>23835441</v>
      </c>
      <c r="D39" s="156">
        <f t="shared" si="4"/>
        <v>0</v>
      </c>
      <c r="E39" s="60">
        <f t="shared" si="4"/>
        <v>1500000</v>
      </c>
      <c r="F39" s="60">
        <f t="shared" si="4"/>
        <v>17944250</v>
      </c>
      <c r="G39" s="60">
        <f t="shared" si="4"/>
        <v>0</v>
      </c>
      <c r="H39" s="60">
        <f t="shared" si="4"/>
        <v>0</v>
      </c>
      <c r="I39" s="60">
        <f t="shared" si="4"/>
        <v>3288603</v>
      </c>
      <c r="J39" s="60">
        <f t="shared" si="4"/>
        <v>3288603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3288603</v>
      </c>
      <c r="X39" s="60">
        <f t="shared" si="4"/>
        <v>13458188</v>
      </c>
      <c r="Y39" s="60">
        <f t="shared" si="4"/>
        <v>-10169585</v>
      </c>
      <c r="Z39" s="140">
        <f t="shared" si="5"/>
        <v>-75.56429587697838</v>
      </c>
      <c r="AA39" s="155">
        <f>AA9+AA24</f>
        <v>17944250</v>
      </c>
    </row>
    <row r="40" spans="1:27" ht="12.75">
      <c r="A40" s="291" t="s">
        <v>209</v>
      </c>
      <c r="B40" s="142"/>
      <c r="C40" s="62">
        <f t="shared" si="4"/>
        <v>404365</v>
      </c>
      <c r="D40" s="156">
        <f t="shared" si="4"/>
        <v>0</v>
      </c>
      <c r="E40" s="60">
        <f t="shared" si="4"/>
        <v>10200000</v>
      </c>
      <c r="F40" s="60">
        <f t="shared" si="4"/>
        <v>10200000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7650000</v>
      </c>
      <c r="Y40" s="60">
        <f t="shared" si="4"/>
        <v>-7650000</v>
      </c>
      <c r="Z40" s="140">
        <f t="shared" si="5"/>
        <v>-100</v>
      </c>
      <c r="AA40" s="155">
        <f>AA10+AA25</f>
        <v>10200000</v>
      </c>
    </row>
    <row r="41" spans="1:27" ht="12.75">
      <c r="A41" s="292" t="s">
        <v>210</v>
      </c>
      <c r="B41" s="142"/>
      <c r="C41" s="293">
        <f aca="true" t="shared" si="6" ref="C41:Y41">SUM(C36:C40)</f>
        <v>92487482</v>
      </c>
      <c r="D41" s="294">
        <f t="shared" si="6"/>
        <v>0</v>
      </c>
      <c r="E41" s="295">
        <f t="shared" si="6"/>
        <v>83882780</v>
      </c>
      <c r="F41" s="295">
        <f t="shared" si="6"/>
        <v>89343360</v>
      </c>
      <c r="G41" s="295">
        <f t="shared" si="6"/>
        <v>446968</v>
      </c>
      <c r="H41" s="295">
        <f t="shared" si="6"/>
        <v>8738886</v>
      </c>
      <c r="I41" s="295">
        <f t="shared" si="6"/>
        <v>9695433</v>
      </c>
      <c r="J41" s="295">
        <f t="shared" si="6"/>
        <v>18881287</v>
      </c>
      <c r="K41" s="295">
        <f t="shared" si="6"/>
        <v>10951773</v>
      </c>
      <c r="L41" s="295">
        <f t="shared" si="6"/>
        <v>718523</v>
      </c>
      <c r="M41" s="295">
        <f t="shared" si="6"/>
        <v>11005906</v>
      </c>
      <c r="N41" s="295">
        <f t="shared" si="6"/>
        <v>22676202</v>
      </c>
      <c r="O41" s="295">
        <f t="shared" si="6"/>
        <v>2712393</v>
      </c>
      <c r="P41" s="295">
        <f t="shared" si="6"/>
        <v>1480797</v>
      </c>
      <c r="Q41" s="295">
        <f t="shared" si="6"/>
        <v>14425121</v>
      </c>
      <c r="R41" s="295">
        <f t="shared" si="6"/>
        <v>18618311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60175800</v>
      </c>
      <c r="X41" s="295">
        <f t="shared" si="6"/>
        <v>67007521</v>
      </c>
      <c r="Y41" s="295">
        <f t="shared" si="6"/>
        <v>-6831721</v>
      </c>
      <c r="Z41" s="296">
        <f t="shared" si="5"/>
        <v>-10.195454029705113</v>
      </c>
      <c r="AA41" s="297">
        <f>SUM(AA36:AA40)</f>
        <v>89343360</v>
      </c>
    </row>
    <row r="42" spans="1:27" ht="12.75">
      <c r="A42" s="298" t="s">
        <v>211</v>
      </c>
      <c r="B42" s="136"/>
      <c r="C42" s="95">
        <f aca="true" t="shared" si="7" ref="C42:Y48">C12+C27</f>
        <v>8502466</v>
      </c>
      <c r="D42" s="129">
        <f t="shared" si="7"/>
        <v>0</v>
      </c>
      <c r="E42" s="54">
        <f t="shared" si="7"/>
        <v>8304070</v>
      </c>
      <c r="F42" s="54">
        <f t="shared" si="7"/>
        <v>4337490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3253118</v>
      </c>
      <c r="Y42" s="54">
        <f t="shared" si="7"/>
        <v>-3253118</v>
      </c>
      <c r="Z42" s="184">
        <f t="shared" si="5"/>
        <v>-100</v>
      </c>
      <c r="AA42" s="130">
        <f aca="true" t="shared" si="8" ref="AA42:AA48">AA12+AA27</f>
        <v>4337490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15630345</v>
      </c>
      <c r="D45" s="129">
        <f t="shared" si="7"/>
        <v>0</v>
      </c>
      <c r="E45" s="54">
        <f t="shared" si="7"/>
        <v>21058590</v>
      </c>
      <c r="F45" s="54">
        <f t="shared" si="7"/>
        <v>32759010</v>
      </c>
      <c r="G45" s="54">
        <f t="shared" si="7"/>
        <v>0</v>
      </c>
      <c r="H45" s="54">
        <f t="shared" si="7"/>
        <v>0</v>
      </c>
      <c r="I45" s="54">
        <f t="shared" si="7"/>
        <v>1889639</v>
      </c>
      <c r="J45" s="54">
        <f t="shared" si="7"/>
        <v>1889639</v>
      </c>
      <c r="K45" s="54">
        <f t="shared" si="7"/>
        <v>24474</v>
      </c>
      <c r="L45" s="54">
        <f t="shared" si="7"/>
        <v>2304449</v>
      </c>
      <c r="M45" s="54">
        <f t="shared" si="7"/>
        <v>-153158</v>
      </c>
      <c r="N45" s="54">
        <f t="shared" si="7"/>
        <v>2175765</v>
      </c>
      <c r="O45" s="54">
        <f t="shared" si="7"/>
        <v>188312</v>
      </c>
      <c r="P45" s="54">
        <f t="shared" si="7"/>
        <v>198545</v>
      </c>
      <c r="Q45" s="54">
        <f t="shared" si="7"/>
        <v>227793</v>
      </c>
      <c r="R45" s="54">
        <f t="shared" si="7"/>
        <v>614650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4680054</v>
      </c>
      <c r="X45" s="54">
        <f t="shared" si="7"/>
        <v>24569258</v>
      </c>
      <c r="Y45" s="54">
        <f t="shared" si="7"/>
        <v>-19889204</v>
      </c>
      <c r="Z45" s="184">
        <f t="shared" si="5"/>
        <v>-80.95158592090979</v>
      </c>
      <c r="AA45" s="130">
        <f t="shared" si="8"/>
        <v>32759010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116620293</v>
      </c>
      <c r="D49" s="218">
        <f t="shared" si="9"/>
        <v>0</v>
      </c>
      <c r="E49" s="220">
        <f t="shared" si="9"/>
        <v>113245440</v>
      </c>
      <c r="F49" s="220">
        <f t="shared" si="9"/>
        <v>126439860</v>
      </c>
      <c r="G49" s="220">
        <f t="shared" si="9"/>
        <v>446968</v>
      </c>
      <c r="H49" s="220">
        <f t="shared" si="9"/>
        <v>8738886</v>
      </c>
      <c r="I49" s="220">
        <f t="shared" si="9"/>
        <v>11585072</v>
      </c>
      <c r="J49" s="220">
        <f t="shared" si="9"/>
        <v>20770926</v>
      </c>
      <c r="K49" s="220">
        <f t="shared" si="9"/>
        <v>10976247</v>
      </c>
      <c r="L49" s="220">
        <f t="shared" si="9"/>
        <v>3022972</v>
      </c>
      <c r="M49" s="220">
        <f t="shared" si="9"/>
        <v>10852748</v>
      </c>
      <c r="N49" s="220">
        <f t="shared" si="9"/>
        <v>24851967</v>
      </c>
      <c r="O49" s="220">
        <f t="shared" si="9"/>
        <v>2900705</v>
      </c>
      <c r="P49" s="220">
        <f t="shared" si="9"/>
        <v>1679342</v>
      </c>
      <c r="Q49" s="220">
        <f t="shared" si="9"/>
        <v>14652914</v>
      </c>
      <c r="R49" s="220">
        <f t="shared" si="9"/>
        <v>19232961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64855854</v>
      </c>
      <c r="X49" s="220">
        <f t="shared" si="9"/>
        <v>94829897</v>
      </c>
      <c r="Y49" s="220">
        <f t="shared" si="9"/>
        <v>-29974043</v>
      </c>
      <c r="Z49" s="221">
        <f t="shared" si="5"/>
        <v>-31.60822055938751</v>
      </c>
      <c r="AA49" s="222">
        <f>SUM(AA41:AA48)</f>
        <v>126439860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18941729</v>
      </c>
      <c r="D51" s="129">
        <f t="shared" si="10"/>
        <v>0</v>
      </c>
      <c r="E51" s="54">
        <f t="shared" si="10"/>
        <v>98213580</v>
      </c>
      <c r="F51" s="54">
        <f t="shared" si="10"/>
        <v>39497230</v>
      </c>
      <c r="G51" s="54">
        <f t="shared" si="10"/>
        <v>72534</v>
      </c>
      <c r="H51" s="54">
        <f t="shared" si="10"/>
        <v>699122</v>
      </c>
      <c r="I51" s="54">
        <f t="shared" si="10"/>
        <v>390959</v>
      </c>
      <c r="J51" s="54">
        <f t="shared" si="10"/>
        <v>1162615</v>
      </c>
      <c r="K51" s="54">
        <f t="shared" si="10"/>
        <v>1460199</v>
      </c>
      <c r="L51" s="54">
        <f t="shared" si="10"/>
        <v>870775</v>
      </c>
      <c r="M51" s="54">
        <f t="shared" si="10"/>
        <v>636081</v>
      </c>
      <c r="N51" s="54">
        <f t="shared" si="10"/>
        <v>2967055</v>
      </c>
      <c r="O51" s="54">
        <f t="shared" si="10"/>
        <v>3018530</v>
      </c>
      <c r="P51" s="54">
        <f t="shared" si="10"/>
        <v>689119</v>
      </c>
      <c r="Q51" s="54">
        <f t="shared" si="10"/>
        <v>1194615</v>
      </c>
      <c r="R51" s="54">
        <f t="shared" si="10"/>
        <v>4902264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9031934</v>
      </c>
      <c r="X51" s="54">
        <f t="shared" si="10"/>
        <v>29622925</v>
      </c>
      <c r="Y51" s="54">
        <f t="shared" si="10"/>
        <v>-20590991</v>
      </c>
      <c r="Z51" s="184">
        <f>+IF(X51&lt;&gt;0,+(Y51/X51)*100,0)</f>
        <v>-69.51032350789127</v>
      </c>
      <c r="AA51" s="130">
        <f>SUM(AA57:AA61)</f>
        <v>39497230</v>
      </c>
    </row>
    <row r="52" spans="1:27" ht="12.75">
      <c r="A52" s="310" t="s">
        <v>205</v>
      </c>
      <c r="B52" s="142"/>
      <c r="C52" s="62">
        <v>6395568</v>
      </c>
      <c r="D52" s="156"/>
      <c r="E52" s="60">
        <v>29970000</v>
      </c>
      <c r="F52" s="60">
        <v>16759250</v>
      </c>
      <c r="G52" s="60"/>
      <c r="H52" s="60">
        <v>471</v>
      </c>
      <c r="I52" s="60">
        <v>-151894</v>
      </c>
      <c r="J52" s="60">
        <v>-151423</v>
      </c>
      <c r="K52" s="60">
        <v>684535</v>
      </c>
      <c r="L52" s="60">
        <v>269</v>
      </c>
      <c r="M52" s="60">
        <v>22116</v>
      </c>
      <c r="N52" s="60">
        <v>706920</v>
      </c>
      <c r="O52" s="60">
        <v>523826</v>
      </c>
      <c r="P52" s="60"/>
      <c r="Q52" s="60">
        <v>481590</v>
      </c>
      <c r="R52" s="60">
        <v>1005416</v>
      </c>
      <c r="S52" s="60"/>
      <c r="T52" s="60"/>
      <c r="U52" s="60"/>
      <c r="V52" s="60"/>
      <c r="W52" s="60">
        <v>1560913</v>
      </c>
      <c r="X52" s="60">
        <v>12569438</v>
      </c>
      <c r="Y52" s="60">
        <v>-11008525</v>
      </c>
      <c r="Z52" s="140">
        <v>-87.58</v>
      </c>
      <c r="AA52" s="155">
        <v>16759250</v>
      </c>
    </row>
    <row r="53" spans="1:27" ht="12.75">
      <c r="A53" s="310" t="s">
        <v>206</v>
      </c>
      <c r="B53" s="142"/>
      <c r="C53" s="62">
        <v>2960323</v>
      </c>
      <c r="D53" s="156"/>
      <c r="E53" s="60">
        <v>17621000</v>
      </c>
      <c r="F53" s="60">
        <v>5932810</v>
      </c>
      <c r="G53" s="60">
        <v>11937</v>
      </c>
      <c r="H53" s="60">
        <v>352014</v>
      </c>
      <c r="I53" s="60">
        <v>369399</v>
      </c>
      <c r="J53" s="60">
        <v>733350</v>
      </c>
      <c r="K53" s="60">
        <v>477400</v>
      </c>
      <c r="L53" s="60">
        <v>549120</v>
      </c>
      <c r="M53" s="60">
        <v>83519</v>
      </c>
      <c r="N53" s="60">
        <v>1110039</v>
      </c>
      <c r="O53" s="60">
        <v>945476</v>
      </c>
      <c r="P53" s="60">
        <v>35232</v>
      </c>
      <c r="Q53" s="60">
        <v>467171</v>
      </c>
      <c r="R53" s="60">
        <v>1447879</v>
      </c>
      <c r="S53" s="60"/>
      <c r="T53" s="60"/>
      <c r="U53" s="60"/>
      <c r="V53" s="60"/>
      <c r="W53" s="60">
        <v>3291268</v>
      </c>
      <c r="X53" s="60">
        <v>4449608</v>
      </c>
      <c r="Y53" s="60">
        <v>-1158340</v>
      </c>
      <c r="Z53" s="140">
        <v>-26.03</v>
      </c>
      <c r="AA53" s="155">
        <v>5932810</v>
      </c>
    </row>
    <row r="54" spans="1:27" ht="12.75">
      <c r="A54" s="310" t="s">
        <v>207</v>
      </c>
      <c r="B54" s="142"/>
      <c r="C54" s="62">
        <v>2642504</v>
      </c>
      <c r="D54" s="156"/>
      <c r="E54" s="60">
        <v>16070000</v>
      </c>
      <c r="F54" s="60">
        <v>2832830</v>
      </c>
      <c r="G54" s="60"/>
      <c r="H54" s="60"/>
      <c r="I54" s="60"/>
      <c r="J54" s="60"/>
      <c r="K54" s="60">
        <v>37964</v>
      </c>
      <c r="L54" s="60"/>
      <c r="M54" s="60"/>
      <c r="N54" s="60">
        <v>37964</v>
      </c>
      <c r="O54" s="60">
        <v>18684</v>
      </c>
      <c r="P54" s="60"/>
      <c r="Q54" s="60"/>
      <c r="R54" s="60">
        <v>18684</v>
      </c>
      <c r="S54" s="60"/>
      <c r="T54" s="60"/>
      <c r="U54" s="60"/>
      <c r="V54" s="60"/>
      <c r="W54" s="60">
        <v>56648</v>
      </c>
      <c r="X54" s="60">
        <v>2124623</v>
      </c>
      <c r="Y54" s="60">
        <v>-2067975</v>
      </c>
      <c r="Z54" s="140">
        <v>-97.33</v>
      </c>
      <c r="AA54" s="155">
        <v>2832830</v>
      </c>
    </row>
    <row r="55" spans="1:27" ht="12.75">
      <c r="A55" s="310" t="s">
        <v>208</v>
      </c>
      <c r="B55" s="142"/>
      <c r="C55" s="62">
        <v>2921045</v>
      </c>
      <c r="D55" s="156"/>
      <c r="E55" s="60">
        <v>13250000</v>
      </c>
      <c r="F55" s="60">
        <v>3695070</v>
      </c>
      <c r="G55" s="60"/>
      <c r="H55" s="60">
        <v>113736</v>
      </c>
      <c r="I55" s="60">
        <v>48268</v>
      </c>
      <c r="J55" s="60">
        <v>162004</v>
      </c>
      <c r="K55" s="60">
        <v>134448</v>
      </c>
      <c r="L55" s="60">
        <v>96315</v>
      </c>
      <c r="M55" s="60">
        <v>454596</v>
      </c>
      <c r="N55" s="60">
        <v>685359</v>
      </c>
      <c r="O55" s="60">
        <v>763492</v>
      </c>
      <c r="P55" s="60">
        <v>73768</v>
      </c>
      <c r="Q55" s="60">
        <v>48268</v>
      </c>
      <c r="R55" s="60">
        <v>885528</v>
      </c>
      <c r="S55" s="60"/>
      <c r="T55" s="60"/>
      <c r="U55" s="60"/>
      <c r="V55" s="60"/>
      <c r="W55" s="60">
        <v>1732891</v>
      </c>
      <c r="X55" s="60">
        <v>2771303</v>
      </c>
      <c r="Y55" s="60">
        <v>-1038412</v>
      </c>
      <c r="Z55" s="140">
        <v>-37.47</v>
      </c>
      <c r="AA55" s="155">
        <v>3695070</v>
      </c>
    </row>
    <row r="56" spans="1:27" ht="12.75">
      <c r="A56" s="310" t="s">
        <v>209</v>
      </c>
      <c r="B56" s="142"/>
      <c r="C56" s="62"/>
      <c r="D56" s="156"/>
      <c r="E56" s="60">
        <v>6062000</v>
      </c>
      <c r="F56" s="60">
        <v>1127370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845528</v>
      </c>
      <c r="Y56" s="60">
        <v>-845528</v>
      </c>
      <c r="Z56" s="140">
        <v>-100</v>
      </c>
      <c r="AA56" s="155">
        <v>1127370</v>
      </c>
    </row>
    <row r="57" spans="1:27" ht="12.75">
      <c r="A57" s="138" t="s">
        <v>210</v>
      </c>
      <c r="B57" s="142"/>
      <c r="C57" s="293">
        <f aca="true" t="shared" si="11" ref="C57:Y57">SUM(C52:C56)</f>
        <v>14919440</v>
      </c>
      <c r="D57" s="294">
        <f t="shared" si="11"/>
        <v>0</v>
      </c>
      <c r="E57" s="295">
        <f t="shared" si="11"/>
        <v>82973000</v>
      </c>
      <c r="F57" s="295">
        <f t="shared" si="11"/>
        <v>30347330</v>
      </c>
      <c r="G57" s="295">
        <f t="shared" si="11"/>
        <v>11937</v>
      </c>
      <c r="H57" s="295">
        <f t="shared" si="11"/>
        <v>466221</v>
      </c>
      <c r="I57" s="295">
        <f t="shared" si="11"/>
        <v>265773</v>
      </c>
      <c r="J57" s="295">
        <f t="shared" si="11"/>
        <v>743931</v>
      </c>
      <c r="K57" s="295">
        <f t="shared" si="11"/>
        <v>1334347</v>
      </c>
      <c r="L57" s="295">
        <f t="shared" si="11"/>
        <v>645704</v>
      </c>
      <c r="M57" s="295">
        <f t="shared" si="11"/>
        <v>560231</v>
      </c>
      <c r="N57" s="295">
        <f t="shared" si="11"/>
        <v>2540282</v>
      </c>
      <c r="O57" s="295">
        <f t="shared" si="11"/>
        <v>2251478</v>
      </c>
      <c r="P57" s="295">
        <f t="shared" si="11"/>
        <v>109000</v>
      </c>
      <c r="Q57" s="295">
        <f t="shared" si="11"/>
        <v>997029</v>
      </c>
      <c r="R57" s="295">
        <f t="shared" si="11"/>
        <v>3357507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6641720</v>
      </c>
      <c r="X57" s="295">
        <f t="shared" si="11"/>
        <v>22760500</v>
      </c>
      <c r="Y57" s="295">
        <f t="shared" si="11"/>
        <v>-16118780</v>
      </c>
      <c r="Z57" s="296">
        <f>+IF(X57&lt;&gt;0,+(Y57/X57)*100,0)</f>
        <v>-70.81909448386459</v>
      </c>
      <c r="AA57" s="297">
        <f>SUM(AA52:AA56)</f>
        <v>30347330</v>
      </c>
    </row>
    <row r="58" spans="1:27" ht="12.75">
      <c r="A58" s="311" t="s">
        <v>211</v>
      </c>
      <c r="B58" s="136"/>
      <c r="C58" s="62">
        <v>609829</v>
      </c>
      <c r="D58" s="156"/>
      <c r="E58" s="60">
        <v>781580</v>
      </c>
      <c r="F58" s="60">
        <v>242580</v>
      </c>
      <c r="G58" s="60"/>
      <c r="H58" s="60"/>
      <c r="I58" s="60"/>
      <c r="J58" s="60"/>
      <c r="K58" s="60">
        <v>2800</v>
      </c>
      <c r="L58" s="60"/>
      <c r="M58" s="60"/>
      <c r="N58" s="60">
        <v>2800</v>
      </c>
      <c r="O58" s="60"/>
      <c r="P58" s="60"/>
      <c r="Q58" s="60"/>
      <c r="R58" s="60"/>
      <c r="S58" s="60"/>
      <c r="T58" s="60"/>
      <c r="U58" s="60"/>
      <c r="V58" s="60"/>
      <c r="W58" s="60">
        <v>2800</v>
      </c>
      <c r="X58" s="60">
        <v>181935</v>
      </c>
      <c r="Y58" s="60">
        <v>-179135</v>
      </c>
      <c r="Z58" s="140">
        <v>-98.46</v>
      </c>
      <c r="AA58" s="155">
        <v>242580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3412460</v>
      </c>
      <c r="D61" s="156"/>
      <c r="E61" s="60">
        <v>14459000</v>
      </c>
      <c r="F61" s="60">
        <v>8907320</v>
      </c>
      <c r="G61" s="60">
        <v>60597</v>
      </c>
      <c r="H61" s="60">
        <v>232901</v>
      </c>
      <c r="I61" s="60">
        <v>125186</v>
      </c>
      <c r="J61" s="60">
        <v>418684</v>
      </c>
      <c r="K61" s="60">
        <v>123052</v>
      </c>
      <c r="L61" s="60">
        <v>225071</v>
      </c>
      <c r="M61" s="60">
        <v>75850</v>
      </c>
      <c r="N61" s="60">
        <v>423973</v>
      </c>
      <c r="O61" s="60">
        <v>767052</v>
      </c>
      <c r="P61" s="60">
        <v>580119</v>
      </c>
      <c r="Q61" s="60">
        <v>197586</v>
      </c>
      <c r="R61" s="60">
        <v>1544757</v>
      </c>
      <c r="S61" s="60"/>
      <c r="T61" s="60"/>
      <c r="U61" s="60"/>
      <c r="V61" s="60"/>
      <c r="W61" s="60">
        <v>2387414</v>
      </c>
      <c r="X61" s="60">
        <v>6680490</v>
      </c>
      <c r="Y61" s="60">
        <v>-4293076</v>
      </c>
      <c r="Z61" s="140">
        <v>-64.26</v>
      </c>
      <c r="AA61" s="155">
        <v>8907320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53996000</v>
      </c>
      <c r="D65" s="156"/>
      <c r="E65" s="60">
        <v>60016000</v>
      </c>
      <c r="F65" s="60">
        <v>61283000</v>
      </c>
      <c r="G65" s="60">
        <v>4964049</v>
      </c>
      <c r="H65" s="60"/>
      <c r="I65" s="60">
        <v>3834254</v>
      </c>
      <c r="J65" s="60">
        <v>8798303</v>
      </c>
      <c r="K65" s="60">
        <v>4970353</v>
      </c>
      <c r="L65" s="60">
        <v>5233002</v>
      </c>
      <c r="M65" s="60">
        <v>5483497</v>
      </c>
      <c r="N65" s="60">
        <v>15686852</v>
      </c>
      <c r="O65" s="60">
        <v>5234385</v>
      </c>
      <c r="P65" s="60">
        <v>6073993</v>
      </c>
      <c r="Q65" s="60">
        <v>5200188</v>
      </c>
      <c r="R65" s="60">
        <v>16508566</v>
      </c>
      <c r="S65" s="60"/>
      <c r="T65" s="60"/>
      <c r="U65" s="60"/>
      <c r="V65" s="60"/>
      <c r="W65" s="60">
        <v>40993721</v>
      </c>
      <c r="X65" s="60">
        <v>45962250</v>
      </c>
      <c r="Y65" s="60">
        <v>-4968529</v>
      </c>
      <c r="Z65" s="140">
        <v>-10.81</v>
      </c>
      <c r="AA65" s="155"/>
    </row>
    <row r="66" spans="1:27" ht="12.75">
      <c r="A66" s="311" t="s">
        <v>224</v>
      </c>
      <c r="B66" s="316"/>
      <c r="C66" s="273">
        <v>18942000</v>
      </c>
      <c r="D66" s="274"/>
      <c r="E66" s="275">
        <v>38198000</v>
      </c>
      <c r="F66" s="275">
        <v>39497000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29622750</v>
      </c>
      <c r="Y66" s="275">
        <v>-29622750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72533</v>
      </c>
      <c r="H68" s="60"/>
      <c r="I68" s="60">
        <v>390958</v>
      </c>
      <c r="J68" s="60">
        <v>463491</v>
      </c>
      <c r="K68" s="60">
        <v>1460198</v>
      </c>
      <c r="L68" s="60">
        <v>870773</v>
      </c>
      <c r="M68" s="60">
        <v>636081</v>
      </c>
      <c r="N68" s="60">
        <v>2967052</v>
      </c>
      <c r="O68" s="60">
        <v>3018529</v>
      </c>
      <c r="P68" s="60">
        <v>689118</v>
      </c>
      <c r="Q68" s="60">
        <v>1194613</v>
      </c>
      <c r="R68" s="60">
        <v>4902260</v>
      </c>
      <c r="S68" s="60"/>
      <c r="T68" s="60"/>
      <c r="U68" s="60"/>
      <c r="V68" s="60"/>
      <c r="W68" s="60">
        <v>8332803</v>
      </c>
      <c r="X68" s="60"/>
      <c r="Y68" s="60">
        <v>8332803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72938000</v>
      </c>
      <c r="D69" s="218">
        <f t="shared" si="12"/>
        <v>0</v>
      </c>
      <c r="E69" s="220">
        <f t="shared" si="12"/>
        <v>98214000</v>
      </c>
      <c r="F69" s="220">
        <f t="shared" si="12"/>
        <v>100780000</v>
      </c>
      <c r="G69" s="220">
        <f t="shared" si="12"/>
        <v>5036582</v>
      </c>
      <c r="H69" s="220">
        <f t="shared" si="12"/>
        <v>0</v>
      </c>
      <c r="I69" s="220">
        <f t="shared" si="12"/>
        <v>4225212</v>
      </c>
      <c r="J69" s="220">
        <f t="shared" si="12"/>
        <v>9261794</v>
      </c>
      <c r="K69" s="220">
        <f t="shared" si="12"/>
        <v>6430551</v>
      </c>
      <c r="L69" s="220">
        <f t="shared" si="12"/>
        <v>6103775</v>
      </c>
      <c r="M69" s="220">
        <f t="shared" si="12"/>
        <v>6119578</v>
      </c>
      <c r="N69" s="220">
        <f t="shared" si="12"/>
        <v>18653904</v>
      </c>
      <c r="O69" s="220">
        <f t="shared" si="12"/>
        <v>8252914</v>
      </c>
      <c r="P69" s="220">
        <f t="shared" si="12"/>
        <v>6763111</v>
      </c>
      <c r="Q69" s="220">
        <f t="shared" si="12"/>
        <v>6394801</v>
      </c>
      <c r="R69" s="220">
        <f t="shared" si="12"/>
        <v>21410826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49326524</v>
      </c>
      <c r="X69" s="220">
        <f t="shared" si="12"/>
        <v>75585000</v>
      </c>
      <c r="Y69" s="220">
        <f t="shared" si="12"/>
        <v>-26258476</v>
      </c>
      <c r="Z69" s="221">
        <f>+IF(X69&lt;&gt;0,+(Y69/X69)*100,0)</f>
        <v>-34.7403267844149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92487482</v>
      </c>
      <c r="D5" s="357">
        <f t="shared" si="0"/>
        <v>0</v>
      </c>
      <c r="E5" s="356">
        <f t="shared" si="0"/>
        <v>71882780</v>
      </c>
      <c r="F5" s="358">
        <f t="shared" si="0"/>
        <v>79343360</v>
      </c>
      <c r="G5" s="358">
        <f t="shared" si="0"/>
        <v>446968</v>
      </c>
      <c r="H5" s="356">
        <f t="shared" si="0"/>
        <v>8738886</v>
      </c>
      <c r="I5" s="356">
        <f t="shared" si="0"/>
        <v>9695433</v>
      </c>
      <c r="J5" s="358">
        <f t="shared" si="0"/>
        <v>18881287</v>
      </c>
      <c r="K5" s="358">
        <f t="shared" si="0"/>
        <v>9942571</v>
      </c>
      <c r="L5" s="356">
        <f t="shared" si="0"/>
        <v>718523</v>
      </c>
      <c r="M5" s="356">
        <f t="shared" si="0"/>
        <v>10391871</v>
      </c>
      <c r="N5" s="358">
        <f t="shared" si="0"/>
        <v>21052965</v>
      </c>
      <c r="O5" s="358">
        <f t="shared" si="0"/>
        <v>-175423</v>
      </c>
      <c r="P5" s="356">
        <f t="shared" si="0"/>
        <v>267630</v>
      </c>
      <c r="Q5" s="356">
        <f t="shared" si="0"/>
        <v>13861560</v>
      </c>
      <c r="R5" s="358">
        <f t="shared" si="0"/>
        <v>13953767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53888019</v>
      </c>
      <c r="X5" s="356">
        <f t="shared" si="0"/>
        <v>59507521</v>
      </c>
      <c r="Y5" s="358">
        <f t="shared" si="0"/>
        <v>-5619502</v>
      </c>
      <c r="Z5" s="359">
        <f>+IF(X5&lt;&gt;0,+(Y5/X5)*100,0)</f>
        <v>-9.443347505603535</v>
      </c>
      <c r="AA5" s="360">
        <f>+AA6+AA8+AA11+AA13+AA15</f>
        <v>79343360</v>
      </c>
    </row>
    <row r="6" spans="1:27" ht="12.75">
      <c r="A6" s="361" t="s">
        <v>205</v>
      </c>
      <c r="B6" s="142"/>
      <c r="C6" s="60">
        <f>+C7</f>
        <v>22517718</v>
      </c>
      <c r="D6" s="340">
        <f aca="true" t="shared" si="1" ref="D6:AA6">+D7</f>
        <v>0</v>
      </c>
      <c r="E6" s="60">
        <f t="shared" si="1"/>
        <v>32817780</v>
      </c>
      <c r="F6" s="59">
        <f t="shared" si="1"/>
        <v>30060110</v>
      </c>
      <c r="G6" s="59">
        <f t="shared" si="1"/>
        <v>0</v>
      </c>
      <c r="H6" s="60">
        <f t="shared" si="1"/>
        <v>4352921</v>
      </c>
      <c r="I6" s="60">
        <f t="shared" si="1"/>
        <v>4474547</v>
      </c>
      <c r="J6" s="59">
        <f t="shared" si="1"/>
        <v>8827468</v>
      </c>
      <c r="K6" s="59">
        <f t="shared" si="1"/>
        <v>2493145</v>
      </c>
      <c r="L6" s="60">
        <f t="shared" si="1"/>
        <v>718523</v>
      </c>
      <c r="M6" s="60">
        <f t="shared" si="1"/>
        <v>7601882</v>
      </c>
      <c r="N6" s="59">
        <f t="shared" si="1"/>
        <v>10813550</v>
      </c>
      <c r="O6" s="59">
        <f t="shared" si="1"/>
        <v>0</v>
      </c>
      <c r="P6" s="60">
        <f t="shared" si="1"/>
        <v>0</v>
      </c>
      <c r="Q6" s="60">
        <f t="shared" si="1"/>
        <v>10584138</v>
      </c>
      <c r="R6" s="59">
        <f t="shared" si="1"/>
        <v>10584138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30225156</v>
      </c>
      <c r="X6" s="60">
        <f t="shared" si="1"/>
        <v>22545083</v>
      </c>
      <c r="Y6" s="59">
        <f t="shared" si="1"/>
        <v>7680073</v>
      </c>
      <c r="Z6" s="61">
        <f>+IF(X6&lt;&gt;0,+(Y6/X6)*100,0)</f>
        <v>34.06540131167404</v>
      </c>
      <c r="AA6" s="62">
        <f t="shared" si="1"/>
        <v>30060110</v>
      </c>
    </row>
    <row r="7" spans="1:27" ht="12.75">
      <c r="A7" s="291" t="s">
        <v>229</v>
      </c>
      <c r="B7" s="142"/>
      <c r="C7" s="60">
        <v>22517718</v>
      </c>
      <c r="D7" s="340"/>
      <c r="E7" s="60">
        <v>32817780</v>
      </c>
      <c r="F7" s="59">
        <v>30060110</v>
      </c>
      <c r="G7" s="59"/>
      <c r="H7" s="60">
        <v>4352921</v>
      </c>
      <c r="I7" s="60">
        <v>4474547</v>
      </c>
      <c r="J7" s="59">
        <v>8827468</v>
      </c>
      <c r="K7" s="59">
        <v>2493145</v>
      </c>
      <c r="L7" s="60">
        <v>718523</v>
      </c>
      <c r="M7" s="60">
        <v>7601882</v>
      </c>
      <c r="N7" s="59">
        <v>10813550</v>
      </c>
      <c r="O7" s="59"/>
      <c r="P7" s="60"/>
      <c r="Q7" s="60">
        <v>10584138</v>
      </c>
      <c r="R7" s="59">
        <v>10584138</v>
      </c>
      <c r="S7" s="59"/>
      <c r="T7" s="60"/>
      <c r="U7" s="60"/>
      <c r="V7" s="59"/>
      <c r="W7" s="59">
        <v>30225156</v>
      </c>
      <c r="X7" s="60">
        <v>22545083</v>
      </c>
      <c r="Y7" s="59">
        <v>7680073</v>
      </c>
      <c r="Z7" s="61">
        <v>34.07</v>
      </c>
      <c r="AA7" s="62">
        <v>30060110</v>
      </c>
    </row>
    <row r="8" spans="1:27" ht="12.75">
      <c r="A8" s="361" t="s">
        <v>206</v>
      </c>
      <c r="B8" s="142"/>
      <c r="C8" s="60">
        <f aca="true" t="shared" si="2" ref="C8:Y8">SUM(C9:C10)</f>
        <v>42660029</v>
      </c>
      <c r="D8" s="340">
        <f t="shared" si="2"/>
        <v>0</v>
      </c>
      <c r="E8" s="60">
        <f t="shared" si="2"/>
        <v>25600000</v>
      </c>
      <c r="F8" s="59">
        <f t="shared" si="2"/>
        <v>19374000</v>
      </c>
      <c r="G8" s="59">
        <f t="shared" si="2"/>
        <v>446968</v>
      </c>
      <c r="H8" s="60">
        <f t="shared" si="2"/>
        <v>4385965</v>
      </c>
      <c r="I8" s="60">
        <f t="shared" si="2"/>
        <v>1932283</v>
      </c>
      <c r="J8" s="59">
        <f t="shared" si="2"/>
        <v>6765216</v>
      </c>
      <c r="K8" s="59">
        <f t="shared" si="2"/>
        <v>1778488</v>
      </c>
      <c r="L8" s="60">
        <f t="shared" si="2"/>
        <v>0</v>
      </c>
      <c r="M8" s="60">
        <f t="shared" si="2"/>
        <v>2789989</v>
      </c>
      <c r="N8" s="59">
        <f t="shared" si="2"/>
        <v>4568477</v>
      </c>
      <c r="O8" s="59">
        <f t="shared" si="2"/>
        <v>-175423</v>
      </c>
      <c r="P8" s="60">
        <f t="shared" si="2"/>
        <v>267630</v>
      </c>
      <c r="Q8" s="60">
        <f t="shared" si="2"/>
        <v>834521</v>
      </c>
      <c r="R8" s="59">
        <f t="shared" si="2"/>
        <v>926728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12260421</v>
      </c>
      <c r="X8" s="60">
        <f t="shared" si="2"/>
        <v>14530500</v>
      </c>
      <c r="Y8" s="59">
        <f t="shared" si="2"/>
        <v>-2270079</v>
      </c>
      <c r="Z8" s="61">
        <f>+IF(X8&lt;&gt;0,+(Y8/X8)*100,0)</f>
        <v>-15.622855373180553</v>
      </c>
      <c r="AA8" s="62">
        <f>SUM(AA9:AA10)</f>
        <v>19374000</v>
      </c>
    </row>
    <row r="9" spans="1:27" ht="12.75">
      <c r="A9" s="291" t="s">
        <v>230</v>
      </c>
      <c r="B9" s="142"/>
      <c r="C9" s="60">
        <v>42660029</v>
      </c>
      <c r="D9" s="340"/>
      <c r="E9" s="60">
        <v>25600000</v>
      </c>
      <c r="F9" s="59">
        <v>19374000</v>
      </c>
      <c r="G9" s="59">
        <v>446968</v>
      </c>
      <c r="H9" s="60">
        <v>4385965</v>
      </c>
      <c r="I9" s="60">
        <v>1932283</v>
      </c>
      <c r="J9" s="59">
        <v>6765216</v>
      </c>
      <c r="K9" s="59">
        <v>1778488</v>
      </c>
      <c r="L9" s="60"/>
      <c r="M9" s="60">
        <v>2789989</v>
      </c>
      <c r="N9" s="59">
        <v>4568477</v>
      </c>
      <c r="O9" s="59">
        <v>-175423</v>
      </c>
      <c r="P9" s="60">
        <v>267630</v>
      </c>
      <c r="Q9" s="60">
        <v>834521</v>
      </c>
      <c r="R9" s="59">
        <v>926728</v>
      </c>
      <c r="S9" s="59"/>
      <c r="T9" s="60"/>
      <c r="U9" s="60"/>
      <c r="V9" s="59"/>
      <c r="W9" s="59">
        <v>12260421</v>
      </c>
      <c r="X9" s="60">
        <v>14530500</v>
      </c>
      <c r="Y9" s="59">
        <v>-2270079</v>
      </c>
      <c r="Z9" s="61">
        <v>-15.62</v>
      </c>
      <c r="AA9" s="62">
        <v>19374000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3069929</v>
      </c>
      <c r="D11" s="363">
        <f aca="true" t="shared" si="3" ref="D11:AA11">+D12</f>
        <v>0</v>
      </c>
      <c r="E11" s="362">
        <f t="shared" si="3"/>
        <v>1765000</v>
      </c>
      <c r="F11" s="364">
        <f t="shared" si="3"/>
        <v>1765000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5670938</v>
      </c>
      <c r="L11" s="362">
        <f t="shared" si="3"/>
        <v>0</v>
      </c>
      <c r="M11" s="362">
        <f t="shared" si="3"/>
        <v>0</v>
      </c>
      <c r="N11" s="364">
        <f t="shared" si="3"/>
        <v>5670938</v>
      </c>
      <c r="O11" s="364">
        <f t="shared" si="3"/>
        <v>0</v>
      </c>
      <c r="P11" s="362">
        <f t="shared" si="3"/>
        <v>0</v>
      </c>
      <c r="Q11" s="362">
        <f t="shared" si="3"/>
        <v>2442901</v>
      </c>
      <c r="R11" s="364">
        <f t="shared" si="3"/>
        <v>2442901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8113839</v>
      </c>
      <c r="X11" s="362">
        <f t="shared" si="3"/>
        <v>1323750</v>
      </c>
      <c r="Y11" s="364">
        <f t="shared" si="3"/>
        <v>6790089</v>
      </c>
      <c r="Z11" s="365">
        <f>+IF(X11&lt;&gt;0,+(Y11/X11)*100,0)</f>
        <v>512.9434560906516</v>
      </c>
      <c r="AA11" s="366">
        <f t="shared" si="3"/>
        <v>1765000</v>
      </c>
    </row>
    <row r="12" spans="1:27" ht="12.75">
      <c r="A12" s="291" t="s">
        <v>232</v>
      </c>
      <c r="B12" s="136"/>
      <c r="C12" s="60">
        <v>3069929</v>
      </c>
      <c r="D12" s="340"/>
      <c r="E12" s="60">
        <v>1765000</v>
      </c>
      <c r="F12" s="59">
        <v>1765000</v>
      </c>
      <c r="G12" s="59"/>
      <c r="H12" s="60"/>
      <c r="I12" s="60"/>
      <c r="J12" s="59"/>
      <c r="K12" s="59">
        <v>5670938</v>
      </c>
      <c r="L12" s="60"/>
      <c r="M12" s="60"/>
      <c r="N12" s="59">
        <v>5670938</v>
      </c>
      <c r="O12" s="59"/>
      <c r="P12" s="60"/>
      <c r="Q12" s="60">
        <v>2442901</v>
      </c>
      <c r="R12" s="59">
        <v>2442901</v>
      </c>
      <c r="S12" s="59"/>
      <c r="T12" s="60"/>
      <c r="U12" s="60"/>
      <c r="V12" s="59"/>
      <c r="W12" s="59">
        <v>8113839</v>
      </c>
      <c r="X12" s="60">
        <v>1323750</v>
      </c>
      <c r="Y12" s="59">
        <v>6790089</v>
      </c>
      <c r="Z12" s="61">
        <v>512.94</v>
      </c>
      <c r="AA12" s="62">
        <v>1765000</v>
      </c>
    </row>
    <row r="13" spans="1:27" ht="12.75">
      <c r="A13" s="361" t="s">
        <v>208</v>
      </c>
      <c r="B13" s="136"/>
      <c r="C13" s="275">
        <f>+C14</f>
        <v>23835441</v>
      </c>
      <c r="D13" s="341">
        <f aca="true" t="shared" si="4" ref="D13:AA13">+D14</f>
        <v>0</v>
      </c>
      <c r="E13" s="275">
        <f t="shared" si="4"/>
        <v>1500000</v>
      </c>
      <c r="F13" s="342">
        <f t="shared" si="4"/>
        <v>17944250</v>
      </c>
      <c r="G13" s="342">
        <f t="shared" si="4"/>
        <v>0</v>
      </c>
      <c r="H13" s="275">
        <f t="shared" si="4"/>
        <v>0</v>
      </c>
      <c r="I13" s="275">
        <f t="shared" si="4"/>
        <v>3288603</v>
      </c>
      <c r="J13" s="342">
        <f t="shared" si="4"/>
        <v>3288603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3288603</v>
      </c>
      <c r="X13" s="275">
        <f t="shared" si="4"/>
        <v>13458188</v>
      </c>
      <c r="Y13" s="342">
        <f t="shared" si="4"/>
        <v>-10169585</v>
      </c>
      <c r="Z13" s="335">
        <f>+IF(X13&lt;&gt;0,+(Y13/X13)*100,0)</f>
        <v>-75.56429587697838</v>
      </c>
      <c r="AA13" s="273">
        <f t="shared" si="4"/>
        <v>17944250</v>
      </c>
    </row>
    <row r="14" spans="1:27" ht="12.75">
      <c r="A14" s="291" t="s">
        <v>233</v>
      </c>
      <c r="B14" s="136"/>
      <c r="C14" s="60">
        <v>23835441</v>
      </c>
      <c r="D14" s="340"/>
      <c r="E14" s="60">
        <v>1500000</v>
      </c>
      <c r="F14" s="59">
        <v>17944250</v>
      </c>
      <c r="G14" s="59"/>
      <c r="H14" s="60"/>
      <c r="I14" s="60">
        <v>3288603</v>
      </c>
      <c r="J14" s="59">
        <v>3288603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3288603</v>
      </c>
      <c r="X14" s="60">
        <v>13458188</v>
      </c>
      <c r="Y14" s="59">
        <v>-10169585</v>
      </c>
      <c r="Z14" s="61">
        <v>-75.56</v>
      </c>
      <c r="AA14" s="62">
        <v>17944250</v>
      </c>
    </row>
    <row r="15" spans="1:27" ht="12.75">
      <c r="A15" s="361" t="s">
        <v>209</v>
      </c>
      <c r="B15" s="136"/>
      <c r="C15" s="60">
        <f aca="true" t="shared" si="5" ref="C15:Y15">SUM(C16:C20)</f>
        <v>404365</v>
      </c>
      <c r="D15" s="340">
        <f t="shared" si="5"/>
        <v>0</v>
      </c>
      <c r="E15" s="60">
        <f t="shared" si="5"/>
        <v>10200000</v>
      </c>
      <c r="F15" s="59">
        <f t="shared" si="5"/>
        <v>10200000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7650000</v>
      </c>
      <c r="Y15" s="59">
        <f t="shared" si="5"/>
        <v>-7650000</v>
      </c>
      <c r="Z15" s="61">
        <f>+IF(X15&lt;&gt;0,+(Y15/X15)*100,0)</f>
        <v>-100</v>
      </c>
      <c r="AA15" s="62">
        <f>SUM(AA16:AA20)</f>
        <v>10200000</v>
      </c>
    </row>
    <row r="16" spans="1:27" ht="12.75">
      <c r="A16" s="291" t="s">
        <v>234</v>
      </c>
      <c r="B16" s="300"/>
      <c r="C16" s="60">
        <v>63665</v>
      </c>
      <c r="D16" s="340"/>
      <c r="E16" s="60">
        <v>1500000</v>
      </c>
      <c r="F16" s="59">
        <v>1500000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1125000</v>
      </c>
      <c r="Y16" s="59">
        <v>-1125000</v>
      </c>
      <c r="Z16" s="61">
        <v>-100</v>
      </c>
      <c r="AA16" s="62">
        <v>1500000</v>
      </c>
    </row>
    <row r="17" spans="1:27" ht="12.75">
      <c r="A17" s="291" t="s">
        <v>235</v>
      </c>
      <c r="B17" s="136"/>
      <c r="C17" s="60"/>
      <c r="D17" s="340"/>
      <c r="E17" s="60">
        <v>7500000</v>
      </c>
      <c r="F17" s="59">
        <v>7500000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5625000</v>
      </c>
      <c r="Y17" s="59">
        <v>-5625000</v>
      </c>
      <c r="Z17" s="61">
        <v>-100</v>
      </c>
      <c r="AA17" s="62">
        <v>7500000</v>
      </c>
    </row>
    <row r="18" spans="1:27" ht="12.75">
      <c r="A18" s="291" t="s">
        <v>82</v>
      </c>
      <c r="B18" s="136"/>
      <c r="C18" s="60">
        <v>340700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1200000</v>
      </c>
      <c r="F20" s="59">
        <v>1200000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900000</v>
      </c>
      <c r="Y20" s="59">
        <v>-900000</v>
      </c>
      <c r="Z20" s="61">
        <v>-100</v>
      </c>
      <c r="AA20" s="62">
        <v>1200000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8502466</v>
      </c>
      <c r="D22" s="344">
        <f t="shared" si="6"/>
        <v>0</v>
      </c>
      <c r="E22" s="343">
        <f t="shared" si="6"/>
        <v>7674070</v>
      </c>
      <c r="F22" s="345">
        <f t="shared" si="6"/>
        <v>4037490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3028118</v>
      </c>
      <c r="Y22" s="345">
        <f t="shared" si="6"/>
        <v>-3028118</v>
      </c>
      <c r="Z22" s="336">
        <f>+IF(X22&lt;&gt;0,+(Y22/X22)*100,0)</f>
        <v>-100</v>
      </c>
      <c r="AA22" s="350">
        <f>SUM(AA23:AA32)</f>
        <v>4037490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5906979</v>
      </c>
      <c r="D24" s="340"/>
      <c r="E24" s="60">
        <v>7674070</v>
      </c>
      <c r="F24" s="59">
        <v>3997490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2998118</v>
      </c>
      <c r="Y24" s="59">
        <v>-2998118</v>
      </c>
      <c r="Z24" s="61">
        <v>-100</v>
      </c>
      <c r="AA24" s="62">
        <v>3997490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2595487</v>
      </c>
      <c r="D28" s="341"/>
      <c r="E28" s="275"/>
      <c r="F28" s="342">
        <v>40000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30000</v>
      </c>
      <c r="Y28" s="342">
        <v>-30000</v>
      </c>
      <c r="Z28" s="335">
        <v>-100</v>
      </c>
      <c r="AA28" s="273">
        <v>40000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14556552</v>
      </c>
      <c r="D40" s="344">
        <f t="shared" si="9"/>
        <v>0</v>
      </c>
      <c r="E40" s="343">
        <f t="shared" si="9"/>
        <v>16212990</v>
      </c>
      <c r="F40" s="345">
        <f t="shared" si="9"/>
        <v>27918410</v>
      </c>
      <c r="G40" s="345">
        <f t="shared" si="9"/>
        <v>0</v>
      </c>
      <c r="H40" s="343">
        <f t="shared" si="9"/>
        <v>0</v>
      </c>
      <c r="I40" s="343">
        <f t="shared" si="9"/>
        <v>1889639</v>
      </c>
      <c r="J40" s="345">
        <f t="shared" si="9"/>
        <v>1889639</v>
      </c>
      <c r="K40" s="345">
        <f t="shared" si="9"/>
        <v>24474</v>
      </c>
      <c r="L40" s="343">
        <f t="shared" si="9"/>
        <v>2304449</v>
      </c>
      <c r="M40" s="343">
        <f t="shared" si="9"/>
        <v>-153158</v>
      </c>
      <c r="N40" s="345">
        <f t="shared" si="9"/>
        <v>2175765</v>
      </c>
      <c r="O40" s="345">
        <f t="shared" si="9"/>
        <v>188312</v>
      </c>
      <c r="P40" s="343">
        <f t="shared" si="9"/>
        <v>198545</v>
      </c>
      <c r="Q40" s="343">
        <f t="shared" si="9"/>
        <v>227793</v>
      </c>
      <c r="R40" s="345">
        <f t="shared" si="9"/>
        <v>614650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4680054</v>
      </c>
      <c r="X40" s="343">
        <f t="shared" si="9"/>
        <v>20938809</v>
      </c>
      <c r="Y40" s="345">
        <f t="shared" si="9"/>
        <v>-16258755</v>
      </c>
      <c r="Z40" s="336">
        <f>+IF(X40&lt;&gt;0,+(Y40/X40)*100,0)</f>
        <v>-77.64890066096882</v>
      </c>
      <c r="AA40" s="350">
        <f>SUM(AA41:AA49)</f>
        <v>27918410</v>
      </c>
    </row>
    <row r="41" spans="1:27" ht="12.75">
      <c r="A41" s="361" t="s">
        <v>248</v>
      </c>
      <c r="B41" s="142"/>
      <c r="C41" s="362">
        <v>8808492</v>
      </c>
      <c r="D41" s="363"/>
      <c r="E41" s="362">
        <v>1095000</v>
      </c>
      <c r="F41" s="364">
        <v>4719960</v>
      </c>
      <c r="G41" s="364"/>
      <c r="H41" s="362"/>
      <c r="I41" s="362">
        <v>1561718</v>
      </c>
      <c r="J41" s="364">
        <v>1561718</v>
      </c>
      <c r="K41" s="364"/>
      <c r="L41" s="362">
        <v>2113235</v>
      </c>
      <c r="M41" s="362"/>
      <c r="N41" s="364">
        <v>2113235</v>
      </c>
      <c r="O41" s="364"/>
      <c r="P41" s="362"/>
      <c r="Q41" s="362"/>
      <c r="R41" s="364"/>
      <c r="S41" s="364"/>
      <c r="T41" s="362"/>
      <c r="U41" s="362"/>
      <c r="V41" s="364"/>
      <c r="W41" s="364">
        <v>3674953</v>
      </c>
      <c r="X41" s="362">
        <v>3539970</v>
      </c>
      <c r="Y41" s="364">
        <v>134983</v>
      </c>
      <c r="Z41" s="365">
        <v>3.81</v>
      </c>
      <c r="AA41" s="366">
        <v>4719960</v>
      </c>
    </row>
    <row r="42" spans="1:27" ht="12.75">
      <c r="A42" s="361" t="s">
        <v>249</v>
      </c>
      <c r="B42" s="136"/>
      <c r="C42" s="60">
        <f aca="true" t="shared" si="10" ref="C42:Y42">+C62</f>
        <v>327632</v>
      </c>
      <c r="D42" s="368">
        <f t="shared" si="10"/>
        <v>0</v>
      </c>
      <c r="E42" s="54">
        <f t="shared" si="10"/>
        <v>0</v>
      </c>
      <c r="F42" s="53">
        <f t="shared" si="10"/>
        <v>5566690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4175018</v>
      </c>
      <c r="Y42" s="53">
        <f t="shared" si="10"/>
        <v>-4175018</v>
      </c>
      <c r="Z42" s="94">
        <f>+IF(X42&lt;&gt;0,+(Y42/X42)*100,0)</f>
        <v>-100</v>
      </c>
      <c r="AA42" s="95">
        <f>+AA62</f>
        <v>5566690</v>
      </c>
    </row>
    <row r="43" spans="1:27" ht="12.75">
      <c r="A43" s="361" t="s">
        <v>250</v>
      </c>
      <c r="B43" s="136"/>
      <c r="C43" s="275">
        <v>1681848</v>
      </c>
      <c r="D43" s="369"/>
      <c r="E43" s="305">
        <v>10676040</v>
      </c>
      <c r="F43" s="370">
        <v>12526890</v>
      </c>
      <c r="G43" s="370"/>
      <c r="H43" s="305"/>
      <c r="I43" s="305">
        <v>327921</v>
      </c>
      <c r="J43" s="370">
        <v>327921</v>
      </c>
      <c r="K43" s="370">
        <v>24474</v>
      </c>
      <c r="L43" s="305">
        <v>21990</v>
      </c>
      <c r="M43" s="305">
        <v>-153158</v>
      </c>
      <c r="N43" s="370">
        <v>-106694</v>
      </c>
      <c r="O43" s="370">
        <v>188312</v>
      </c>
      <c r="P43" s="305">
        <v>198545</v>
      </c>
      <c r="Q43" s="305">
        <v>227793</v>
      </c>
      <c r="R43" s="370">
        <v>614650</v>
      </c>
      <c r="S43" s="370"/>
      <c r="T43" s="305"/>
      <c r="U43" s="305"/>
      <c r="V43" s="370"/>
      <c r="W43" s="370">
        <v>835877</v>
      </c>
      <c r="X43" s="305">
        <v>9395168</v>
      </c>
      <c r="Y43" s="370">
        <v>-8559291</v>
      </c>
      <c r="Z43" s="371">
        <v>-91.1</v>
      </c>
      <c r="AA43" s="303">
        <v>12526890</v>
      </c>
    </row>
    <row r="44" spans="1:27" ht="12.75">
      <c r="A44" s="361" t="s">
        <v>251</v>
      </c>
      <c r="B44" s="136"/>
      <c r="C44" s="60">
        <v>297841</v>
      </c>
      <c r="D44" s="368"/>
      <c r="E44" s="54">
        <v>2371950</v>
      </c>
      <c r="F44" s="53">
        <v>3564870</v>
      </c>
      <c r="G44" s="53"/>
      <c r="H44" s="54"/>
      <c r="I44" s="54"/>
      <c r="J44" s="53"/>
      <c r="K44" s="53"/>
      <c r="L44" s="54">
        <v>169224</v>
      </c>
      <c r="M44" s="54"/>
      <c r="N44" s="53">
        <v>169224</v>
      </c>
      <c r="O44" s="53"/>
      <c r="P44" s="54"/>
      <c r="Q44" s="54"/>
      <c r="R44" s="53"/>
      <c r="S44" s="53"/>
      <c r="T44" s="54"/>
      <c r="U44" s="54"/>
      <c r="V44" s="53"/>
      <c r="W44" s="53">
        <v>169224</v>
      </c>
      <c r="X44" s="54">
        <v>2673653</v>
      </c>
      <c r="Y44" s="53">
        <v>-2504429</v>
      </c>
      <c r="Z44" s="94">
        <v>-93.67</v>
      </c>
      <c r="AA44" s="95">
        <v>3564870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2020000</v>
      </c>
      <c r="F47" s="53">
        <v>1540000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1155000</v>
      </c>
      <c r="Y47" s="53">
        <v>-1155000</v>
      </c>
      <c r="Z47" s="94">
        <v>-100</v>
      </c>
      <c r="AA47" s="95">
        <v>1540000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3440739</v>
      </c>
      <c r="D49" s="368"/>
      <c r="E49" s="54">
        <v>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115546500</v>
      </c>
      <c r="D60" s="346">
        <f t="shared" si="14"/>
        <v>0</v>
      </c>
      <c r="E60" s="219">
        <f t="shared" si="14"/>
        <v>95769840</v>
      </c>
      <c r="F60" s="264">
        <f t="shared" si="14"/>
        <v>111299260</v>
      </c>
      <c r="G60" s="264">
        <f t="shared" si="14"/>
        <v>446968</v>
      </c>
      <c r="H60" s="219">
        <f t="shared" si="14"/>
        <v>8738886</v>
      </c>
      <c r="I60" s="219">
        <f t="shared" si="14"/>
        <v>11585072</v>
      </c>
      <c r="J60" s="264">
        <f t="shared" si="14"/>
        <v>20770926</v>
      </c>
      <c r="K60" s="264">
        <f t="shared" si="14"/>
        <v>9967045</v>
      </c>
      <c r="L60" s="219">
        <f t="shared" si="14"/>
        <v>3022972</v>
      </c>
      <c r="M60" s="219">
        <f t="shared" si="14"/>
        <v>10238713</v>
      </c>
      <c r="N60" s="264">
        <f t="shared" si="14"/>
        <v>23228730</v>
      </c>
      <c r="O60" s="264">
        <f t="shared" si="14"/>
        <v>12889</v>
      </c>
      <c r="P60" s="219">
        <f t="shared" si="14"/>
        <v>466175</v>
      </c>
      <c r="Q60" s="219">
        <f t="shared" si="14"/>
        <v>14089353</v>
      </c>
      <c r="R60" s="264">
        <f t="shared" si="14"/>
        <v>14568417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58568073</v>
      </c>
      <c r="X60" s="219">
        <f t="shared" si="14"/>
        <v>83474448</v>
      </c>
      <c r="Y60" s="264">
        <f t="shared" si="14"/>
        <v>-24906375</v>
      </c>
      <c r="Z60" s="337">
        <f>+IF(X60&lt;&gt;0,+(Y60/X60)*100,0)</f>
        <v>-29.83712452941288</v>
      </c>
      <c r="AA60" s="232">
        <f>+AA57+AA54+AA51+AA40+AA37+AA34+AA22+AA5</f>
        <v>111299260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327632</v>
      </c>
      <c r="D62" s="348">
        <f t="shared" si="15"/>
        <v>0</v>
      </c>
      <c r="E62" s="347">
        <f t="shared" si="15"/>
        <v>0</v>
      </c>
      <c r="F62" s="349">
        <f t="shared" si="15"/>
        <v>5566690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4175018</v>
      </c>
      <c r="Y62" s="349">
        <f t="shared" si="15"/>
        <v>-4175018</v>
      </c>
      <c r="Z62" s="338">
        <f>+IF(X62&lt;&gt;0,+(Y62/X62)*100,0)</f>
        <v>-100</v>
      </c>
      <c r="AA62" s="351">
        <f>SUM(AA63:AA66)</f>
        <v>5566690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327632</v>
      </c>
      <c r="D64" s="340"/>
      <c r="E64" s="60"/>
      <c r="F64" s="59">
        <v>5566690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4175018</v>
      </c>
      <c r="Y64" s="59">
        <v>-4175018</v>
      </c>
      <c r="Z64" s="61">
        <v>-100</v>
      </c>
      <c r="AA64" s="62">
        <v>5566690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12000000</v>
      </c>
      <c r="F5" s="358">
        <f t="shared" si="0"/>
        <v>10000000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1009202</v>
      </c>
      <c r="L5" s="356">
        <f t="shared" si="0"/>
        <v>0</v>
      </c>
      <c r="M5" s="356">
        <f t="shared" si="0"/>
        <v>614035</v>
      </c>
      <c r="N5" s="358">
        <f t="shared" si="0"/>
        <v>1623237</v>
      </c>
      <c r="O5" s="358">
        <f t="shared" si="0"/>
        <v>2887816</v>
      </c>
      <c r="P5" s="356">
        <f t="shared" si="0"/>
        <v>1213167</v>
      </c>
      <c r="Q5" s="356">
        <f t="shared" si="0"/>
        <v>563561</v>
      </c>
      <c r="R5" s="358">
        <f t="shared" si="0"/>
        <v>4664544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6287781</v>
      </c>
      <c r="X5" s="356">
        <f t="shared" si="0"/>
        <v>7500000</v>
      </c>
      <c r="Y5" s="358">
        <f t="shared" si="0"/>
        <v>-1212219</v>
      </c>
      <c r="Z5" s="359">
        <f>+IF(X5&lt;&gt;0,+(Y5/X5)*100,0)</f>
        <v>-16.16292</v>
      </c>
      <c r="AA5" s="360">
        <f>+AA6+AA8+AA11+AA13+AA15</f>
        <v>10000000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12000000</v>
      </c>
      <c r="F6" s="59">
        <f t="shared" si="1"/>
        <v>10000000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1009202</v>
      </c>
      <c r="L6" s="60">
        <f t="shared" si="1"/>
        <v>0</v>
      </c>
      <c r="M6" s="60">
        <f t="shared" si="1"/>
        <v>614035</v>
      </c>
      <c r="N6" s="59">
        <f t="shared" si="1"/>
        <v>1623237</v>
      </c>
      <c r="O6" s="59">
        <f t="shared" si="1"/>
        <v>2887816</v>
      </c>
      <c r="P6" s="60">
        <f t="shared" si="1"/>
        <v>1213167</v>
      </c>
      <c r="Q6" s="60">
        <f t="shared" si="1"/>
        <v>563561</v>
      </c>
      <c r="R6" s="59">
        <f t="shared" si="1"/>
        <v>4664544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6287781</v>
      </c>
      <c r="X6" s="60">
        <f t="shared" si="1"/>
        <v>7500000</v>
      </c>
      <c r="Y6" s="59">
        <f t="shared" si="1"/>
        <v>-1212219</v>
      </c>
      <c r="Z6" s="61">
        <f>+IF(X6&lt;&gt;0,+(Y6/X6)*100,0)</f>
        <v>-16.16292</v>
      </c>
      <c r="AA6" s="62">
        <f t="shared" si="1"/>
        <v>10000000</v>
      </c>
    </row>
    <row r="7" spans="1:27" ht="12.75">
      <c r="A7" s="291" t="s">
        <v>229</v>
      </c>
      <c r="B7" s="142"/>
      <c r="C7" s="60"/>
      <c r="D7" s="340"/>
      <c r="E7" s="60">
        <v>12000000</v>
      </c>
      <c r="F7" s="59">
        <v>10000000</v>
      </c>
      <c r="G7" s="59"/>
      <c r="H7" s="60"/>
      <c r="I7" s="60"/>
      <c r="J7" s="59"/>
      <c r="K7" s="59">
        <v>1009202</v>
      </c>
      <c r="L7" s="60"/>
      <c r="M7" s="60">
        <v>614035</v>
      </c>
      <c r="N7" s="59">
        <v>1623237</v>
      </c>
      <c r="O7" s="59">
        <v>2887816</v>
      </c>
      <c r="P7" s="60">
        <v>1213167</v>
      </c>
      <c r="Q7" s="60">
        <v>563561</v>
      </c>
      <c r="R7" s="59">
        <v>4664544</v>
      </c>
      <c r="S7" s="59"/>
      <c r="T7" s="60"/>
      <c r="U7" s="60"/>
      <c r="V7" s="59"/>
      <c r="W7" s="59">
        <v>6287781</v>
      </c>
      <c r="X7" s="60">
        <v>7500000</v>
      </c>
      <c r="Y7" s="59">
        <v>-1212219</v>
      </c>
      <c r="Z7" s="61">
        <v>-16.16</v>
      </c>
      <c r="AA7" s="62">
        <v>10000000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630000</v>
      </c>
      <c r="F22" s="345">
        <f t="shared" si="6"/>
        <v>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225000</v>
      </c>
      <c r="Y22" s="345">
        <f t="shared" si="6"/>
        <v>-225000</v>
      </c>
      <c r="Z22" s="336">
        <f>+IF(X22&lt;&gt;0,+(Y22/X22)*100,0)</f>
        <v>-100</v>
      </c>
      <c r="AA22" s="350">
        <f>SUM(AA23:AA32)</f>
        <v>300000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430000</v>
      </c>
      <c r="F27" s="59">
        <v>300000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225000</v>
      </c>
      <c r="Y27" s="59">
        <v>-225000</v>
      </c>
      <c r="Z27" s="61">
        <v>-100</v>
      </c>
      <c r="AA27" s="62">
        <v>300000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1073793</v>
      </c>
      <c r="D40" s="344">
        <f t="shared" si="9"/>
        <v>0</v>
      </c>
      <c r="E40" s="343">
        <f t="shared" si="9"/>
        <v>4845600</v>
      </c>
      <c r="F40" s="345">
        <f t="shared" si="9"/>
        <v>4840600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3630450</v>
      </c>
      <c r="Y40" s="345">
        <f t="shared" si="9"/>
        <v>-3630450</v>
      </c>
      <c r="Z40" s="336">
        <f>+IF(X40&lt;&gt;0,+(Y40/X40)*100,0)</f>
        <v>-100</v>
      </c>
      <c r="AA40" s="350">
        <f>SUM(AA41:AA49)</f>
        <v>4840600</v>
      </c>
    </row>
    <row r="41" spans="1:27" ht="12.75">
      <c r="A41" s="361" t="s">
        <v>248</v>
      </c>
      <c r="B41" s="142"/>
      <c r="C41" s="362">
        <v>1073793</v>
      </c>
      <c r="D41" s="363"/>
      <c r="E41" s="362">
        <v>160000</v>
      </c>
      <c r="F41" s="364">
        <v>160000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120000</v>
      </c>
      <c r="Y41" s="364">
        <v>-120000</v>
      </c>
      <c r="Z41" s="365">
        <v>-100</v>
      </c>
      <c r="AA41" s="366">
        <v>160000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1041600</v>
      </c>
      <c r="F43" s="370">
        <v>1036600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777450</v>
      </c>
      <c r="Y43" s="370">
        <v>-777450</v>
      </c>
      <c r="Z43" s="371">
        <v>-100</v>
      </c>
      <c r="AA43" s="303">
        <v>1036600</v>
      </c>
    </row>
    <row r="44" spans="1:27" ht="12.75">
      <c r="A44" s="361" t="s">
        <v>251</v>
      </c>
      <c r="B44" s="136"/>
      <c r="C44" s="60"/>
      <c r="D44" s="368"/>
      <c r="E44" s="54">
        <v>14000</v>
      </c>
      <c r="F44" s="53">
        <v>14000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10500</v>
      </c>
      <c r="Y44" s="53">
        <v>-10500</v>
      </c>
      <c r="Z44" s="94">
        <v>-100</v>
      </c>
      <c r="AA44" s="95">
        <v>14000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3630000</v>
      </c>
      <c r="F48" s="53">
        <v>3630000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2722500</v>
      </c>
      <c r="Y48" s="53">
        <v>-2722500</v>
      </c>
      <c r="Z48" s="94">
        <v>-100</v>
      </c>
      <c r="AA48" s="95">
        <v>3630000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1073793</v>
      </c>
      <c r="D60" s="346">
        <f t="shared" si="14"/>
        <v>0</v>
      </c>
      <c r="E60" s="219">
        <f t="shared" si="14"/>
        <v>17475600</v>
      </c>
      <c r="F60" s="264">
        <f t="shared" si="14"/>
        <v>15140600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1009202</v>
      </c>
      <c r="L60" s="219">
        <f t="shared" si="14"/>
        <v>0</v>
      </c>
      <c r="M60" s="219">
        <f t="shared" si="14"/>
        <v>614035</v>
      </c>
      <c r="N60" s="264">
        <f t="shared" si="14"/>
        <v>1623237</v>
      </c>
      <c r="O60" s="264">
        <f t="shared" si="14"/>
        <v>2887816</v>
      </c>
      <c r="P60" s="219">
        <f t="shared" si="14"/>
        <v>1213167</v>
      </c>
      <c r="Q60" s="219">
        <f t="shared" si="14"/>
        <v>563561</v>
      </c>
      <c r="R60" s="264">
        <f t="shared" si="14"/>
        <v>4664544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6287781</v>
      </c>
      <c r="X60" s="219">
        <f t="shared" si="14"/>
        <v>11355450</v>
      </c>
      <c r="Y60" s="264">
        <f t="shared" si="14"/>
        <v>-5067669</v>
      </c>
      <c r="Z60" s="337">
        <f>+IF(X60&lt;&gt;0,+(Y60/X60)*100,0)</f>
        <v>-44.62763694965853</v>
      </c>
      <c r="AA60" s="232">
        <f>+AA57+AA54+AA51+AA40+AA37+AA34+AA22+AA5</f>
        <v>15140600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2017-05-05T12:11:12Z</dcterms:created>
  <dcterms:modified xsi:type="dcterms:W3CDTF">2017-05-05T12:11:16Z</dcterms:modified>
  <cp:category/>
  <cp:version/>
  <cp:contentType/>
  <cp:contentStatus/>
</cp:coreProperties>
</file>