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<sst xmlns="http://schemas.openxmlformats.org/spreadsheetml/2006/main" count="857" uniqueCount="303">
  <si>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Mafube(FS205)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</si>
  <si>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</si>
  <si>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</si>
  <si>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</si>
  <si>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</si>
  <si>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</si>
  <si>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</si>
  <si>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</si>
  <si>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</si>
  <si>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</si>
  <si>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</si>
  <si>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</si>
  <si>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</si>
  <si>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</si>
  <si>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</si>
  <si>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</si>
  <si>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</si>
  <si>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</si>
  <si>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</si>
  <si>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</si>
  <si>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</si>
  <si>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</si>
  <si>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</si>
  <si>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</si>
  <si>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</si>
  <si>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</si>
  <si>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</si>
  <si>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</si>
  <si>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</si>
  <si>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</si>
  <si>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</si>
  <si>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</si>
  <si>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</si>
  <si>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</si>
  <si>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</si>
  <si>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</si>
  <si>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</si>
  <si>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</si>
  <si>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</si>
  <si>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</si>
  <si>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</si>
  <si>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</si>
  <si>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</si>
  <si>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</si>
  <si>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</si>
  <si>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</si>
  <si>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</si>
  <si>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</si>
  <si>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</si>
  <si>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</si>
  <si>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</si>
  <si>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</si>
  <si>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</si>
  <si>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</si>
  <si>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</si>
  <si>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</si>
  <si>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</si>
  <si>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</si>
  <si>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</si>
  <si>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</si>
  <si>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</si>
  <si>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</si>
  <si>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</si>
  <si>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</si>
  <si>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</si>
  <si>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</si>
  <si>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</si>
  <si>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</si>
  <si>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</si>
  <si>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</si>
  <si>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Mafube(FS205)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</si>
  <si>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</si>
  <si>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</si>
  <si>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</si>
  <si>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</si>
  <si>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</si>
  <si>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</si>
  <si>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</si>
  <si>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</si>
  <si>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</si>
  <si>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</si>
  <si>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</si>
  <si>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</si>
  <si>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</si>
  <si>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</si>
  <si>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</si>
  <si>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</si>
  <si>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</si>
  <si>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</si>
  <si>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</si>
  <si>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</si>
  <si>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</si>
  <si>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</si>
  <si>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</si>
  <si>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</si>
  <si>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</si>
  <si>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</si>
  <si>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</si>
  <si>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</si>
  <si>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</si>
  <si>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Mafube(FS205)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</si>
  <si>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</si>
  <si>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</si>
  <si>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</si>
  <si>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</si>
  <si>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</si>
  <si>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</si>
  <si>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</si>
  <si>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</si>
  <si>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</si>
  <si>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</si>
  <si>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</si>
  <si>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</si>
  <si>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</si>
  <si>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</si>
  <si>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</si>
  <si>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</si>
  <si>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</si>
  <si>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</si>
  <si>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</si>
  <si>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</si>
  <si>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</si>
  <si>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</si>
  <si>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</si>
  <si>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</si>
  <si>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</si>
  <si>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</si>
  <si>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</si>
  <si>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</si>
  <si>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Mafube(FS205)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</si>
  <si>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</si>
  <si>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</si>
  <si>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</si>
  <si>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</si>
  <si>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</si>
  <si>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</si>
  <si>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</si>
  <si>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</si>
  <si>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</si>
  <si>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</si>
  <si>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Mafube(FS205)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</si>
  <si>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</si>
  <si>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</si>
  <si>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</si>
  <si>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</si>
  <si>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</si>
  <si>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</si>
  <si>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</si>
  <si>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</si>
  <si>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</si>
  <si>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</si>
  <si>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</si>
  <si>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</si>
  <si>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</si>
  <si>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</si>
  <si>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</si>
  <si>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</si>
  <si>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</si>
  <si>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</si>
  <si>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</si>
  <si>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</si>
  <si>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</si>
  <si>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</si>
  <si>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</si>
  <si>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</si>
  <si>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</si>
  <si>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</si>
  <si>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</si>
  <si>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</si>
  <si>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</si>
  <si>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</si>
  <si>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</si>
  <si>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</si>
  <si>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</si>
  <si>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Mafube(FS205)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</si>
  <si>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</si>
  <si>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</si>
  <si>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</si>
  <si>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</si>
  <si>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</si>
  <si>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</si>
  <si>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</si>
  <si>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</si>
  <si>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</si>
  <si>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</si>
  <si>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</si>
  <si>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</si>
  <si>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</si>
  <si>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</si>
  <si>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</si>
  <si>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</si>
  <si>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</si>
  <si>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</si>
  <si>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</si>
  <si>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</si>
  <si>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</si>
  <si>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</si>
  <si>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</si>
  <si>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</si>
  <si>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</si>
  <si>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</si>
  <si>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</si>
  <si>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Mafube(FS205)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</si>
  <si>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</si>
  <si>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</si>
  <si>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</si>
  <si>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</si>
  <si>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</si>
  <si>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</si>
  <si>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</si>
  <si>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</si>
  <si>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</si>
  <si>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</si>
  <si>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</si>
  <si>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</si>
  <si>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</si>
  <si>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</si>
  <si>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</si>
  <si>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</si>
  <si>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</si>
  <si>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</si>
  <si>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</si>
  <si>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</si>
  <si>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</si>
  <si>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</si>
  <si>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</si>
  <si>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</si>
  <si>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Mafube(FS205)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</si>
  <si>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</si>
  <si>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</si>
  <si>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</si>
  <si>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</si>
  <si>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</si>
  <si>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</si>
  <si>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</si>
  <si>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</si>
  <si>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</si>
  <si>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</si>
  <si>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</si>
  <si>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</si>
  <si>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</si>
  <si>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</si>
  <si>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</si>
  <si>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</si>
  <si>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</si>
  <si>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</si>
  <si>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</si>
  <si>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</si>
  <si>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</si>
  <si>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</si>
  <si>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</si>
  <si>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</si>
  <si>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</si>
  <si>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</si>
  <si>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</si>
  <si>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</si>
  <si>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</si>
  <si>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</si>
  <si>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</si>
  <si>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</si>
  <si>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</si>
  <si>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</si>
  <si>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</si>
  <si>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Mafube(FS205)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</si>
  <si>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</si>
  <si>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</si>
  <si>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Mafube(FS205)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</si>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</sst>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22693193</v>
      </c>
      <c r="C5" s="19">
        <v>0</v>
      </c>
      <c r="D5" s="59">
        <v>27148891</v>
      </c>
      <c r="E5" s="60">
        <v>27148891</v>
      </c>
      <c r="F5" s="60">
        <v>2049543</v>
      </c>
      <c r="G5" s="60">
        <v>2364536</v>
      </c>
      <c r="H5" s="60">
        <v>2635475</v>
      </c>
      <c r="I5" s="60">
        <v>7049554</v>
      </c>
      <c r="J5" s="60">
        <v>1978697</v>
      </c>
      <c r="K5" s="60">
        <v>1786978</v>
      </c>
      <c r="L5" s="60">
        <v>2574758</v>
      </c>
      <c r="M5" s="60">
        <v>6340433</v>
      </c>
      <c r="N5" s="60">
        <v>2019203</v>
      </c>
      <c r="O5" s="60">
        <v>1908980</v>
      </c>
      <c r="P5" s="60">
        <v>2019302</v>
      </c>
      <c r="Q5" s="60">
        <v>5947485</v>
      </c>
      <c r="R5" s="60">
        <v>0</v>
      </c>
      <c r="S5" s="60">
        <v>0</v>
      </c>
      <c r="T5" s="60">
        <v>0</v>
      </c>
      <c r="U5" s="60">
        <v>0</v>
      </c>
      <c r="V5" s="60">
        <v>19337472</v>
      </c>
      <c r="W5" s="60">
        <v>19337472</v>
      </c>
      <c r="X5" s="60">
        <v>0</v>
      </c>
      <c r="Y5" s="61">
        <v>0</v>
      </c>
      <c r="Z5" s="62">
        <v>27148891</v>
      </c>
    </row>
    <row r="6" spans="1:26" ht="12.75">
      <c r="A6" s="58" t="s">
        <v>32</v>
      </c>
      <c r="B6" s="19">
        <v>65138739</v>
      </c>
      <c r="C6" s="19">
        <v>0</v>
      </c>
      <c r="D6" s="59">
        <v>53781740</v>
      </c>
      <c r="E6" s="60">
        <v>53781740</v>
      </c>
      <c r="F6" s="60">
        <v>2016814</v>
      </c>
      <c r="G6" s="60">
        <v>2016814</v>
      </c>
      <c r="H6" s="60">
        <v>2016814</v>
      </c>
      <c r="I6" s="60">
        <v>6050442</v>
      </c>
      <c r="J6" s="60">
        <v>2016814</v>
      </c>
      <c r="K6" s="60">
        <v>2016814</v>
      </c>
      <c r="L6" s="60">
        <v>2016814</v>
      </c>
      <c r="M6" s="60">
        <v>6050442</v>
      </c>
      <c r="N6" s="60">
        <v>2016814</v>
      </c>
      <c r="O6" s="60">
        <v>2016814</v>
      </c>
      <c r="P6" s="60">
        <v>2016814</v>
      </c>
      <c r="Q6" s="60">
        <v>6050442</v>
      </c>
      <c r="R6" s="60">
        <v>0</v>
      </c>
      <c r="S6" s="60">
        <v>0</v>
      </c>
      <c r="T6" s="60">
        <v>0</v>
      </c>
      <c r="U6" s="60">
        <v>0</v>
      </c>
      <c r="V6" s="60">
        <v>18151326</v>
      </c>
      <c r="W6" s="60">
        <v>38515888</v>
      </c>
      <c r="X6" s="60">
        <v>-20364562</v>
      </c>
      <c r="Y6" s="61">
        <v>-52.87</v>
      </c>
      <c r="Z6" s="62">
        <v>53781740</v>
      </c>
    </row>
    <row r="7" spans="1:26" ht="12.75">
      <c r="A7" s="58" t="s">
        <v>33</v>
      </c>
      <c r="B7" s="19">
        <v>236187</v>
      </c>
      <c r="C7" s="19">
        <v>0</v>
      </c>
      <c r="D7" s="59">
        <v>613295</v>
      </c>
      <c r="E7" s="60">
        <v>613295</v>
      </c>
      <c r="F7" s="60">
        <v>48250</v>
      </c>
      <c r="G7" s="60">
        <v>48250</v>
      </c>
      <c r="H7" s="60">
        <v>48250</v>
      </c>
      <c r="I7" s="60">
        <v>144750</v>
      </c>
      <c r="J7" s="60">
        <v>48250</v>
      </c>
      <c r="K7" s="60">
        <v>48250</v>
      </c>
      <c r="L7" s="60">
        <v>48250</v>
      </c>
      <c r="M7" s="60">
        <v>144750</v>
      </c>
      <c r="N7" s="60">
        <v>48250</v>
      </c>
      <c r="O7" s="60">
        <v>48250</v>
      </c>
      <c r="P7" s="60">
        <v>48250</v>
      </c>
      <c r="Q7" s="60">
        <v>144750</v>
      </c>
      <c r="R7" s="60">
        <v>0</v>
      </c>
      <c r="S7" s="60">
        <v>0</v>
      </c>
      <c r="T7" s="60">
        <v>0</v>
      </c>
      <c r="U7" s="60">
        <v>0</v>
      </c>
      <c r="V7" s="60">
        <v>434250</v>
      </c>
      <c r="W7" s="60">
        <v>434250</v>
      </c>
      <c r="X7" s="60">
        <v>0</v>
      </c>
      <c r="Y7" s="61">
        <v>0</v>
      </c>
      <c r="Z7" s="62">
        <v>613295</v>
      </c>
    </row>
    <row r="8" spans="1:26" ht="12.75">
      <c r="A8" s="58" t="s">
        <v>34</v>
      </c>
      <c r="B8" s="19">
        <v>86948674</v>
      </c>
      <c r="C8" s="19">
        <v>0</v>
      </c>
      <c r="D8" s="59">
        <v>81524000</v>
      </c>
      <c r="E8" s="60">
        <v>81524000</v>
      </c>
      <c r="F8" s="60">
        <v>32978697</v>
      </c>
      <c r="G8" s="60">
        <v>1875000</v>
      </c>
      <c r="H8" s="60">
        <v>0</v>
      </c>
      <c r="I8" s="60">
        <v>34853697</v>
      </c>
      <c r="J8" s="60">
        <v>0</v>
      </c>
      <c r="K8" s="60">
        <v>24079607</v>
      </c>
      <c r="L8" s="60">
        <v>0</v>
      </c>
      <c r="M8" s="60">
        <v>24079607</v>
      </c>
      <c r="N8" s="60">
        <v>0</v>
      </c>
      <c r="O8" s="60">
        <v>0</v>
      </c>
      <c r="P8" s="60">
        <v>21660696</v>
      </c>
      <c r="Q8" s="60">
        <v>21660696</v>
      </c>
      <c r="R8" s="60">
        <v>0</v>
      </c>
      <c r="S8" s="60">
        <v>0</v>
      </c>
      <c r="T8" s="60">
        <v>0</v>
      </c>
      <c r="U8" s="60">
        <v>0</v>
      </c>
      <c r="V8" s="60">
        <v>80594000</v>
      </c>
      <c r="W8" s="60">
        <v>81524000</v>
      </c>
      <c r="X8" s="60">
        <v>-930000</v>
      </c>
      <c r="Y8" s="61">
        <v>-1.14</v>
      </c>
      <c r="Z8" s="62">
        <v>81524000</v>
      </c>
    </row>
    <row r="9" spans="1:26" ht="12.75">
      <c r="A9" s="58" t="s">
        <v>35</v>
      </c>
      <c r="B9" s="19">
        <v>30157974</v>
      </c>
      <c r="C9" s="19">
        <v>0</v>
      </c>
      <c r="D9" s="59">
        <v>32725070</v>
      </c>
      <c r="E9" s="60">
        <v>32725070</v>
      </c>
      <c r="F9" s="60">
        <v>2219537</v>
      </c>
      <c r="G9" s="60">
        <v>2114477</v>
      </c>
      <c r="H9" s="60">
        <v>2527607</v>
      </c>
      <c r="I9" s="60">
        <v>6861621</v>
      </c>
      <c r="J9" s="60">
        <v>2115639</v>
      </c>
      <c r="K9" s="60">
        <v>1303186</v>
      </c>
      <c r="L9" s="60">
        <v>1362370</v>
      </c>
      <c r="M9" s="60">
        <v>4781195</v>
      </c>
      <c r="N9" s="60">
        <v>1489469</v>
      </c>
      <c r="O9" s="60">
        <v>1469469</v>
      </c>
      <c r="P9" s="60">
        <v>2025216</v>
      </c>
      <c r="Q9" s="60">
        <v>4984154</v>
      </c>
      <c r="R9" s="60">
        <v>0</v>
      </c>
      <c r="S9" s="60">
        <v>0</v>
      </c>
      <c r="T9" s="60">
        <v>0</v>
      </c>
      <c r="U9" s="60">
        <v>0</v>
      </c>
      <c r="V9" s="60">
        <v>16626970</v>
      </c>
      <c r="W9" s="60">
        <v>21482862</v>
      </c>
      <c r="X9" s="60">
        <v>-4855892</v>
      </c>
      <c r="Y9" s="61">
        <v>-22.6</v>
      </c>
      <c r="Z9" s="62">
        <v>32725070</v>
      </c>
    </row>
    <row r="10" spans="1:26" ht="22.5">
      <c r="A10" s="63" t="s">
        <v>278</v>
      </c>
      <c r="B10" s="64">
        <f>SUM(B5:B9)</f>
        <v>205174767</v>
      </c>
      <c r="C10" s="64">
        <f>SUM(C5:C9)</f>
        <v>0</v>
      </c>
      <c r="D10" s="65">
        <f aca="true" t="shared" si="0" ref="D10:Z10">SUM(D5:D9)</f>
        <v>195792996</v>
      </c>
      <c r="E10" s="66">
        <f t="shared" si="0"/>
        <v>195792996</v>
      </c>
      <c r="F10" s="66">
        <f t="shared" si="0"/>
        <v>39312841</v>
      </c>
      <c r="G10" s="66">
        <f t="shared" si="0"/>
        <v>8419077</v>
      </c>
      <c r="H10" s="66">
        <f t="shared" si="0"/>
        <v>7228146</v>
      </c>
      <c r="I10" s="66">
        <f t="shared" si="0"/>
        <v>54960064</v>
      </c>
      <c r="J10" s="66">
        <f t="shared" si="0"/>
        <v>6159400</v>
      </c>
      <c r="K10" s="66">
        <f t="shared" si="0"/>
        <v>29234835</v>
      </c>
      <c r="L10" s="66">
        <f t="shared" si="0"/>
        <v>6002192</v>
      </c>
      <c r="M10" s="66">
        <f t="shared" si="0"/>
        <v>41396427</v>
      </c>
      <c r="N10" s="66">
        <f t="shared" si="0"/>
        <v>5573736</v>
      </c>
      <c r="O10" s="66">
        <f t="shared" si="0"/>
        <v>5443513</v>
      </c>
      <c r="P10" s="66">
        <f t="shared" si="0"/>
        <v>27770278</v>
      </c>
      <c r="Q10" s="66">
        <f t="shared" si="0"/>
        <v>38787527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135144018</v>
      </c>
      <c r="W10" s="66">
        <f t="shared" si="0"/>
        <v>161294472</v>
      </c>
      <c r="X10" s="66">
        <f t="shared" si="0"/>
        <v>-26150454</v>
      </c>
      <c r="Y10" s="67">
        <f>+IF(W10&lt;&gt;0,(X10/W10)*100,0)</f>
        <v>-16.21286438136578</v>
      </c>
      <c r="Z10" s="68">
        <f t="shared" si="0"/>
        <v>195792996</v>
      </c>
    </row>
    <row r="11" spans="1:26" ht="12.75">
      <c r="A11" s="58" t="s">
        <v>37</v>
      </c>
      <c r="B11" s="19">
        <v>77102233</v>
      </c>
      <c r="C11" s="19">
        <v>0</v>
      </c>
      <c r="D11" s="59">
        <v>87529879</v>
      </c>
      <c r="E11" s="60">
        <v>87529879</v>
      </c>
      <c r="F11" s="60">
        <v>6449707</v>
      </c>
      <c r="G11" s="60">
        <v>6449707</v>
      </c>
      <c r="H11" s="60">
        <v>6449707</v>
      </c>
      <c r="I11" s="60">
        <v>19349121</v>
      </c>
      <c r="J11" s="60">
        <v>6449707</v>
      </c>
      <c r="K11" s="60">
        <v>6449707</v>
      </c>
      <c r="L11" s="60">
        <v>6449707</v>
      </c>
      <c r="M11" s="60">
        <v>19349121</v>
      </c>
      <c r="N11" s="60">
        <v>6449707</v>
      </c>
      <c r="O11" s="60">
        <v>6449707</v>
      </c>
      <c r="P11" s="60">
        <v>6449707</v>
      </c>
      <c r="Q11" s="60">
        <v>19349121</v>
      </c>
      <c r="R11" s="60">
        <v>0</v>
      </c>
      <c r="S11" s="60">
        <v>0</v>
      </c>
      <c r="T11" s="60">
        <v>0</v>
      </c>
      <c r="U11" s="60">
        <v>0</v>
      </c>
      <c r="V11" s="60">
        <v>58047363</v>
      </c>
      <c r="W11" s="60">
        <v>58047363</v>
      </c>
      <c r="X11" s="60">
        <v>0</v>
      </c>
      <c r="Y11" s="61">
        <v>0</v>
      </c>
      <c r="Z11" s="62">
        <v>87529879</v>
      </c>
    </row>
    <row r="12" spans="1:26" ht="12.75">
      <c r="A12" s="58" t="s">
        <v>38</v>
      </c>
      <c r="B12" s="19">
        <v>5613522</v>
      </c>
      <c r="C12" s="19">
        <v>0</v>
      </c>
      <c r="D12" s="59">
        <v>5926016</v>
      </c>
      <c r="E12" s="60">
        <v>5926016</v>
      </c>
      <c r="F12" s="60">
        <v>428574</v>
      </c>
      <c r="G12" s="60">
        <v>428574</v>
      </c>
      <c r="H12" s="60">
        <v>428574</v>
      </c>
      <c r="I12" s="60">
        <v>1285722</v>
      </c>
      <c r="J12" s="60">
        <v>428574</v>
      </c>
      <c r="K12" s="60">
        <v>428574</v>
      </c>
      <c r="L12" s="60">
        <v>428574</v>
      </c>
      <c r="M12" s="60">
        <v>1285722</v>
      </c>
      <c r="N12" s="60">
        <v>428574</v>
      </c>
      <c r="O12" s="60">
        <v>428574</v>
      </c>
      <c r="P12" s="60">
        <v>428574</v>
      </c>
      <c r="Q12" s="60">
        <v>1285722</v>
      </c>
      <c r="R12" s="60">
        <v>0</v>
      </c>
      <c r="S12" s="60">
        <v>0</v>
      </c>
      <c r="T12" s="60">
        <v>0</v>
      </c>
      <c r="U12" s="60">
        <v>0</v>
      </c>
      <c r="V12" s="60">
        <v>3857166</v>
      </c>
      <c r="W12" s="60">
        <v>3857166</v>
      </c>
      <c r="X12" s="60">
        <v>0</v>
      </c>
      <c r="Y12" s="61">
        <v>0</v>
      </c>
      <c r="Z12" s="62">
        <v>5926016</v>
      </c>
    </row>
    <row r="13" spans="1:26" ht="12.75">
      <c r="A13" s="58" t="s">
        <v>279</v>
      </c>
      <c r="B13" s="19">
        <v>38259177</v>
      </c>
      <c r="C13" s="19">
        <v>0</v>
      </c>
      <c r="D13" s="59">
        <v>1500000</v>
      </c>
      <c r="E13" s="60">
        <v>1500000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1500000</v>
      </c>
    </row>
    <row r="14" spans="1:26" ht="12.75">
      <c r="A14" s="58" t="s">
        <v>40</v>
      </c>
      <c r="B14" s="19">
        <v>21271001</v>
      </c>
      <c r="C14" s="19">
        <v>0</v>
      </c>
      <c r="D14" s="59">
        <v>3211126</v>
      </c>
      <c r="E14" s="60">
        <v>3211126</v>
      </c>
      <c r="F14" s="60">
        <v>95000</v>
      </c>
      <c r="G14" s="60">
        <v>95000</v>
      </c>
      <c r="H14" s="60">
        <v>95000</v>
      </c>
      <c r="I14" s="60">
        <v>285000</v>
      </c>
      <c r="J14" s="60">
        <v>95000</v>
      </c>
      <c r="K14" s="60">
        <v>95000</v>
      </c>
      <c r="L14" s="60">
        <v>95000</v>
      </c>
      <c r="M14" s="60">
        <v>285000</v>
      </c>
      <c r="N14" s="60">
        <v>95000</v>
      </c>
      <c r="O14" s="60">
        <v>95000</v>
      </c>
      <c r="P14" s="60">
        <v>95000</v>
      </c>
      <c r="Q14" s="60">
        <v>285000</v>
      </c>
      <c r="R14" s="60">
        <v>0</v>
      </c>
      <c r="S14" s="60">
        <v>0</v>
      </c>
      <c r="T14" s="60">
        <v>0</v>
      </c>
      <c r="U14" s="60">
        <v>0</v>
      </c>
      <c r="V14" s="60">
        <v>855000</v>
      </c>
      <c r="W14" s="60">
        <v>855000</v>
      </c>
      <c r="X14" s="60">
        <v>0</v>
      </c>
      <c r="Y14" s="61">
        <v>0</v>
      </c>
      <c r="Z14" s="62">
        <v>3211126</v>
      </c>
    </row>
    <row r="15" spans="1:26" ht="12.75">
      <c r="A15" s="58" t="s">
        <v>41</v>
      </c>
      <c r="B15" s="19">
        <v>45946294</v>
      </c>
      <c r="C15" s="19">
        <v>0</v>
      </c>
      <c r="D15" s="59">
        <v>6000000</v>
      </c>
      <c r="E15" s="60">
        <v>6000000</v>
      </c>
      <c r="F15" s="60">
        <v>1800000</v>
      </c>
      <c r="G15" s="60">
        <v>0</v>
      </c>
      <c r="H15" s="60">
        <v>0</v>
      </c>
      <c r="I15" s="60">
        <v>1800000</v>
      </c>
      <c r="J15" s="60">
        <v>0</v>
      </c>
      <c r="K15" s="60">
        <v>1000000</v>
      </c>
      <c r="L15" s="60">
        <v>0</v>
      </c>
      <c r="M15" s="60">
        <v>1000000</v>
      </c>
      <c r="N15" s="60">
        <v>0</v>
      </c>
      <c r="O15" s="60">
        <v>0</v>
      </c>
      <c r="P15" s="60">
        <v>1200000</v>
      </c>
      <c r="Q15" s="60">
        <v>1200000</v>
      </c>
      <c r="R15" s="60">
        <v>0</v>
      </c>
      <c r="S15" s="60">
        <v>0</v>
      </c>
      <c r="T15" s="60">
        <v>0</v>
      </c>
      <c r="U15" s="60">
        <v>0</v>
      </c>
      <c r="V15" s="60">
        <v>4000000</v>
      </c>
      <c r="W15" s="60">
        <v>4000000</v>
      </c>
      <c r="X15" s="60">
        <v>0</v>
      </c>
      <c r="Y15" s="61">
        <v>0</v>
      </c>
      <c r="Z15" s="62">
        <v>6000000</v>
      </c>
    </row>
    <row r="16" spans="1:26" ht="12.75">
      <c r="A16" s="69" t="s">
        <v>42</v>
      </c>
      <c r="B16" s="19">
        <v>9595124</v>
      </c>
      <c r="C16" s="19">
        <v>0</v>
      </c>
      <c r="D16" s="59">
        <v>5252545</v>
      </c>
      <c r="E16" s="60">
        <v>5252545</v>
      </c>
      <c r="F16" s="60">
        <v>437712</v>
      </c>
      <c r="G16" s="60">
        <v>437712</v>
      </c>
      <c r="H16" s="60">
        <v>437712</v>
      </c>
      <c r="I16" s="60">
        <v>1313136</v>
      </c>
      <c r="J16" s="60">
        <v>437712</v>
      </c>
      <c r="K16" s="60">
        <v>437712</v>
      </c>
      <c r="L16" s="60">
        <v>437712</v>
      </c>
      <c r="M16" s="60">
        <v>1313136</v>
      </c>
      <c r="N16" s="60">
        <v>437712</v>
      </c>
      <c r="O16" s="60">
        <v>437712</v>
      </c>
      <c r="P16" s="60">
        <v>437712</v>
      </c>
      <c r="Q16" s="60">
        <v>1313136</v>
      </c>
      <c r="R16" s="60">
        <v>0</v>
      </c>
      <c r="S16" s="60">
        <v>0</v>
      </c>
      <c r="T16" s="60">
        <v>0</v>
      </c>
      <c r="U16" s="60">
        <v>0</v>
      </c>
      <c r="V16" s="60">
        <v>3939408</v>
      </c>
      <c r="W16" s="60">
        <v>3939408</v>
      </c>
      <c r="X16" s="60">
        <v>0</v>
      </c>
      <c r="Y16" s="61">
        <v>0</v>
      </c>
      <c r="Z16" s="62">
        <v>5252545</v>
      </c>
    </row>
    <row r="17" spans="1:26" ht="12.75">
      <c r="A17" s="58" t="s">
        <v>43</v>
      </c>
      <c r="B17" s="19">
        <v>70103722</v>
      </c>
      <c r="C17" s="19">
        <v>0</v>
      </c>
      <c r="D17" s="59">
        <v>76839664</v>
      </c>
      <c r="E17" s="60">
        <v>76839664</v>
      </c>
      <c r="F17" s="60">
        <v>9898888</v>
      </c>
      <c r="G17" s="60">
        <v>1504950</v>
      </c>
      <c r="H17" s="60">
        <v>2049392</v>
      </c>
      <c r="I17" s="60">
        <v>13453230</v>
      </c>
      <c r="J17" s="60">
        <v>1069594</v>
      </c>
      <c r="K17" s="60">
        <v>4343222</v>
      </c>
      <c r="L17" s="60">
        <v>3645363</v>
      </c>
      <c r="M17" s="60">
        <v>9058179</v>
      </c>
      <c r="N17" s="60">
        <v>6747684</v>
      </c>
      <c r="O17" s="60">
        <v>6747684</v>
      </c>
      <c r="P17" s="60">
        <v>21079695</v>
      </c>
      <c r="Q17" s="60">
        <v>34575063</v>
      </c>
      <c r="R17" s="60">
        <v>0</v>
      </c>
      <c r="S17" s="60">
        <v>0</v>
      </c>
      <c r="T17" s="60">
        <v>0</v>
      </c>
      <c r="U17" s="60">
        <v>0</v>
      </c>
      <c r="V17" s="60">
        <v>57086472</v>
      </c>
      <c r="W17" s="60">
        <v>48258769</v>
      </c>
      <c r="X17" s="60">
        <v>8827703</v>
      </c>
      <c r="Y17" s="61">
        <v>18.29</v>
      </c>
      <c r="Z17" s="62">
        <v>76839664</v>
      </c>
    </row>
    <row r="18" spans="1:26" ht="12.75">
      <c r="A18" s="70" t="s">
        <v>44</v>
      </c>
      <c r="B18" s="71">
        <f>SUM(B11:B17)</f>
        <v>267891073</v>
      </c>
      <c r="C18" s="71">
        <f>SUM(C11:C17)</f>
        <v>0</v>
      </c>
      <c r="D18" s="72">
        <f aca="true" t="shared" si="1" ref="D18:Z18">SUM(D11:D17)</f>
        <v>186259230</v>
      </c>
      <c r="E18" s="73">
        <f t="shared" si="1"/>
        <v>186259230</v>
      </c>
      <c r="F18" s="73">
        <f t="shared" si="1"/>
        <v>19109881</v>
      </c>
      <c r="G18" s="73">
        <f t="shared" si="1"/>
        <v>8915943</v>
      </c>
      <c r="H18" s="73">
        <f t="shared" si="1"/>
        <v>9460385</v>
      </c>
      <c r="I18" s="73">
        <f t="shared" si="1"/>
        <v>37486209</v>
      </c>
      <c r="J18" s="73">
        <f t="shared" si="1"/>
        <v>8480587</v>
      </c>
      <c r="K18" s="73">
        <f t="shared" si="1"/>
        <v>12754215</v>
      </c>
      <c r="L18" s="73">
        <f t="shared" si="1"/>
        <v>11056356</v>
      </c>
      <c r="M18" s="73">
        <f t="shared" si="1"/>
        <v>32291158</v>
      </c>
      <c r="N18" s="73">
        <f t="shared" si="1"/>
        <v>14158677</v>
      </c>
      <c r="O18" s="73">
        <f t="shared" si="1"/>
        <v>14158677</v>
      </c>
      <c r="P18" s="73">
        <f t="shared" si="1"/>
        <v>29690688</v>
      </c>
      <c r="Q18" s="73">
        <f t="shared" si="1"/>
        <v>58008042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127785409</v>
      </c>
      <c r="W18" s="73">
        <f t="shared" si="1"/>
        <v>118957706</v>
      </c>
      <c r="X18" s="73">
        <f t="shared" si="1"/>
        <v>8827703</v>
      </c>
      <c r="Y18" s="67">
        <f>+IF(W18&lt;&gt;0,(X18/W18)*100,0)</f>
        <v>7.420875281505513</v>
      </c>
      <c r="Z18" s="74">
        <f t="shared" si="1"/>
        <v>186259230</v>
      </c>
    </row>
    <row r="19" spans="1:26" ht="12.75">
      <c r="A19" s="70" t="s">
        <v>45</v>
      </c>
      <c r="B19" s="75">
        <f>+B10-B18</f>
        <v>-62716306</v>
      </c>
      <c r="C19" s="75">
        <f>+C10-C18</f>
        <v>0</v>
      </c>
      <c r="D19" s="76">
        <f aca="true" t="shared" si="2" ref="D19:Z19">+D10-D18</f>
        <v>9533766</v>
      </c>
      <c r="E19" s="77">
        <f t="shared" si="2"/>
        <v>9533766</v>
      </c>
      <c r="F19" s="77">
        <f t="shared" si="2"/>
        <v>20202960</v>
      </c>
      <c r="G19" s="77">
        <f t="shared" si="2"/>
        <v>-496866</v>
      </c>
      <c r="H19" s="77">
        <f t="shared" si="2"/>
        <v>-2232239</v>
      </c>
      <c r="I19" s="77">
        <f t="shared" si="2"/>
        <v>17473855</v>
      </c>
      <c r="J19" s="77">
        <f t="shared" si="2"/>
        <v>-2321187</v>
      </c>
      <c r="K19" s="77">
        <f t="shared" si="2"/>
        <v>16480620</v>
      </c>
      <c r="L19" s="77">
        <f t="shared" si="2"/>
        <v>-5054164</v>
      </c>
      <c r="M19" s="77">
        <f t="shared" si="2"/>
        <v>9105269</v>
      </c>
      <c r="N19" s="77">
        <f t="shared" si="2"/>
        <v>-8584941</v>
      </c>
      <c r="O19" s="77">
        <f t="shared" si="2"/>
        <v>-8715164</v>
      </c>
      <c r="P19" s="77">
        <f t="shared" si="2"/>
        <v>-1920410</v>
      </c>
      <c r="Q19" s="77">
        <f t="shared" si="2"/>
        <v>-19220515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7358609</v>
      </c>
      <c r="W19" s="77">
        <f>IF(E10=E18,0,W10-W18)</f>
        <v>42336766</v>
      </c>
      <c r="X19" s="77">
        <f t="shared" si="2"/>
        <v>-34978157</v>
      </c>
      <c r="Y19" s="78">
        <f>+IF(W19&lt;&gt;0,(X19/W19)*100,0)</f>
        <v>-82.61886843222744</v>
      </c>
      <c r="Z19" s="79">
        <f t="shared" si="2"/>
        <v>9533766</v>
      </c>
    </row>
    <row r="20" spans="1:26" ht="12.75">
      <c r="A20" s="58" t="s">
        <v>46</v>
      </c>
      <c r="B20" s="19">
        <v>12635910</v>
      </c>
      <c r="C20" s="19">
        <v>0</v>
      </c>
      <c r="D20" s="59">
        <v>32422000</v>
      </c>
      <c r="E20" s="60">
        <v>32422000</v>
      </c>
      <c r="F20" s="60">
        <v>0</v>
      </c>
      <c r="G20" s="60">
        <v>10231312</v>
      </c>
      <c r="H20" s="60">
        <v>333333</v>
      </c>
      <c r="I20" s="60">
        <v>10564645</v>
      </c>
      <c r="J20" s="60">
        <v>0</v>
      </c>
      <c r="K20" s="60">
        <v>8201991</v>
      </c>
      <c r="L20" s="60">
        <v>333333</v>
      </c>
      <c r="M20" s="60">
        <v>8535324</v>
      </c>
      <c r="N20" s="60">
        <v>333333</v>
      </c>
      <c r="O20" s="60">
        <v>333333</v>
      </c>
      <c r="P20" s="60">
        <v>0</v>
      </c>
      <c r="Q20" s="60">
        <v>666666</v>
      </c>
      <c r="R20" s="60">
        <v>0</v>
      </c>
      <c r="S20" s="60">
        <v>0</v>
      </c>
      <c r="T20" s="60">
        <v>0</v>
      </c>
      <c r="U20" s="60">
        <v>0</v>
      </c>
      <c r="V20" s="60">
        <v>19766635</v>
      </c>
      <c r="W20" s="60">
        <v>25144334</v>
      </c>
      <c r="X20" s="60">
        <v>-5377699</v>
      </c>
      <c r="Y20" s="61">
        <v>-21.39</v>
      </c>
      <c r="Z20" s="62">
        <v>32422000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-50080396</v>
      </c>
      <c r="C22" s="86">
        <f>SUM(C19:C21)</f>
        <v>0</v>
      </c>
      <c r="D22" s="87">
        <f aca="true" t="shared" si="3" ref="D22:Z22">SUM(D19:D21)</f>
        <v>41955766</v>
      </c>
      <c r="E22" s="88">
        <f t="shared" si="3"/>
        <v>41955766</v>
      </c>
      <c r="F22" s="88">
        <f t="shared" si="3"/>
        <v>20202960</v>
      </c>
      <c r="G22" s="88">
        <f t="shared" si="3"/>
        <v>9734446</v>
      </c>
      <c r="H22" s="88">
        <f t="shared" si="3"/>
        <v>-1898906</v>
      </c>
      <c r="I22" s="88">
        <f t="shared" si="3"/>
        <v>28038500</v>
      </c>
      <c r="J22" s="88">
        <f t="shared" si="3"/>
        <v>-2321187</v>
      </c>
      <c r="K22" s="88">
        <f t="shared" si="3"/>
        <v>24682611</v>
      </c>
      <c r="L22" s="88">
        <f t="shared" si="3"/>
        <v>-4720831</v>
      </c>
      <c r="M22" s="88">
        <f t="shared" si="3"/>
        <v>17640593</v>
      </c>
      <c r="N22" s="88">
        <f t="shared" si="3"/>
        <v>-8251608</v>
      </c>
      <c r="O22" s="88">
        <f t="shared" si="3"/>
        <v>-8381831</v>
      </c>
      <c r="P22" s="88">
        <f t="shared" si="3"/>
        <v>-1920410</v>
      </c>
      <c r="Q22" s="88">
        <f t="shared" si="3"/>
        <v>-18553849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27125244</v>
      </c>
      <c r="W22" s="88">
        <f t="shared" si="3"/>
        <v>67481100</v>
      </c>
      <c r="X22" s="88">
        <f t="shared" si="3"/>
        <v>-40355856</v>
      </c>
      <c r="Y22" s="89">
        <f>+IF(W22&lt;&gt;0,(X22/W22)*100,0)</f>
        <v>-59.80319822883741</v>
      </c>
      <c r="Z22" s="90">
        <f t="shared" si="3"/>
        <v>41955766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-50080396</v>
      </c>
      <c r="C24" s="75">
        <f>SUM(C22:C23)</f>
        <v>0</v>
      </c>
      <c r="D24" s="76">
        <f aca="true" t="shared" si="4" ref="D24:Z24">SUM(D22:D23)</f>
        <v>41955766</v>
      </c>
      <c r="E24" s="77">
        <f t="shared" si="4"/>
        <v>41955766</v>
      </c>
      <c r="F24" s="77">
        <f t="shared" si="4"/>
        <v>20202960</v>
      </c>
      <c r="G24" s="77">
        <f t="shared" si="4"/>
        <v>9734446</v>
      </c>
      <c r="H24" s="77">
        <f t="shared" si="4"/>
        <v>-1898906</v>
      </c>
      <c r="I24" s="77">
        <f t="shared" si="4"/>
        <v>28038500</v>
      </c>
      <c r="J24" s="77">
        <f t="shared" si="4"/>
        <v>-2321187</v>
      </c>
      <c r="K24" s="77">
        <f t="shared" si="4"/>
        <v>24682611</v>
      </c>
      <c r="L24" s="77">
        <f t="shared" si="4"/>
        <v>-4720831</v>
      </c>
      <c r="M24" s="77">
        <f t="shared" si="4"/>
        <v>17640593</v>
      </c>
      <c r="N24" s="77">
        <f t="shared" si="4"/>
        <v>-8251608</v>
      </c>
      <c r="O24" s="77">
        <f t="shared" si="4"/>
        <v>-8381831</v>
      </c>
      <c r="P24" s="77">
        <f t="shared" si="4"/>
        <v>-1920410</v>
      </c>
      <c r="Q24" s="77">
        <f t="shared" si="4"/>
        <v>-18553849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27125244</v>
      </c>
      <c r="W24" s="77">
        <f t="shared" si="4"/>
        <v>67481100</v>
      </c>
      <c r="X24" s="77">
        <f t="shared" si="4"/>
        <v>-40355856</v>
      </c>
      <c r="Y24" s="78">
        <f>+IF(W24&lt;&gt;0,(X24/W24)*100,0)</f>
        <v>-59.80319822883741</v>
      </c>
      <c r="Z24" s="79">
        <f t="shared" si="4"/>
        <v>41955766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9031915</v>
      </c>
      <c r="C27" s="22">
        <v>0</v>
      </c>
      <c r="D27" s="99">
        <v>41931635</v>
      </c>
      <c r="E27" s="100">
        <v>41931635</v>
      </c>
      <c r="F27" s="100">
        <v>5777959</v>
      </c>
      <c r="G27" s="100">
        <v>0</v>
      </c>
      <c r="H27" s="100">
        <v>0</v>
      </c>
      <c r="I27" s="100">
        <v>5777959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2406463</v>
      </c>
      <c r="Q27" s="100">
        <v>2406463</v>
      </c>
      <c r="R27" s="100">
        <v>0</v>
      </c>
      <c r="S27" s="100">
        <v>0</v>
      </c>
      <c r="T27" s="100">
        <v>0</v>
      </c>
      <c r="U27" s="100">
        <v>0</v>
      </c>
      <c r="V27" s="100">
        <v>8184422</v>
      </c>
      <c r="W27" s="100">
        <v>31448726</v>
      </c>
      <c r="X27" s="100">
        <v>-23264304</v>
      </c>
      <c r="Y27" s="101">
        <v>-73.98</v>
      </c>
      <c r="Z27" s="102">
        <v>41931635</v>
      </c>
    </row>
    <row r="28" spans="1:26" ht="12.75">
      <c r="A28" s="103" t="s">
        <v>46</v>
      </c>
      <c r="B28" s="19">
        <v>8051791</v>
      </c>
      <c r="C28" s="19">
        <v>0</v>
      </c>
      <c r="D28" s="59">
        <v>31941635</v>
      </c>
      <c r="E28" s="60">
        <v>31941635</v>
      </c>
      <c r="F28" s="60">
        <v>5777959</v>
      </c>
      <c r="G28" s="60">
        <v>0</v>
      </c>
      <c r="H28" s="60">
        <v>0</v>
      </c>
      <c r="I28" s="60">
        <v>5777959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1500000</v>
      </c>
      <c r="Q28" s="60">
        <v>1500000</v>
      </c>
      <c r="R28" s="60">
        <v>0</v>
      </c>
      <c r="S28" s="60">
        <v>0</v>
      </c>
      <c r="T28" s="60">
        <v>0</v>
      </c>
      <c r="U28" s="60">
        <v>0</v>
      </c>
      <c r="V28" s="60">
        <v>7277959</v>
      </c>
      <c r="W28" s="60">
        <v>23956226</v>
      </c>
      <c r="X28" s="60">
        <v>-16678267</v>
      </c>
      <c r="Y28" s="61">
        <v>-69.62</v>
      </c>
      <c r="Z28" s="62">
        <v>31941635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980124</v>
      </c>
      <c r="C31" s="19">
        <v>0</v>
      </c>
      <c r="D31" s="59">
        <v>9990000</v>
      </c>
      <c r="E31" s="60">
        <v>9990000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906463</v>
      </c>
      <c r="Q31" s="60">
        <v>906463</v>
      </c>
      <c r="R31" s="60">
        <v>0</v>
      </c>
      <c r="S31" s="60">
        <v>0</v>
      </c>
      <c r="T31" s="60">
        <v>0</v>
      </c>
      <c r="U31" s="60">
        <v>0</v>
      </c>
      <c r="V31" s="60">
        <v>906463</v>
      </c>
      <c r="W31" s="60">
        <v>7492500</v>
      </c>
      <c r="X31" s="60">
        <v>-6586037</v>
      </c>
      <c r="Y31" s="61">
        <v>-87.9</v>
      </c>
      <c r="Z31" s="62">
        <v>9990000</v>
      </c>
    </row>
    <row r="32" spans="1:26" ht="12.75">
      <c r="A32" s="70" t="s">
        <v>54</v>
      </c>
      <c r="B32" s="22">
        <f>SUM(B28:B31)</f>
        <v>9031915</v>
      </c>
      <c r="C32" s="22">
        <f>SUM(C28:C31)</f>
        <v>0</v>
      </c>
      <c r="D32" s="99">
        <f aca="true" t="shared" si="5" ref="D32:Z32">SUM(D28:D31)</f>
        <v>41931635</v>
      </c>
      <c r="E32" s="100">
        <f t="shared" si="5"/>
        <v>41931635</v>
      </c>
      <c r="F32" s="100">
        <f t="shared" si="5"/>
        <v>5777959</v>
      </c>
      <c r="G32" s="100">
        <f t="shared" si="5"/>
        <v>0</v>
      </c>
      <c r="H32" s="100">
        <f t="shared" si="5"/>
        <v>0</v>
      </c>
      <c r="I32" s="100">
        <f t="shared" si="5"/>
        <v>5777959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2406463</v>
      </c>
      <c r="Q32" s="100">
        <f t="shared" si="5"/>
        <v>2406463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8184422</v>
      </c>
      <c r="W32" s="100">
        <f t="shared" si="5"/>
        <v>31448726</v>
      </c>
      <c r="X32" s="100">
        <f t="shared" si="5"/>
        <v>-23264304</v>
      </c>
      <c r="Y32" s="101">
        <f>+IF(W32&lt;&gt;0,(X32/W32)*100,0)</f>
        <v>-73.97534640989909</v>
      </c>
      <c r="Z32" s="102">
        <f t="shared" si="5"/>
        <v>41931635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144434319</v>
      </c>
      <c r="C35" s="19">
        <v>0</v>
      </c>
      <c r="D35" s="59">
        <v>76348630</v>
      </c>
      <c r="E35" s="60">
        <v>74315630</v>
      </c>
      <c r="F35" s="60">
        <v>7415431</v>
      </c>
      <c r="G35" s="60">
        <v>6788572</v>
      </c>
      <c r="H35" s="60">
        <v>-798464</v>
      </c>
      <c r="I35" s="60">
        <v>-798464</v>
      </c>
      <c r="J35" s="60">
        <v>0</v>
      </c>
      <c r="K35" s="60">
        <v>-620223</v>
      </c>
      <c r="L35" s="60">
        <v>10670589</v>
      </c>
      <c r="M35" s="60">
        <v>10670589</v>
      </c>
      <c r="N35" s="60">
        <v>0</v>
      </c>
      <c r="O35" s="60">
        <v>0</v>
      </c>
      <c r="P35" s="60">
        <v>11438686</v>
      </c>
      <c r="Q35" s="60">
        <v>11438686</v>
      </c>
      <c r="R35" s="60">
        <v>0</v>
      </c>
      <c r="S35" s="60">
        <v>0</v>
      </c>
      <c r="T35" s="60">
        <v>0</v>
      </c>
      <c r="U35" s="60">
        <v>0</v>
      </c>
      <c r="V35" s="60">
        <v>11438686</v>
      </c>
      <c r="W35" s="60">
        <v>55736723</v>
      </c>
      <c r="X35" s="60">
        <v>-44298037</v>
      </c>
      <c r="Y35" s="61">
        <v>-79.48</v>
      </c>
      <c r="Z35" s="62">
        <v>74315630</v>
      </c>
    </row>
    <row r="36" spans="1:26" ht="12.75">
      <c r="A36" s="58" t="s">
        <v>57</v>
      </c>
      <c r="B36" s="19">
        <v>747598317</v>
      </c>
      <c r="C36" s="19">
        <v>0</v>
      </c>
      <c r="D36" s="59">
        <v>1099118824</v>
      </c>
      <c r="E36" s="60">
        <v>1099118824</v>
      </c>
      <c r="F36" s="60">
        <v>1467673</v>
      </c>
      <c r="G36" s="60">
        <v>37514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-50000</v>
      </c>
      <c r="Q36" s="60">
        <v>-50000</v>
      </c>
      <c r="R36" s="60">
        <v>0</v>
      </c>
      <c r="S36" s="60">
        <v>0</v>
      </c>
      <c r="T36" s="60">
        <v>0</v>
      </c>
      <c r="U36" s="60">
        <v>0</v>
      </c>
      <c r="V36" s="60">
        <v>-50000</v>
      </c>
      <c r="W36" s="60">
        <v>824339118</v>
      </c>
      <c r="X36" s="60">
        <v>-824389118</v>
      </c>
      <c r="Y36" s="61">
        <v>-100.01</v>
      </c>
      <c r="Z36" s="62">
        <v>1099118824</v>
      </c>
    </row>
    <row r="37" spans="1:26" ht="12.75">
      <c r="A37" s="58" t="s">
        <v>58</v>
      </c>
      <c r="B37" s="19">
        <v>376464599</v>
      </c>
      <c r="C37" s="19">
        <v>0</v>
      </c>
      <c r="D37" s="59">
        <v>60347381</v>
      </c>
      <c r="E37" s="60">
        <v>60347381</v>
      </c>
      <c r="F37" s="60">
        <v>22572422</v>
      </c>
      <c r="G37" s="60">
        <v>-7155716</v>
      </c>
      <c r="H37" s="60">
        <v>-8369919</v>
      </c>
      <c r="I37" s="60">
        <v>-8369919</v>
      </c>
      <c r="J37" s="60">
        <v>0</v>
      </c>
      <c r="K37" s="60">
        <v>-1698902</v>
      </c>
      <c r="L37" s="60">
        <v>-8690065</v>
      </c>
      <c r="M37" s="60">
        <v>-8690065</v>
      </c>
      <c r="N37" s="60">
        <v>0</v>
      </c>
      <c r="O37" s="60">
        <v>0</v>
      </c>
      <c r="P37" s="60">
        <v>-10712082</v>
      </c>
      <c r="Q37" s="60">
        <v>-10712082</v>
      </c>
      <c r="R37" s="60">
        <v>0</v>
      </c>
      <c r="S37" s="60">
        <v>0</v>
      </c>
      <c r="T37" s="60">
        <v>0</v>
      </c>
      <c r="U37" s="60">
        <v>0</v>
      </c>
      <c r="V37" s="60">
        <v>-10712082</v>
      </c>
      <c r="W37" s="60">
        <v>45260536</v>
      </c>
      <c r="X37" s="60">
        <v>-55972618</v>
      </c>
      <c r="Y37" s="61">
        <v>-123.67</v>
      </c>
      <c r="Z37" s="62">
        <v>60347381</v>
      </c>
    </row>
    <row r="38" spans="1:26" ht="12.75">
      <c r="A38" s="58" t="s">
        <v>59</v>
      </c>
      <c r="B38" s="19">
        <v>24896943</v>
      </c>
      <c r="C38" s="19">
        <v>0</v>
      </c>
      <c r="D38" s="59">
        <v>16192432</v>
      </c>
      <c r="E38" s="60">
        <v>16192432</v>
      </c>
      <c r="F38" s="60">
        <v>125622</v>
      </c>
      <c r="G38" s="60">
        <v>139178</v>
      </c>
      <c r="H38" s="60">
        <v>47360</v>
      </c>
      <c r="I38" s="60">
        <v>47360</v>
      </c>
      <c r="J38" s="60">
        <v>0</v>
      </c>
      <c r="K38" s="60">
        <v>0</v>
      </c>
      <c r="L38" s="60">
        <v>102976</v>
      </c>
      <c r="M38" s="60">
        <v>102976</v>
      </c>
      <c r="N38" s="60">
        <v>0</v>
      </c>
      <c r="O38" s="60">
        <v>0</v>
      </c>
      <c r="P38" s="60">
        <v>152986</v>
      </c>
      <c r="Q38" s="60">
        <v>152986</v>
      </c>
      <c r="R38" s="60">
        <v>0</v>
      </c>
      <c r="S38" s="60">
        <v>0</v>
      </c>
      <c r="T38" s="60">
        <v>0</v>
      </c>
      <c r="U38" s="60">
        <v>0</v>
      </c>
      <c r="V38" s="60">
        <v>152986</v>
      </c>
      <c r="W38" s="60">
        <v>12144324</v>
      </c>
      <c r="X38" s="60">
        <v>-11991338</v>
      </c>
      <c r="Y38" s="61">
        <v>-98.74</v>
      </c>
      <c r="Z38" s="62">
        <v>16192432</v>
      </c>
    </row>
    <row r="39" spans="1:26" ht="12.75">
      <c r="A39" s="58" t="s">
        <v>60</v>
      </c>
      <c r="B39" s="19">
        <v>490671094</v>
      </c>
      <c r="C39" s="19">
        <v>0</v>
      </c>
      <c r="D39" s="59">
        <v>1098927641</v>
      </c>
      <c r="E39" s="60">
        <v>1096894641</v>
      </c>
      <c r="F39" s="60">
        <v>-13814940</v>
      </c>
      <c r="G39" s="60">
        <v>13842624</v>
      </c>
      <c r="H39" s="60">
        <v>7524095</v>
      </c>
      <c r="I39" s="60">
        <v>7524095</v>
      </c>
      <c r="J39" s="60">
        <v>0</v>
      </c>
      <c r="K39" s="60">
        <v>1078679</v>
      </c>
      <c r="L39" s="60">
        <v>19257678</v>
      </c>
      <c r="M39" s="60">
        <v>19257678</v>
      </c>
      <c r="N39" s="60">
        <v>0</v>
      </c>
      <c r="O39" s="60">
        <v>0</v>
      </c>
      <c r="P39" s="60">
        <v>21947782</v>
      </c>
      <c r="Q39" s="60">
        <v>21947782</v>
      </c>
      <c r="R39" s="60">
        <v>0</v>
      </c>
      <c r="S39" s="60">
        <v>0</v>
      </c>
      <c r="T39" s="60">
        <v>0</v>
      </c>
      <c r="U39" s="60">
        <v>0</v>
      </c>
      <c r="V39" s="60">
        <v>21947782</v>
      </c>
      <c r="W39" s="60">
        <v>822670981</v>
      </c>
      <c r="X39" s="60">
        <v>-800723199</v>
      </c>
      <c r="Y39" s="61">
        <v>-97.33</v>
      </c>
      <c r="Z39" s="62">
        <v>1096894641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188197</v>
      </c>
      <c r="C42" s="19">
        <v>0</v>
      </c>
      <c r="D42" s="59">
        <v>12375662</v>
      </c>
      <c r="E42" s="60">
        <v>41833305</v>
      </c>
      <c r="F42" s="60">
        <v>-32182798</v>
      </c>
      <c r="G42" s="60">
        <v>-7996673</v>
      </c>
      <c r="H42" s="60">
        <v>-7633788</v>
      </c>
      <c r="I42" s="60">
        <v>-47813259</v>
      </c>
      <c r="J42" s="60">
        <v>-4993928</v>
      </c>
      <c r="K42" s="60">
        <v>-5810355</v>
      </c>
      <c r="L42" s="60">
        <v>-14333801</v>
      </c>
      <c r="M42" s="60">
        <v>-25138084</v>
      </c>
      <c r="N42" s="60">
        <v>-5736440</v>
      </c>
      <c r="O42" s="60">
        <v>4335763</v>
      </c>
      <c r="P42" s="60">
        <v>-21880919</v>
      </c>
      <c r="Q42" s="60">
        <v>-23281596</v>
      </c>
      <c r="R42" s="60">
        <v>0</v>
      </c>
      <c r="S42" s="60">
        <v>0</v>
      </c>
      <c r="T42" s="60">
        <v>0</v>
      </c>
      <c r="U42" s="60">
        <v>0</v>
      </c>
      <c r="V42" s="60">
        <v>-96232939</v>
      </c>
      <c r="W42" s="60">
        <v>-4526205</v>
      </c>
      <c r="X42" s="60">
        <v>-91706734</v>
      </c>
      <c r="Y42" s="61">
        <v>2026.13</v>
      </c>
      <c r="Z42" s="62">
        <v>41833305</v>
      </c>
    </row>
    <row r="43" spans="1:26" ht="12.75">
      <c r="A43" s="58" t="s">
        <v>63</v>
      </c>
      <c r="B43" s="19">
        <v>-87182</v>
      </c>
      <c r="C43" s="19">
        <v>0</v>
      </c>
      <c r="D43" s="59">
        <v>-41931635</v>
      </c>
      <c r="E43" s="60">
        <v>-41931635</v>
      </c>
      <c r="F43" s="60">
        <v>32556100</v>
      </c>
      <c r="G43" s="60">
        <v>7728900</v>
      </c>
      <c r="H43" s="60">
        <v>7619400</v>
      </c>
      <c r="I43" s="60">
        <v>47904400</v>
      </c>
      <c r="J43" s="60">
        <v>5038500</v>
      </c>
      <c r="K43" s="60">
        <v>1698000</v>
      </c>
      <c r="L43" s="60">
        <v>18411480</v>
      </c>
      <c r="M43" s="60">
        <v>25147980</v>
      </c>
      <c r="N43" s="60">
        <v>991000</v>
      </c>
      <c r="O43" s="60">
        <v>16727</v>
      </c>
      <c r="P43" s="60">
        <v>22474200</v>
      </c>
      <c r="Q43" s="60">
        <v>23481927</v>
      </c>
      <c r="R43" s="60">
        <v>0</v>
      </c>
      <c r="S43" s="60">
        <v>0</v>
      </c>
      <c r="T43" s="60">
        <v>0</v>
      </c>
      <c r="U43" s="60">
        <v>0</v>
      </c>
      <c r="V43" s="60">
        <v>96534307</v>
      </c>
      <c r="W43" s="60">
        <v>-9977740</v>
      </c>
      <c r="X43" s="60">
        <v>106512047</v>
      </c>
      <c r="Y43" s="61">
        <v>-1067.5</v>
      </c>
      <c r="Z43" s="62">
        <v>-41931635</v>
      </c>
    </row>
    <row r="44" spans="1:26" ht="12.75">
      <c r="A44" s="58" t="s">
        <v>64</v>
      </c>
      <c r="B44" s="19">
        <v>-529097</v>
      </c>
      <c r="C44" s="19">
        <v>0</v>
      </c>
      <c r="D44" s="59">
        <v>0</v>
      </c>
      <c r="E44" s="60">
        <v>300000</v>
      </c>
      <c r="F44" s="60">
        <v>-50000</v>
      </c>
      <c r="G44" s="60">
        <v>-50000</v>
      </c>
      <c r="H44" s="60">
        <v>-50000</v>
      </c>
      <c r="I44" s="60">
        <v>-150000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-150000</v>
      </c>
      <c r="W44" s="60"/>
      <c r="X44" s="60">
        <v>-150000</v>
      </c>
      <c r="Y44" s="61">
        <v>0</v>
      </c>
      <c r="Z44" s="62">
        <v>300000</v>
      </c>
    </row>
    <row r="45" spans="1:26" ht="12.75">
      <c r="A45" s="70" t="s">
        <v>65</v>
      </c>
      <c r="B45" s="22">
        <v>191846</v>
      </c>
      <c r="C45" s="22">
        <v>0</v>
      </c>
      <c r="D45" s="99">
        <v>-29555973</v>
      </c>
      <c r="E45" s="100">
        <v>201670</v>
      </c>
      <c r="F45" s="100">
        <v>412379</v>
      </c>
      <c r="G45" s="100">
        <v>94606</v>
      </c>
      <c r="H45" s="100">
        <v>30218</v>
      </c>
      <c r="I45" s="100">
        <v>30218</v>
      </c>
      <c r="J45" s="100">
        <v>74790</v>
      </c>
      <c r="K45" s="100">
        <v>-4037565</v>
      </c>
      <c r="L45" s="100">
        <v>40114</v>
      </c>
      <c r="M45" s="100">
        <v>40114</v>
      </c>
      <c r="N45" s="100">
        <v>-4705326</v>
      </c>
      <c r="O45" s="100">
        <v>-352836</v>
      </c>
      <c r="P45" s="100">
        <v>240445</v>
      </c>
      <c r="Q45" s="100">
        <v>240445</v>
      </c>
      <c r="R45" s="100">
        <v>0</v>
      </c>
      <c r="S45" s="100">
        <v>0</v>
      </c>
      <c r="T45" s="100">
        <v>0</v>
      </c>
      <c r="U45" s="100">
        <v>0</v>
      </c>
      <c r="V45" s="100">
        <v>240445</v>
      </c>
      <c r="W45" s="100">
        <v>-14503945</v>
      </c>
      <c r="X45" s="100">
        <v>14744390</v>
      </c>
      <c r="Y45" s="101">
        <v>-101.66</v>
      </c>
      <c r="Z45" s="102">
        <v>201670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11246871</v>
      </c>
      <c r="C49" s="52">
        <v>0</v>
      </c>
      <c r="D49" s="129">
        <v>11047176</v>
      </c>
      <c r="E49" s="54">
        <v>9720434</v>
      </c>
      <c r="F49" s="54">
        <v>0</v>
      </c>
      <c r="G49" s="54">
        <v>0</v>
      </c>
      <c r="H49" s="54">
        <v>0</v>
      </c>
      <c r="I49" s="54">
        <v>322301030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354315511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8380553</v>
      </c>
      <c r="C51" s="52">
        <v>0</v>
      </c>
      <c r="D51" s="129">
        <v>8852919</v>
      </c>
      <c r="E51" s="54">
        <v>9463299</v>
      </c>
      <c r="F51" s="54">
        <v>0</v>
      </c>
      <c r="G51" s="54">
        <v>0</v>
      </c>
      <c r="H51" s="54">
        <v>0</v>
      </c>
      <c r="I51" s="54">
        <v>329285448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355982219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72.30129396500595</v>
      </c>
      <c r="E58" s="7">
        <f t="shared" si="6"/>
        <v>100</v>
      </c>
      <c r="F58" s="7">
        <f t="shared" si="6"/>
        <v>39.84250259551117</v>
      </c>
      <c r="G58" s="7">
        <f t="shared" si="6"/>
        <v>59.37464156509178</v>
      </c>
      <c r="H58" s="7">
        <f t="shared" si="6"/>
        <v>0</v>
      </c>
      <c r="I58" s="7">
        <f t="shared" si="6"/>
        <v>32.35220359178245</v>
      </c>
      <c r="J58" s="7">
        <f t="shared" si="6"/>
        <v>43.3094051333971</v>
      </c>
      <c r="K58" s="7">
        <f t="shared" si="6"/>
        <v>37.961633867627384</v>
      </c>
      <c r="L58" s="7">
        <f t="shared" si="6"/>
        <v>0</v>
      </c>
      <c r="M58" s="7">
        <f t="shared" si="6"/>
        <v>26.74196677200338</v>
      </c>
      <c r="N58" s="7">
        <f t="shared" si="6"/>
        <v>31.410397785313286</v>
      </c>
      <c r="O58" s="7">
        <f t="shared" si="6"/>
        <v>47.17095675289441</v>
      </c>
      <c r="P58" s="7">
        <f t="shared" si="6"/>
        <v>0</v>
      </c>
      <c r="Q58" s="7">
        <f t="shared" si="6"/>
        <v>24.76680525358864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28.211555175949886</v>
      </c>
      <c r="W58" s="7">
        <f t="shared" si="6"/>
        <v>55.62422451271812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48.976186398626425</v>
      </c>
      <c r="G59" s="10">
        <f t="shared" si="7"/>
        <v>100.72821898249803</v>
      </c>
      <c r="H59" s="10">
        <f t="shared" si="7"/>
        <v>0</v>
      </c>
      <c r="I59" s="10">
        <f t="shared" si="7"/>
        <v>48.024924697363836</v>
      </c>
      <c r="J59" s="10">
        <f t="shared" si="7"/>
        <v>55.33277707501452</v>
      </c>
      <c r="K59" s="10">
        <f t="shared" si="7"/>
        <v>48.772564631461606</v>
      </c>
      <c r="L59" s="10">
        <f t="shared" si="7"/>
        <v>0</v>
      </c>
      <c r="M59" s="10">
        <f t="shared" si="7"/>
        <v>31.014017496912277</v>
      </c>
      <c r="N59" s="10">
        <f t="shared" si="7"/>
        <v>49.799599148773055</v>
      </c>
      <c r="O59" s="10">
        <f t="shared" si="7"/>
        <v>58.993231987763096</v>
      </c>
      <c r="P59" s="10">
        <f t="shared" si="7"/>
        <v>0</v>
      </c>
      <c r="Q59" s="10">
        <f t="shared" si="7"/>
        <v>35.8424443273081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38.70045681255544</v>
      </c>
      <c r="W59" s="10">
        <f t="shared" si="7"/>
        <v>79.376487267829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45</v>
      </c>
      <c r="E60" s="13">
        <f t="shared" si="7"/>
        <v>100</v>
      </c>
      <c r="F60" s="13">
        <f t="shared" si="7"/>
        <v>69.65005201272899</v>
      </c>
      <c r="G60" s="13">
        <f t="shared" si="7"/>
        <v>65.93736457600949</v>
      </c>
      <c r="H60" s="13">
        <f t="shared" si="7"/>
        <v>0</v>
      </c>
      <c r="I60" s="13">
        <f t="shared" si="7"/>
        <v>45.19580552957949</v>
      </c>
      <c r="J60" s="13">
        <f t="shared" si="7"/>
        <v>71.61810657799876</v>
      </c>
      <c r="K60" s="13">
        <f t="shared" si="7"/>
        <v>48.70706966532363</v>
      </c>
      <c r="L60" s="13">
        <f t="shared" si="7"/>
        <v>0</v>
      </c>
      <c r="M60" s="13">
        <f t="shared" si="7"/>
        <v>40.10839208110746</v>
      </c>
      <c r="N60" s="13">
        <f t="shared" si="7"/>
        <v>28.385215493347427</v>
      </c>
      <c r="O60" s="13">
        <f t="shared" si="7"/>
        <v>59.086608879152955</v>
      </c>
      <c r="P60" s="13">
        <f t="shared" si="7"/>
        <v>0</v>
      </c>
      <c r="Q60" s="13">
        <f t="shared" si="7"/>
        <v>29.157274790833466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38.15382413384014</v>
      </c>
      <c r="W60" s="13">
        <f t="shared" si="7"/>
        <v>53.75465833735937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45</v>
      </c>
      <c r="E62" s="13">
        <f t="shared" si="7"/>
        <v>100</v>
      </c>
      <c r="F62" s="13">
        <f t="shared" si="7"/>
        <v>96.63242911880934</v>
      </c>
      <c r="G62" s="13">
        <f t="shared" si="7"/>
        <v>96.16706476426427</v>
      </c>
      <c r="H62" s="13">
        <f t="shared" si="7"/>
        <v>0</v>
      </c>
      <c r="I62" s="13">
        <f t="shared" si="7"/>
        <v>64.26649796102454</v>
      </c>
      <c r="J62" s="13">
        <f t="shared" si="7"/>
        <v>78.5539879219998</v>
      </c>
      <c r="K62" s="13">
        <f t="shared" si="7"/>
        <v>47.85633390787148</v>
      </c>
      <c r="L62" s="13">
        <f t="shared" si="7"/>
        <v>0</v>
      </c>
      <c r="M62" s="13">
        <f t="shared" si="7"/>
        <v>42.13677394329043</v>
      </c>
      <c r="N62" s="13">
        <f t="shared" si="7"/>
        <v>42.755681982168156</v>
      </c>
      <c r="O62" s="13">
        <f t="shared" si="7"/>
        <v>75.9322006504249</v>
      </c>
      <c r="P62" s="13">
        <f t="shared" si="7"/>
        <v>0</v>
      </c>
      <c r="Q62" s="13">
        <f t="shared" si="7"/>
        <v>39.56262754419768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48.65529981617088</v>
      </c>
      <c r="W62" s="13">
        <f t="shared" si="7"/>
        <v>61.50360879346013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45.000000843827124</v>
      </c>
      <c r="E63" s="13">
        <f t="shared" si="7"/>
        <v>100</v>
      </c>
      <c r="F63" s="13">
        <f t="shared" si="7"/>
        <v>45.757082530134035</v>
      </c>
      <c r="G63" s="13">
        <f t="shared" si="7"/>
        <v>43.910411713083455</v>
      </c>
      <c r="H63" s="13">
        <f t="shared" si="7"/>
        <v>0</v>
      </c>
      <c r="I63" s="13">
        <f t="shared" si="7"/>
        <v>29.889164747739166</v>
      </c>
      <c r="J63" s="13">
        <f t="shared" si="7"/>
        <v>62.485429902265956</v>
      </c>
      <c r="K63" s="13">
        <f t="shared" si="7"/>
        <v>44.909054087503094</v>
      </c>
      <c r="L63" s="13">
        <f t="shared" si="7"/>
        <v>0</v>
      </c>
      <c r="M63" s="13">
        <f t="shared" si="7"/>
        <v>35.79816132992302</v>
      </c>
      <c r="N63" s="13">
        <f t="shared" si="7"/>
        <v>15.798861394679008</v>
      </c>
      <c r="O63" s="13">
        <f t="shared" si="7"/>
        <v>44.748839267632256</v>
      </c>
      <c r="P63" s="13">
        <f t="shared" si="7"/>
        <v>0</v>
      </c>
      <c r="Q63" s="13">
        <f t="shared" si="7"/>
        <v>20.182566887437087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28.62329765503309</v>
      </c>
      <c r="W63" s="13">
        <f t="shared" si="7"/>
        <v>45.05609507792463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44.99999883782436</v>
      </c>
      <c r="E64" s="13">
        <f t="shared" si="7"/>
        <v>100</v>
      </c>
      <c r="F64" s="13">
        <f t="shared" si="7"/>
        <v>54.2679222984839</v>
      </c>
      <c r="G64" s="13">
        <f t="shared" si="7"/>
        <v>42.173650739866865</v>
      </c>
      <c r="H64" s="13">
        <f t="shared" si="7"/>
        <v>0</v>
      </c>
      <c r="I64" s="13">
        <f t="shared" si="7"/>
        <v>32.14719101278359</v>
      </c>
      <c r="J64" s="13">
        <f t="shared" si="7"/>
        <v>71.7834076437069</v>
      </c>
      <c r="K64" s="13">
        <f t="shared" si="7"/>
        <v>55.460469498312</v>
      </c>
      <c r="L64" s="13">
        <f t="shared" si="7"/>
        <v>0</v>
      </c>
      <c r="M64" s="13">
        <f t="shared" si="7"/>
        <v>42.4146257140063</v>
      </c>
      <c r="N64" s="13">
        <f t="shared" si="7"/>
        <v>20.00181815927902</v>
      </c>
      <c r="O64" s="13">
        <f t="shared" si="7"/>
        <v>48.68576009388313</v>
      </c>
      <c r="P64" s="13">
        <f t="shared" si="7"/>
        <v>0</v>
      </c>
      <c r="Q64" s="13">
        <f t="shared" si="7"/>
        <v>22.895859417720718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32.4858920481702</v>
      </c>
      <c r="W64" s="13">
        <f t="shared" si="7"/>
        <v>51.44479006815029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26.88931322204864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113649152</v>
      </c>
      <c r="C67" s="24"/>
      <c r="D67" s="25">
        <v>106791837</v>
      </c>
      <c r="E67" s="26">
        <v>106791837</v>
      </c>
      <c r="F67" s="26">
        <v>6045052</v>
      </c>
      <c r="G67" s="26">
        <v>6251135</v>
      </c>
      <c r="H67" s="26">
        <v>6620883</v>
      </c>
      <c r="I67" s="26">
        <v>18917070</v>
      </c>
      <c r="J67" s="26">
        <v>5863096</v>
      </c>
      <c r="K67" s="26">
        <v>4883578</v>
      </c>
      <c r="L67" s="26">
        <v>5681280</v>
      </c>
      <c r="M67" s="26">
        <v>16427954</v>
      </c>
      <c r="N67" s="26">
        <v>5023916</v>
      </c>
      <c r="O67" s="26">
        <v>4913693</v>
      </c>
      <c r="P67" s="26">
        <v>5792591</v>
      </c>
      <c r="Q67" s="26">
        <v>15730200</v>
      </c>
      <c r="R67" s="26"/>
      <c r="S67" s="26"/>
      <c r="T67" s="26"/>
      <c r="U67" s="26"/>
      <c r="V67" s="26">
        <v>51075224</v>
      </c>
      <c r="W67" s="26">
        <v>71331763</v>
      </c>
      <c r="X67" s="26"/>
      <c r="Y67" s="25"/>
      <c r="Z67" s="27">
        <v>106791837</v>
      </c>
    </row>
    <row r="68" spans="1:26" ht="12.75" hidden="1">
      <c r="A68" s="37" t="s">
        <v>31</v>
      </c>
      <c r="B68" s="19">
        <v>22693193</v>
      </c>
      <c r="C68" s="19"/>
      <c r="D68" s="20">
        <v>27148891</v>
      </c>
      <c r="E68" s="21">
        <v>27148891</v>
      </c>
      <c r="F68" s="21">
        <v>2049543</v>
      </c>
      <c r="G68" s="21">
        <v>2364536</v>
      </c>
      <c r="H68" s="21">
        <v>2635475</v>
      </c>
      <c r="I68" s="21">
        <v>7049554</v>
      </c>
      <c r="J68" s="21">
        <v>1978697</v>
      </c>
      <c r="K68" s="21">
        <v>1786978</v>
      </c>
      <c r="L68" s="21">
        <v>2574758</v>
      </c>
      <c r="M68" s="21">
        <v>6340433</v>
      </c>
      <c r="N68" s="21">
        <v>2019203</v>
      </c>
      <c r="O68" s="21">
        <v>1908980</v>
      </c>
      <c r="P68" s="21">
        <v>2019302</v>
      </c>
      <c r="Q68" s="21">
        <v>5947485</v>
      </c>
      <c r="R68" s="21"/>
      <c r="S68" s="21"/>
      <c r="T68" s="21"/>
      <c r="U68" s="21"/>
      <c r="V68" s="21">
        <v>19337472</v>
      </c>
      <c r="W68" s="21">
        <v>19337472</v>
      </c>
      <c r="X68" s="21"/>
      <c r="Y68" s="20"/>
      <c r="Z68" s="23">
        <v>27148891</v>
      </c>
    </row>
    <row r="69" spans="1:26" ht="12.75" hidden="1">
      <c r="A69" s="38" t="s">
        <v>32</v>
      </c>
      <c r="B69" s="19">
        <v>65138739</v>
      </c>
      <c r="C69" s="19"/>
      <c r="D69" s="20">
        <v>53781740</v>
      </c>
      <c r="E69" s="21">
        <v>53781740</v>
      </c>
      <c r="F69" s="21">
        <v>2016814</v>
      </c>
      <c r="G69" s="21">
        <v>2016814</v>
      </c>
      <c r="H69" s="21">
        <v>2016814</v>
      </c>
      <c r="I69" s="21">
        <v>6050442</v>
      </c>
      <c r="J69" s="21">
        <v>2016814</v>
      </c>
      <c r="K69" s="21">
        <v>2016814</v>
      </c>
      <c r="L69" s="21">
        <v>2016814</v>
      </c>
      <c r="M69" s="21">
        <v>6050442</v>
      </c>
      <c r="N69" s="21">
        <v>2016814</v>
      </c>
      <c r="O69" s="21">
        <v>2016814</v>
      </c>
      <c r="P69" s="21">
        <v>2016814</v>
      </c>
      <c r="Q69" s="21">
        <v>6050442</v>
      </c>
      <c r="R69" s="21"/>
      <c r="S69" s="21"/>
      <c r="T69" s="21"/>
      <c r="U69" s="21"/>
      <c r="V69" s="21">
        <v>18151326</v>
      </c>
      <c r="W69" s="21">
        <v>38515888</v>
      </c>
      <c r="X69" s="21"/>
      <c r="Y69" s="20"/>
      <c r="Z69" s="23">
        <v>53781740</v>
      </c>
    </row>
    <row r="70" spans="1:26" ht="12.75" hidden="1">
      <c r="A70" s="39" t="s">
        <v>103</v>
      </c>
      <c r="B70" s="19">
        <v>-1376</v>
      </c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33858861</v>
      </c>
      <c r="C71" s="19"/>
      <c r="D71" s="20">
        <v>23098760</v>
      </c>
      <c r="E71" s="21">
        <v>23098760</v>
      </c>
      <c r="F71" s="21">
        <v>866203</v>
      </c>
      <c r="G71" s="21">
        <v>866203</v>
      </c>
      <c r="H71" s="21">
        <v>866203</v>
      </c>
      <c r="I71" s="21">
        <v>2598609</v>
      </c>
      <c r="J71" s="21">
        <v>866203</v>
      </c>
      <c r="K71" s="21">
        <v>866203</v>
      </c>
      <c r="L71" s="21">
        <v>866203</v>
      </c>
      <c r="M71" s="21">
        <v>2598609</v>
      </c>
      <c r="N71" s="21">
        <v>866203</v>
      </c>
      <c r="O71" s="21">
        <v>866203</v>
      </c>
      <c r="P71" s="21">
        <v>866203</v>
      </c>
      <c r="Q71" s="21">
        <v>2598609</v>
      </c>
      <c r="R71" s="21"/>
      <c r="S71" s="21"/>
      <c r="T71" s="21"/>
      <c r="U71" s="21"/>
      <c r="V71" s="21">
        <v>7795827</v>
      </c>
      <c r="W71" s="21">
        <v>17165848</v>
      </c>
      <c r="X71" s="21"/>
      <c r="Y71" s="20"/>
      <c r="Z71" s="23">
        <v>23098760</v>
      </c>
    </row>
    <row r="72" spans="1:26" ht="12.75" hidden="1">
      <c r="A72" s="39" t="s">
        <v>105</v>
      </c>
      <c r="B72" s="19">
        <v>17305717</v>
      </c>
      <c r="C72" s="19"/>
      <c r="D72" s="20">
        <v>17776153</v>
      </c>
      <c r="E72" s="21">
        <v>17776153</v>
      </c>
      <c r="F72" s="21">
        <v>666605</v>
      </c>
      <c r="G72" s="21">
        <v>666605</v>
      </c>
      <c r="H72" s="21">
        <v>666605</v>
      </c>
      <c r="I72" s="21">
        <v>1999815</v>
      </c>
      <c r="J72" s="21">
        <v>666605</v>
      </c>
      <c r="K72" s="21">
        <v>666605</v>
      </c>
      <c r="L72" s="21">
        <v>666605</v>
      </c>
      <c r="M72" s="21">
        <v>1999815</v>
      </c>
      <c r="N72" s="21">
        <v>666605</v>
      </c>
      <c r="O72" s="21">
        <v>666605</v>
      </c>
      <c r="P72" s="21">
        <v>666605</v>
      </c>
      <c r="Q72" s="21">
        <v>1999815</v>
      </c>
      <c r="R72" s="21"/>
      <c r="S72" s="21"/>
      <c r="T72" s="21"/>
      <c r="U72" s="21"/>
      <c r="V72" s="21">
        <v>5999445</v>
      </c>
      <c r="W72" s="21">
        <v>13101506</v>
      </c>
      <c r="X72" s="21"/>
      <c r="Y72" s="20"/>
      <c r="Z72" s="23">
        <v>17776153</v>
      </c>
    </row>
    <row r="73" spans="1:26" ht="12.75" hidden="1">
      <c r="A73" s="39" t="s">
        <v>106</v>
      </c>
      <c r="B73" s="19">
        <v>12583451</v>
      </c>
      <c r="C73" s="19"/>
      <c r="D73" s="20">
        <v>12906827</v>
      </c>
      <c r="E73" s="21">
        <v>12906827</v>
      </c>
      <c r="F73" s="21">
        <v>484006</v>
      </c>
      <c r="G73" s="21">
        <v>484006</v>
      </c>
      <c r="H73" s="21">
        <v>484006</v>
      </c>
      <c r="I73" s="21">
        <v>1452018</v>
      </c>
      <c r="J73" s="21">
        <v>484006</v>
      </c>
      <c r="K73" s="21">
        <v>484006</v>
      </c>
      <c r="L73" s="21">
        <v>484006</v>
      </c>
      <c r="M73" s="21">
        <v>1452018</v>
      </c>
      <c r="N73" s="21">
        <v>484006</v>
      </c>
      <c r="O73" s="21">
        <v>484006</v>
      </c>
      <c r="P73" s="21">
        <v>484006</v>
      </c>
      <c r="Q73" s="21">
        <v>1452018</v>
      </c>
      <c r="R73" s="21"/>
      <c r="S73" s="21"/>
      <c r="T73" s="21"/>
      <c r="U73" s="21"/>
      <c r="V73" s="21">
        <v>4356054</v>
      </c>
      <c r="W73" s="21">
        <v>8248534</v>
      </c>
      <c r="X73" s="21"/>
      <c r="Y73" s="20"/>
      <c r="Z73" s="23">
        <v>12906827</v>
      </c>
    </row>
    <row r="74" spans="1:26" ht="12.75" hidden="1">
      <c r="A74" s="39" t="s">
        <v>107</v>
      </c>
      <c r="B74" s="19">
        <v>1392086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25817220</v>
      </c>
      <c r="C75" s="28"/>
      <c r="D75" s="29">
        <v>25861206</v>
      </c>
      <c r="E75" s="30">
        <v>25861206</v>
      </c>
      <c r="F75" s="30">
        <v>1978695</v>
      </c>
      <c r="G75" s="30">
        <v>1869785</v>
      </c>
      <c r="H75" s="30">
        <v>1968594</v>
      </c>
      <c r="I75" s="30">
        <v>5817074</v>
      </c>
      <c r="J75" s="30">
        <v>1867585</v>
      </c>
      <c r="K75" s="30">
        <v>1079786</v>
      </c>
      <c r="L75" s="30">
        <v>1089708</v>
      </c>
      <c r="M75" s="30">
        <v>4037079</v>
      </c>
      <c r="N75" s="30">
        <v>987899</v>
      </c>
      <c r="O75" s="30">
        <v>987899</v>
      </c>
      <c r="P75" s="30">
        <v>1756475</v>
      </c>
      <c r="Q75" s="30">
        <v>3732273</v>
      </c>
      <c r="R75" s="30"/>
      <c r="S75" s="30"/>
      <c r="T75" s="30"/>
      <c r="U75" s="30"/>
      <c r="V75" s="30">
        <v>13586426</v>
      </c>
      <c r="W75" s="30">
        <v>13478403</v>
      </c>
      <c r="X75" s="30"/>
      <c r="Y75" s="29"/>
      <c r="Z75" s="31">
        <v>25861206</v>
      </c>
    </row>
    <row r="76" spans="1:26" ht="12.75" hidden="1">
      <c r="A76" s="42" t="s">
        <v>287</v>
      </c>
      <c r="B76" s="32">
        <v>113649152</v>
      </c>
      <c r="C76" s="32"/>
      <c r="D76" s="33">
        <v>77211880</v>
      </c>
      <c r="E76" s="34">
        <v>106791837</v>
      </c>
      <c r="F76" s="34">
        <v>2408500</v>
      </c>
      <c r="G76" s="34">
        <v>3711589</v>
      </c>
      <c r="H76" s="34"/>
      <c r="I76" s="34">
        <v>6120089</v>
      </c>
      <c r="J76" s="34">
        <v>2539272</v>
      </c>
      <c r="K76" s="34">
        <v>1853886</v>
      </c>
      <c r="L76" s="34"/>
      <c r="M76" s="34">
        <v>4393158</v>
      </c>
      <c r="N76" s="34">
        <v>1578032</v>
      </c>
      <c r="O76" s="34">
        <v>2317836</v>
      </c>
      <c r="P76" s="34"/>
      <c r="Q76" s="34">
        <v>3895868</v>
      </c>
      <c r="R76" s="34"/>
      <c r="S76" s="34"/>
      <c r="T76" s="34"/>
      <c r="U76" s="34"/>
      <c r="V76" s="34">
        <v>14409115</v>
      </c>
      <c r="W76" s="34">
        <v>39677740</v>
      </c>
      <c r="X76" s="34"/>
      <c r="Y76" s="33"/>
      <c r="Z76" s="35">
        <v>106791837</v>
      </c>
    </row>
    <row r="77" spans="1:26" ht="12.75" hidden="1">
      <c r="A77" s="37" t="s">
        <v>31</v>
      </c>
      <c r="B77" s="19">
        <v>22693193</v>
      </c>
      <c r="C77" s="19"/>
      <c r="D77" s="20">
        <v>27148891</v>
      </c>
      <c r="E77" s="21">
        <v>27148891</v>
      </c>
      <c r="F77" s="21">
        <v>1003788</v>
      </c>
      <c r="G77" s="21">
        <v>2381755</v>
      </c>
      <c r="H77" s="21"/>
      <c r="I77" s="21">
        <v>3385543</v>
      </c>
      <c r="J77" s="21">
        <v>1094868</v>
      </c>
      <c r="K77" s="21">
        <v>871555</v>
      </c>
      <c r="L77" s="21"/>
      <c r="M77" s="21">
        <v>1966423</v>
      </c>
      <c r="N77" s="21">
        <v>1005555</v>
      </c>
      <c r="O77" s="21">
        <v>1126169</v>
      </c>
      <c r="P77" s="21"/>
      <c r="Q77" s="21">
        <v>2131724</v>
      </c>
      <c r="R77" s="21"/>
      <c r="S77" s="21"/>
      <c r="T77" s="21"/>
      <c r="U77" s="21"/>
      <c r="V77" s="21">
        <v>7483690</v>
      </c>
      <c r="W77" s="21">
        <v>15349406</v>
      </c>
      <c r="X77" s="21"/>
      <c r="Y77" s="20"/>
      <c r="Z77" s="23">
        <v>27148891</v>
      </c>
    </row>
    <row r="78" spans="1:26" ht="12.75" hidden="1">
      <c r="A78" s="38" t="s">
        <v>32</v>
      </c>
      <c r="B78" s="19">
        <v>65138739</v>
      </c>
      <c r="C78" s="19"/>
      <c r="D78" s="20">
        <v>24201783</v>
      </c>
      <c r="E78" s="21">
        <v>53781740</v>
      </c>
      <c r="F78" s="21">
        <v>1404712</v>
      </c>
      <c r="G78" s="21">
        <v>1329834</v>
      </c>
      <c r="H78" s="21"/>
      <c r="I78" s="21">
        <v>2734546</v>
      </c>
      <c r="J78" s="21">
        <v>1444404</v>
      </c>
      <c r="K78" s="21">
        <v>982331</v>
      </c>
      <c r="L78" s="21"/>
      <c r="M78" s="21">
        <v>2426735</v>
      </c>
      <c r="N78" s="21">
        <v>572477</v>
      </c>
      <c r="O78" s="21">
        <v>1191667</v>
      </c>
      <c r="P78" s="21"/>
      <c r="Q78" s="21">
        <v>1764144</v>
      </c>
      <c r="R78" s="21"/>
      <c r="S78" s="21"/>
      <c r="T78" s="21"/>
      <c r="U78" s="21"/>
      <c r="V78" s="21">
        <v>6925425</v>
      </c>
      <c r="W78" s="21">
        <v>20704084</v>
      </c>
      <c r="X78" s="21"/>
      <c r="Y78" s="20"/>
      <c r="Z78" s="23">
        <v>53781740</v>
      </c>
    </row>
    <row r="79" spans="1:26" ht="12.75" hidden="1">
      <c r="A79" s="39" t="s">
        <v>103</v>
      </c>
      <c r="B79" s="19">
        <v>-1376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33858861</v>
      </c>
      <c r="C80" s="19"/>
      <c r="D80" s="20">
        <v>10394442</v>
      </c>
      <c r="E80" s="21">
        <v>23098760</v>
      </c>
      <c r="F80" s="21">
        <v>837033</v>
      </c>
      <c r="G80" s="21">
        <v>833002</v>
      </c>
      <c r="H80" s="21"/>
      <c r="I80" s="21">
        <v>1670035</v>
      </c>
      <c r="J80" s="21">
        <v>680437</v>
      </c>
      <c r="K80" s="21">
        <v>414533</v>
      </c>
      <c r="L80" s="21"/>
      <c r="M80" s="21">
        <v>1094970</v>
      </c>
      <c r="N80" s="21">
        <v>370351</v>
      </c>
      <c r="O80" s="21">
        <v>657727</v>
      </c>
      <c r="P80" s="21"/>
      <c r="Q80" s="21">
        <v>1028078</v>
      </c>
      <c r="R80" s="21"/>
      <c r="S80" s="21"/>
      <c r="T80" s="21"/>
      <c r="U80" s="21"/>
      <c r="V80" s="21">
        <v>3793083</v>
      </c>
      <c r="W80" s="21">
        <v>10557616</v>
      </c>
      <c r="X80" s="21"/>
      <c r="Y80" s="20"/>
      <c r="Z80" s="23">
        <v>23098760</v>
      </c>
    </row>
    <row r="81" spans="1:26" ht="12.75" hidden="1">
      <c r="A81" s="39" t="s">
        <v>105</v>
      </c>
      <c r="B81" s="19">
        <v>17305717</v>
      </c>
      <c r="C81" s="19"/>
      <c r="D81" s="20">
        <v>7999269</v>
      </c>
      <c r="E81" s="21">
        <v>17776153</v>
      </c>
      <c r="F81" s="21">
        <v>305019</v>
      </c>
      <c r="G81" s="21">
        <v>292709</v>
      </c>
      <c r="H81" s="21"/>
      <c r="I81" s="21">
        <v>597728</v>
      </c>
      <c r="J81" s="21">
        <v>416531</v>
      </c>
      <c r="K81" s="21">
        <v>299366</v>
      </c>
      <c r="L81" s="21"/>
      <c r="M81" s="21">
        <v>715897</v>
      </c>
      <c r="N81" s="21">
        <v>105316</v>
      </c>
      <c r="O81" s="21">
        <v>298298</v>
      </c>
      <c r="P81" s="21"/>
      <c r="Q81" s="21">
        <v>403614</v>
      </c>
      <c r="R81" s="21"/>
      <c r="S81" s="21"/>
      <c r="T81" s="21"/>
      <c r="U81" s="21"/>
      <c r="V81" s="21">
        <v>1717239</v>
      </c>
      <c r="W81" s="21">
        <v>5903027</v>
      </c>
      <c r="X81" s="21"/>
      <c r="Y81" s="20"/>
      <c r="Z81" s="23">
        <v>17776153</v>
      </c>
    </row>
    <row r="82" spans="1:26" ht="12.75" hidden="1">
      <c r="A82" s="39" t="s">
        <v>106</v>
      </c>
      <c r="B82" s="19">
        <v>12583451</v>
      </c>
      <c r="C82" s="19"/>
      <c r="D82" s="20">
        <v>5808072</v>
      </c>
      <c r="E82" s="21">
        <v>12906827</v>
      </c>
      <c r="F82" s="21">
        <v>262660</v>
      </c>
      <c r="G82" s="21">
        <v>204123</v>
      </c>
      <c r="H82" s="21"/>
      <c r="I82" s="21">
        <v>466783</v>
      </c>
      <c r="J82" s="21">
        <v>347436</v>
      </c>
      <c r="K82" s="21">
        <v>268432</v>
      </c>
      <c r="L82" s="21"/>
      <c r="M82" s="21">
        <v>615868</v>
      </c>
      <c r="N82" s="21">
        <v>96810</v>
      </c>
      <c r="O82" s="21">
        <v>235642</v>
      </c>
      <c r="P82" s="21"/>
      <c r="Q82" s="21">
        <v>332452</v>
      </c>
      <c r="R82" s="21"/>
      <c r="S82" s="21"/>
      <c r="T82" s="21"/>
      <c r="U82" s="21"/>
      <c r="V82" s="21">
        <v>1415103</v>
      </c>
      <c r="W82" s="21">
        <v>4243441</v>
      </c>
      <c r="X82" s="21"/>
      <c r="Y82" s="20"/>
      <c r="Z82" s="23">
        <v>12906827</v>
      </c>
    </row>
    <row r="83" spans="1:26" ht="12.75" hidden="1">
      <c r="A83" s="39" t="s">
        <v>107</v>
      </c>
      <c r="B83" s="19">
        <v>1392086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25817220</v>
      </c>
      <c r="C84" s="28"/>
      <c r="D84" s="29">
        <v>25861206</v>
      </c>
      <c r="E84" s="30">
        <v>25861206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3624250</v>
      </c>
      <c r="X84" s="30"/>
      <c r="Y84" s="29"/>
      <c r="Z84" s="31">
        <v>25861206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570000</v>
      </c>
      <c r="F22" s="345">
        <f t="shared" si="6"/>
        <v>570000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427500</v>
      </c>
      <c r="Y22" s="345">
        <f t="shared" si="6"/>
        <v>-427500</v>
      </c>
      <c r="Z22" s="336">
        <f>+IF(X22&lt;&gt;0,+(Y22/X22)*100,0)</f>
        <v>-100</v>
      </c>
      <c r="AA22" s="350">
        <f>SUM(AA23:AA32)</f>
        <v>570000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570000</v>
      </c>
      <c r="F32" s="59">
        <v>570000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427500</v>
      </c>
      <c r="Y32" s="59">
        <v>-427500</v>
      </c>
      <c r="Z32" s="61">
        <v>-100</v>
      </c>
      <c r="AA32" s="62">
        <v>570000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13315000</v>
      </c>
      <c r="F40" s="345">
        <f t="shared" si="9"/>
        <v>13315000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9986250</v>
      </c>
      <c r="Y40" s="345">
        <f t="shared" si="9"/>
        <v>-9986250</v>
      </c>
      <c r="Z40" s="336">
        <f>+IF(X40&lt;&gt;0,+(Y40/X40)*100,0)</f>
        <v>-100</v>
      </c>
      <c r="AA40" s="350">
        <f>SUM(AA41:AA49)</f>
        <v>13315000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13315000</v>
      </c>
      <c r="F49" s="53">
        <v>13315000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9986250</v>
      </c>
      <c r="Y49" s="53">
        <v>-9986250</v>
      </c>
      <c r="Z49" s="94">
        <v>-100</v>
      </c>
      <c r="AA49" s="95">
        <v>13315000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13885000</v>
      </c>
      <c r="F60" s="264">
        <f t="shared" si="14"/>
        <v>13885000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10413750</v>
      </c>
      <c r="Y60" s="264">
        <f t="shared" si="14"/>
        <v>-10413750</v>
      </c>
      <c r="Z60" s="337">
        <f>+IF(X60&lt;&gt;0,+(Y60/X60)*100,0)</f>
        <v>-100</v>
      </c>
      <c r="AA60" s="232">
        <f>+AA57+AA54+AA51+AA40+AA37+AA34+AA22+AA5</f>
        <v>13885000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141428114</v>
      </c>
      <c r="D5" s="153">
        <f>SUM(D6:D8)</f>
        <v>0</v>
      </c>
      <c r="E5" s="154">
        <f t="shared" si="0"/>
        <v>142011256</v>
      </c>
      <c r="F5" s="100">
        <f t="shared" si="0"/>
        <v>142011256</v>
      </c>
      <c r="G5" s="100">
        <f t="shared" si="0"/>
        <v>37296027</v>
      </c>
      <c r="H5" s="100">
        <f t="shared" si="0"/>
        <v>16633575</v>
      </c>
      <c r="I5" s="100">
        <f t="shared" si="0"/>
        <v>5544665</v>
      </c>
      <c r="J5" s="100">
        <f t="shared" si="0"/>
        <v>59474267</v>
      </c>
      <c r="K5" s="100">
        <f t="shared" si="0"/>
        <v>4142586</v>
      </c>
      <c r="L5" s="100">
        <f t="shared" si="0"/>
        <v>35420012</v>
      </c>
      <c r="M5" s="100">
        <f t="shared" si="0"/>
        <v>4318711</v>
      </c>
      <c r="N5" s="100">
        <f t="shared" si="0"/>
        <v>43881309</v>
      </c>
      <c r="O5" s="100">
        <f t="shared" si="0"/>
        <v>3890255</v>
      </c>
      <c r="P5" s="100">
        <f t="shared" si="0"/>
        <v>3760032</v>
      </c>
      <c r="Q5" s="100">
        <f t="shared" si="0"/>
        <v>25753464</v>
      </c>
      <c r="R5" s="100">
        <f t="shared" si="0"/>
        <v>33403751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136759327</v>
      </c>
      <c r="X5" s="100">
        <f t="shared" si="0"/>
        <v>144922921</v>
      </c>
      <c r="Y5" s="100">
        <f t="shared" si="0"/>
        <v>-8163594</v>
      </c>
      <c r="Z5" s="137">
        <f>+IF(X5&lt;&gt;0,+(Y5/X5)*100,0)</f>
        <v>-5.633059245334974</v>
      </c>
      <c r="AA5" s="153">
        <f>SUM(AA6:AA8)</f>
        <v>142011256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>
        <v>333333</v>
      </c>
      <c r="N6" s="60">
        <v>333333</v>
      </c>
      <c r="O6" s="60">
        <v>333333</v>
      </c>
      <c r="P6" s="60">
        <v>333333</v>
      </c>
      <c r="Q6" s="60">
        <v>21660696</v>
      </c>
      <c r="R6" s="60">
        <v>22327362</v>
      </c>
      <c r="S6" s="60"/>
      <c r="T6" s="60"/>
      <c r="U6" s="60"/>
      <c r="V6" s="60"/>
      <c r="W6" s="60">
        <v>22660695</v>
      </c>
      <c r="X6" s="60"/>
      <c r="Y6" s="60">
        <v>22660695</v>
      </c>
      <c r="Z6" s="140">
        <v>0</v>
      </c>
      <c r="AA6" s="155"/>
    </row>
    <row r="7" spans="1:27" ht="12.75">
      <c r="A7" s="138" t="s">
        <v>76</v>
      </c>
      <c r="B7" s="136"/>
      <c r="C7" s="157">
        <v>141428114</v>
      </c>
      <c r="D7" s="157"/>
      <c r="E7" s="158">
        <v>142011256</v>
      </c>
      <c r="F7" s="159">
        <v>142011256</v>
      </c>
      <c r="G7" s="159">
        <v>37296027</v>
      </c>
      <c r="H7" s="159">
        <v>16633575</v>
      </c>
      <c r="I7" s="159">
        <v>5544665</v>
      </c>
      <c r="J7" s="159">
        <v>59474267</v>
      </c>
      <c r="K7" s="159">
        <v>4142586</v>
      </c>
      <c r="L7" s="159">
        <v>35420012</v>
      </c>
      <c r="M7" s="159">
        <v>3985378</v>
      </c>
      <c r="N7" s="159">
        <v>43547976</v>
      </c>
      <c r="O7" s="159">
        <v>3556922</v>
      </c>
      <c r="P7" s="159">
        <v>3426699</v>
      </c>
      <c r="Q7" s="159">
        <v>4092768</v>
      </c>
      <c r="R7" s="159">
        <v>11076389</v>
      </c>
      <c r="S7" s="159"/>
      <c r="T7" s="159"/>
      <c r="U7" s="159"/>
      <c r="V7" s="159"/>
      <c r="W7" s="159">
        <v>114098632</v>
      </c>
      <c r="X7" s="159">
        <v>144922921</v>
      </c>
      <c r="Y7" s="159">
        <v>-30824289</v>
      </c>
      <c r="Z7" s="141">
        <v>-21.27</v>
      </c>
      <c r="AA7" s="157">
        <v>142011256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76382563</v>
      </c>
      <c r="D19" s="153">
        <f>SUM(D20:D23)</f>
        <v>0</v>
      </c>
      <c r="E19" s="154">
        <f t="shared" si="3"/>
        <v>64781740</v>
      </c>
      <c r="F19" s="100">
        <f t="shared" si="3"/>
        <v>64781740</v>
      </c>
      <c r="G19" s="100">
        <f t="shared" si="3"/>
        <v>2016814</v>
      </c>
      <c r="H19" s="100">
        <f t="shared" si="3"/>
        <v>2016814</v>
      </c>
      <c r="I19" s="100">
        <f t="shared" si="3"/>
        <v>2016814</v>
      </c>
      <c r="J19" s="100">
        <f t="shared" si="3"/>
        <v>6050442</v>
      </c>
      <c r="K19" s="100">
        <f t="shared" si="3"/>
        <v>2016814</v>
      </c>
      <c r="L19" s="100">
        <f t="shared" si="3"/>
        <v>2016814</v>
      </c>
      <c r="M19" s="100">
        <f t="shared" si="3"/>
        <v>2016814</v>
      </c>
      <c r="N19" s="100">
        <f t="shared" si="3"/>
        <v>6050442</v>
      </c>
      <c r="O19" s="100">
        <f t="shared" si="3"/>
        <v>2016814</v>
      </c>
      <c r="P19" s="100">
        <f t="shared" si="3"/>
        <v>2016814</v>
      </c>
      <c r="Q19" s="100">
        <f t="shared" si="3"/>
        <v>2016814</v>
      </c>
      <c r="R19" s="100">
        <f t="shared" si="3"/>
        <v>6050442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18151326</v>
      </c>
      <c r="X19" s="100">
        <f t="shared" si="3"/>
        <v>41515885</v>
      </c>
      <c r="Y19" s="100">
        <f t="shared" si="3"/>
        <v>-23364559</v>
      </c>
      <c r="Z19" s="137">
        <f>+IF(X19&lt;&gt;0,+(Y19/X19)*100,0)</f>
        <v>-56.27860034779458</v>
      </c>
      <c r="AA19" s="153">
        <f>SUM(AA20:AA23)</f>
        <v>64781740</v>
      </c>
    </row>
    <row r="20" spans="1:27" ht="12.75">
      <c r="A20" s="138" t="s">
        <v>89</v>
      </c>
      <c r="B20" s="136"/>
      <c r="C20" s="155">
        <v>9367654</v>
      </c>
      <c r="D20" s="155"/>
      <c r="E20" s="156">
        <v>11000000</v>
      </c>
      <c r="F20" s="60">
        <v>11000000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2999997</v>
      </c>
      <c r="Y20" s="60">
        <v>-2999997</v>
      </c>
      <c r="Z20" s="140">
        <v>-100</v>
      </c>
      <c r="AA20" s="155">
        <v>11000000</v>
      </c>
    </row>
    <row r="21" spans="1:27" ht="12.75">
      <c r="A21" s="138" t="s">
        <v>90</v>
      </c>
      <c r="B21" s="136"/>
      <c r="C21" s="155">
        <v>37125741</v>
      </c>
      <c r="D21" s="155"/>
      <c r="E21" s="156">
        <v>23098760</v>
      </c>
      <c r="F21" s="60">
        <v>23098760</v>
      </c>
      <c r="G21" s="60">
        <v>866203</v>
      </c>
      <c r="H21" s="60">
        <v>866203</v>
      </c>
      <c r="I21" s="60">
        <v>866203</v>
      </c>
      <c r="J21" s="60">
        <v>2598609</v>
      </c>
      <c r="K21" s="60">
        <v>866203</v>
      </c>
      <c r="L21" s="60">
        <v>866203</v>
      </c>
      <c r="M21" s="60">
        <v>866203</v>
      </c>
      <c r="N21" s="60">
        <v>2598609</v>
      </c>
      <c r="O21" s="60">
        <v>866203</v>
      </c>
      <c r="P21" s="60">
        <v>866203</v>
      </c>
      <c r="Q21" s="60">
        <v>866203</v>
      </c>
      <c r="R21" s="60">
        <v>2598609</v>
      </c>
      <c r="S21" s="60"/>
      <c r="T21" s="60"/>
      <c r="U21" s="60"/>
      <c r="V21" s="60"/>
      <c r="W21" s="60">
        <v>7795827</v>
      </c>
      <c r="X21" s="60">
        <v>17165848</v>
      </c>
      <c r="Y21" s="60">
        <v>-9370021</v>
      </c>
      <c r="Z21" s="140">
        <v>-54.59</v>
      </c>
      <c r="AA21" s="155">
        <v>23098760</v>
      </c>
    </row>
    <row r="22" spans="1:27" ht="12.75">
      <c r="A22" s="138" t="s">
        <v>91</v>
      </c>
      <c r="B22" s="136"/>
      <c r="C22" s="157">
        <v>17305717</v>
      </c>
      <c r="D22" s="157"/>
      <c r="E22" s="158">
        <v>17776153</v>
      </c>
      <c r="F22" s="159">
        <v>17776153</v>
      </c>
      <c r="G22" s="159">
        <v>666605</v>
      </c>
      <c r="H22" s="159">
        <v>666605</v>
      </c>
      <c r="I22" s="159">
        <v>666605</v>
      </c>
      <c r="J22" s="159">
        <v>1999815</v>
      </c>
      <c r="K22" s="159">
        <v>666605</v>
      </c>
      <c r="L22" s="159">
        <v>666605</v>
      </c>
      <c r="M22" s="159">
        <v>666605</v>
      </c>
      <c r="N22" s="159">
        <v>1999815</v>
      </c>
      <c r="O22" s="159">
        <v>666605</v>
      </c>
      <c r="P22" s="159">
        <v>666605</v>
      </c>
      <c r="Q22" s="159">
        <v>666605</v>
      </c>
      <c r="R22" s="159">
        <v>1999815</v>
      </c>
      <c r="S22" s="159"/>
      <c r="T22" s="159"/>
      <c r="U22" s="159"/>
      <c r="V22" s="159"/>
      <c r="W22" s="159">
        <v>5999445</v>
      </c>
      <c r="X22" s="159">
        <v>13101506</v>
      </c>
      <c r="Y22" s="159">
        <v>-7102061</v>
      </c>
      <c r="Z22" s="141">
        <v>-54.21</v>
      </c>
      <c r="AA22" s="157">
        <v>17776153</v>
      </c>
    </row>
    <row r="23" spans="1:27" ht="12.75">
      <c r="A23" s="138" t="s">
        <v>92</v>
      </c>
      <c r="B23" s="136"/>
      <c r="C23" s="155">
        <v>12583451</v>
      </c>
      <c r="D23" s="155"/>
      <c r="E23" s="156">
        <v>12906827</v>
      </c>
      <c r="F23" s="60">
        <v>12906827</v>
      </c>
      <c r="G23" s="60">
        <v>484006</v>
      </c>
      <c r="H23" s="60">
        <v>484006</v>
      </c>
      <c r="I23" s="60">
        <v>484006</v>
      </c>
      <c r="J23" s="60">
        <v>1452018</v>
      </c>
      <c r="K23" s="60">
        <v>484006</v>
      </c>
      <c r="L23" s="60">
        <v>484006</v>
      </c>
      <c r="M23" s="60">
        <v>484006</v>
      </c>
      <c r="N23" s="60">
        <v>1452018</v>
      </c>
      <c r="O23" s="60">
        <v>484006</v>
      </c>
      <c r="P23" s="60">
        <v>484006</v>
      </c>
      <c r="Q23" s="60">
        <v>484006</v>
      </c>
      <c r="R23" s="60">
        <v>1452018</v>
      </c>
      <c r="S23" s="60"/>
      <c r="T23" s="60"/>
      <c r="U23" s="60"/>
      <c r="V23" s="60"/>
      <c r="W23" s="60">
        <v>4356054</v>
      </c>
      <c r="X23" s="60">
        <v>8248534</v>
      </c>
      <c r="Y23" s="60">
        <v>-3892480</v>
      </c>
      <c r="Z23" s="140">
        <v>-47.19</v>
      </c>
      <c r="AA23" s="155">
        <v>12906827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21422000</v>
      </c>
      <c r="F24" s="100">
        <v>21422000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21422000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217810677</v>
      </c>
      <c r="D25" s="168">
        <f>+D5+D9+D15+D19+D24</f>
        <v>0</v>
      </c>
      <c r="E25" s="169">
        <f t="shared" si="4"/>
        <v>228214996</v>
      </c>
      <c r="F25" s="73">
        <f t="shared" si="4"/>
        <v>228214996</v>
      </c>
      <c r="G25" s="73">
        <f t="shared" si="4"/>
        <v>39312841</v>
      </c>
      <c r="H25" s="73">
        <f t="shared" si="4"/>
        <v>18650389</v>
      </c>
      <c r="I25" s="73">
        <f t="shared" si="4"/>
        <v>7561479</v>
      </c>
      <c r="J25" s="73">
        <f t="shared" si="4"/>
        <v>65524709</v>
      </c>
      <c r="K25" s="73">
        <f t="shared" si="4"/>
        <v>6159400</v>
      </c>
      <c r="L25" s="73">
        <f t="shared" si="4"/>
        <v>37436826</v>
      </c>
      <c r="M25" s="73">
        <f t="shared" si="4"/>
        <v>6335525</v>
      </c>
      <c r="N25" s="73">
        <f t="shared" si="4"/>
        <v>49931751</v>
      </c>
      <c r="O25" s="73">
        <f t="shared" si="4"/>
        <v>5907069</v>
      </c>
      <c r="P25" s="73">
        <f t="shared" si="4"/>
        <v>5776846</v>
      </c>
      <c r="Q25" s="73">
        <f t="shared" si="4"/>
        <v>27770278</v>
      </c>
      <c r="R25" s="73">
        <f t="shared" si="4"/>
        <v>39454193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154910653</v>
      </c>
      <c r="X25" s="73">
        <f t="shared" si="4"/>
        <v>186438806</v>
      </c>
      <c r="Y25" s="73">
        <f t="shared" si="4"/>
        <v>-31528153</v>
      </c>
      <c r="Z25" s="170">
        <f>+IF(X25&lt;&gt;0,+(Y25/X25)*100,0)</f>
        <v>-16.910724583807944</v>
      </c>
      <c r="AA25" s="168">
        <f>+AA5+AA9+AA15+AA19+AA24</f>
        <v>228214996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212236111</v>
      </c>
      <c r="D28" s="153">
        <f>SUM(D29:D31)</f>
        <v>0</v>
      </c>
      <c r="E28" s="154">
        <f t="shared" si="5"/>
        <v>134780028</v>
      </c>
      <c r="F28" s="100">
        <f t="shared" si="5"/>
        <v>134780028</v>
      </c>
      <c r="G28" s="100">
        <f t="shared" si="5"/>
        <v>17309881</v>
      </c>
      <c r="H28" s="100">
        <f t="shared" si="5"/>
        <v>8915943</v>
      </c>
      <c r="I28" s="100">
        <f t="shared" si="5"/>
        <v>9460385</v>
      </c>
      <c r="J28" s="100">
        <f t="shared" si="5"/>
        <v>35686209</v>
      </c>
      <c r="K28" s="100">
        <f t="shared" si="5"/>
        <v>8480587</v>
      </c>
      <c r="L28" s="100">
        <f t="shared" si="5"/>
        <v>11754215</v>
      </c>
      <c r="M28" s="100">
        <f t="shared" si="5"/>
        <v>11056356</v>
      </c>
      <c r="N28" s="100">
        <f t="shared" si="5"/>
        <v>31291158</v>
      </c>
      <c r="O28" s="100">
        <f t="shared" si="5"/>
        <v>14158677</v>
      </c>
      <c r="P28" s="100">
        <f t="shared" si="5"/>
        <v>14158677</v>
      </c>
      <c r="Q28" s="100">
        <f t="shared" si="5"/>
        <v>28490688</v>
      </c>
      <c r="R28" s="100">
        <f t="shared" si="5"/>
        <v>56808042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123785409</v>
      </c>
      <c r="X28" s="100">
        <f t="shared" si="5"/>
        <v>81142160</v>
      </c>
      <c r="Y28" s="100">
        <f t="shared" si="5"/>
        <v>42643249</v>
      </c>
      <c r="Z28" s="137">
        <f>+IF(X28&lt;&gt;0,+(Y28/X28)*100,0)</f>
        <v>52.553751342088994</v>
      </c>
      <c r="AA28" s="153">
        <f>SUM(AA29:AA31)</f>
        <v>134780028</v>
      </c>
    </row>
    <row r="29" spans="1:27" ht="12.75">
      <c r="A29" s="138" t="s">
        <v>75</v>
      </c>
      <c r="B29" s="136"/>
      <c r="C29" s="155">
        <v>44320779</v>
      </c>
      <c r="D29" s="155"/>
      <c r="E29" s="156">
        <v>72115663</v>
      </c>
      <c r="F29" s="60">
        <v>72115663</v>
      </c>
      <c r="G29" s="60">
        <v>428574</v>
      </c>
      <c r="H29" s="60">
        <v>523574</v>
      </c>
      <c r="I29" s="60">
        <v>523574</v>
      </c>
      <c r="J29" s="60">
        <v>1475722</v>
      </c>
      <c r="K29" s="60">
        <v>428574</v>
      </c>
      <c r="L29" s="60">
        <v>523574</v>
      </c>
      <c r="M29" s="60">
        <v>523574</v>
      </c>
      <c r="N29" s="60">
        <v>1475722</v>
      </c>
      <c r="O29" s="60">
        <v>523574</v>
      </c>
      <c r="P29" s="60">
        <v>523574</v>
      </c>
      <c r="Q29" s="60">
        <v>523574</v>
      </c>
      <c r="R29" s="60">
        <v>1570722</v>
      </c>
      <c r="S29" s="60"/>
      <c r="T29" s="60"/>
      <c r="U29" s="60"/>
      <c r="V29" s="60"/>
      <c r="W29" s="60">
        <v>4522166</v>
      </c>
      <c r="X29" s="60">
        <v>26639191</v>
      </c>
      <c r="Y29" s="60">
        <v>-22117025</v>
      </c>
      <c r="Z29" s="140">
        <v>-83.02</v>
      </c>
      <c r="AA29" s="155">
        <v>72115663</v>
      </c>
    </row>
    <row r="30" spans="1:27" ht="12.75">
      <c r="A30" s="138" t="s">
        <v>76</v>
      </c>
      <c r="B30" s="136"/>
      <c r="C30" s="157">
        <v>82117563</v>
      </c>
      <c r="D30" s="157"/>
      <c r="E30" s="158">
        <v>29195828</v>
      </c>
      <c r="F30" s="159">
        <v>29195828</v>
      </c>
      <c r="G30" s="159">
        <v>10431600</v>
      </c>
      <c r="H30" s="159">
        <v>1942662</v>
      </c>
      <c r="I30" s="159">
        <v>2487104</v>
      </c>
      <c r="J30" s="159">
        <v>14861366</v>
      </c>
      <c r="K30" s="159">
        <v>1602306</v>
      </c>
      <c r="L30" s="159">
        <v>4780934</v>
      </c>
      <c r="M30" s="159">
        <v>4083075</v>
      </c>
      <c r="N30" s="159">
        <v>10466315</v>
      </c>
      <c r="O30" s="159">
        <v>7185396</v>
      </c>
      <c r="P30" s="159">
        <v>7185396</v>
      </c>
      <c r="Q30" s="159">
        <v>21517407</v>
      </c>
      <c r="R30" s="159">
        <v>35888199</v>
      </c>
      <c r="S30" s="159"/>
      <c r="T30" s="159"/>
      <c r="U30" s="159"/>
      <c r="V30" s="159"/>
      <c r="W30" s="159">
        <v>61215880</v>
      </c>
      <c r="X30" s="159">
        <v>35260222</v>
      </c>
      <c r="Y30" s="159">
        <v>25955658</v>
      </c>
      <c r="Z30" s="141">
        <v>73.61</v>
      </c>
      <c r="AA30" s="157">
        <v>29195828</v>
      </c>
    </row>
    <row r="31" spans="1:27" ht="12.75">
      <c r="A31" s="138" t="s">
        <v>77</v>
      </c>
      <c r="B31" s="136"/>
      <c r="C31" s="155">
        <v>85797769</v>
      </c>
      <c r="D31" s="155"/>
      <c r="E31" s="156">
        <v>33468537</v>
      </c>
      <c r="F31" s="60">
        <v>33468537</v>
      </c>
      <c r="G31" s="60">
        <v>6449707</v>
      </c>
      <c r="H31" s="60">
        <v>6449707</v>
      </c>
      <c r="I31" s="60">
        <v>6449707</v>
      </c>
      <c r="J31" s="60">
        <v>19349121</v>
      </c>
      <c r="K31" s="60">
        <v>6449707</v>
      </c>
      <c r="L31" s="60">
        <v>6449707</v>
      </c>
      <c r="M31" s="60">
        <v>6449707</v>
      </c>
      <c r="N31" s="60">
        <v>19349121</v>
      </c>
      <c r="O31" s="60">
        <v>6449707</v>
      </c>
      <c r="P31" s="60">
        <v>6449707</v>
      </c>
      <c r="Q31" s="60">
        <v>6449707</v>
      </c>
      <c r="R31" s="60">
        <v>19349121</v>
      </c>
      <c r="S31" s="60"/>
      <c r="T31" s="60"/>
      <c r="U31" s="60"/>
      <c r="V31" s="60"/>
      <c r="W31" s="60">
        <v>58047363</v>
      </c>
      <c r="X31" s="60">
        <v>19242747</v>
      </c>
      <c r="Y31" s="60">
        <v>38804616</v>
      </c>
      <c r="Z31" s="140">
        <v>201.66</v>
      </c>
      <c r="AA31" s="155">
        <v>33468537</v>
      </c>
    </row>
    <row r="32" spans="1:27" ht="12.75">
      <c r="A32" s="135" t="s">
        <v>78</v>
      </c>
      <c r="B32" s="136"/>
      <c r="C32" s="153">
        <f aca="true" t="shared" si="6" ref="C32:Y32">SUM(C33:C37)</f>
        <v>6818067</v>
      </c>
      <c r="D32" s="153">
        <f>SUM(D33:D37)</f>
        <v>0</v>
      </c>
      <c r="E32" s="154">
        <f t="shared" si="6"/>
        <v>13853134</v>
      </c>
      <c r="F32" s="100">
        <f t="shared" si="6"/>
        <v>13853134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10935747</v>
      </c>
      <c r="Y32" s="100">
        <f t="shared" si="6"/>
        <v>-10935747</v>
      </c>
      <c r="Z32" s="137">
        <f>+IF(X32&lt;&gt;0,+(Y32/X32)*100,0)</f>
        <v>-100</v>
      </c>
      <c r="AA32" s="153">
        <f>SUM(AA33:AA37)</f>
        <v>13853134</v>
      </c>
    </row>
    <row r="33" spans="1:27" ht="12.75">
      <c r="A33" s="138" t="s">
        <v>79</v>
      </c>
      <c r="B33" s="136"/>
      <c r="C33" s="155">
        <v>6818067</v>
      </c>
      <c r="D33" s="155"/>
      <c r="E33" s="156">
        <v>13853134</v>
      </c>
      <c r="F33" s="60">
        <v>13853134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10935747</v>
      </c>
      <c r="Y33" s="60">
        <v>-10935747</v>
      </c>
      <c r="Z33" s="140">
        <v>-100</v>
      </c>
      <c r="AA33" s="155">
        <v>13853134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4635534</v>
      </c>
      <c r="F38" s="100">
        <f t="shared" si="7"/>
        <v>4635534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3205247</v>
      </c>
      <c r="Y38" s="100">
        <f t="shared" si="7"/>
        <v>-3205247</v>
      </c>
      <c r="Z38" s="137">
        <f>+IF(X38&lt;&gt;0,+(Y38/X38)*100,0)</f>
        <v>-100</v>
      </c>
      <c r="AA38" s="153">
        <f>SUM(AA39:AA41)</f>
        <v>4635534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4635534</v>
      </c>
      <c r="F40" s="60">
        <v>4635534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3205247</v>
      </c>
      <c r="Y40" s="60">
        <v>-3205247</v>
      </c>
      <c r="Z40" s="140">
        <v>-100</v>
      </c>
      <c r="AA40" s="155">
        <v>4635534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48836895</v>
      </c>
      <c r="D42" s="153">
        <f>SUM(D43:D46)</f>
        <v>0</v>
      </c>
      <c r="E42" s="154">
        <f t="shared" si="8"/>
        <v>32010169</v>
      </c>
      <c r="F42" s="100">
        <f t="shared" si="8"/>
        <v>32010169</v>
      </c>
      <c r="G42" s="100">
        <f t="shared" si="8"/>
        <v>1800000</v>
      </c>
      <c r="H42" s="100">
        <f t="shared" si="8"/>
        <v>0</v>
      </c>
      <c r="I42" s="100">
        <f t="shared" si="8"/>
        <v>0</v>
      </c>
      <c r="J42" s="100">
        <f t="shared" si="8"/>
        <v>1800000</v>
      </c>
      <c r="K42" s="100">
        <f t="shared" si="8"/>
        <v>0</v>
      </c>
      <c r="L42" s="100">
        <f t="shared" si="8"/>
        <v>1000000</v>
      </c>
      <c r="M42" s="100">
        <f t="shared" si="8"/>
        <v>0</v>
      </c>
      <c r="N42" s="100">
        <f t="shared" si="8"/>
        <v>1000000</v>
      </c>
      <c r="O42" s="100">
        <f t="shared" si="8"/>
        <v>0</v>
      </c>
      <c r="P42" s="100">
        <f t="shared" si="8"/>
        <v>0</v>
      </c>
      <c r="Q42" s="100">
        <f t="shared" si="8"/>
        <v>1200000</v>
      </c>
      <c r="R42" s="100">
        <f t="shared" si="8"/>
        <v>1200000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4000000</v>
      </c>
      <c r="X42" s="100">
        <f t="shared" si="8"/>
        <v>23676753</v>
      </c>
      <c r="Y42" s="100">
        <f t="shared" si="8"/>
        <v>-19676753</v>
      </c>
      <c r="Z42" s="137">
        <f>+IF(X42&lt;&gt;0,+(Y42/X42)*100,0)</f>
        <v>-83.10579157539043</v>
      </c>
      <c r="AA42" s="153">
        <f>SUM(AA43:AA46)</f>
        <v>32010169</v>
      </c>
    </row>
    <row r="43" spans="1:27" ht="12.75">
      <c r="A43" s="138" t="s">
        <v>89</v>
      </c>
      <c r="B43" s="136"/>
      <c r="C43" s="155">
        <v>10962325</v>
      </c>
      <c r="D43" s="155"/>
      <c r="E43" s="156">
        <v>7494938</v>
      </c>
      <c r="F43" s="60">
        <v>7494938</v>
      </c>
      <c r="G43" s="60">
        <v>1800000</v>
      </c>
      <c r="H43" s="60"/>
      <c r="I43" s="60"/>
      <c r="J43" s="60">
        <v>1800000</v>
      </c>
      <c r="K43" s="60"/>
      <c r="L43" s="60">
        <v>1000000</v>
      </c>
      <c r="M43" s="60"/>
      <c r="N43" s="60">
        <v>1000000</v>
      </c>
      <c r="O43" s="60"/>
      <c r="P43" s="60"/>
      <c r="Q43" s="60">
        <v>1200000</v>
      </c>
      <c r="R43" s="60">
        <v>1200000</v>
      </c>
      <c r="S43" s="60"/>
      <c r="T43" s="60"/>
      <c r="U43" s="60"/>
      <c r="V43" s="60"/>
      <c r="W43" s="60">
        <v>4000000</v>
      </c>
      <c r="X43" s="60">
        <v>5457003</v>
      </c>
      <c r="Y43" s="60">
        <v>-1457003</v>
      </c>
      <c r="Z43" s="140">
        <v>-26.7</v>
      </c>
      <c r="AA43" s="155">
        <v>7494938</v>
      </c>
    </row>
    <row r="44" spans="1:27" ht="12.75">
      <c r="A44" s="138" t="s">
        <v>90</v>
      </c>
      <c r="B44" s="136"/>
      <c r="C44" s="155">
        <v>37874570</v>
      </c>
      <c r="D44" s="155"/>
      <c r="E44" s="156">
        <v>24515231</v>
      </c>
      <c r="F44" s="60">
        <v>24515231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18219750</v>
      </c>
      <c r="Y44" s="60">
        <v>-18219750</v>
      </c>
      <c r="Z44" s="140">
        <v>-100</v>
      </c>
      <c r="AA44" s="155">
        <v>24515231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980365</v>
      </c>
      <c r="F47" s="100">
        <v>980365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735003</v>
      </c>
      <c r="Y47" s="100">
        <v>-735003</v>
      </c>
      <c r="Z47" s="137">
        <v>-100</v>
      </c>
      <c r="AA47" s="153">
        <v>980365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267891073</v>
      </c>
      <c r="D48" s="168">
        <f>+D28+D32+D38+D42+D47</f>
        <v>0</v>
      </c>
      <c r="E48" s="169">
        <f t="shared" si="9"/>
        <v>186259230</v>
      </c>
      <c r="F48" s="73">
        <f t="shared" si="9"/>
        <v>186259230</v>
      </c>
      <c r="G48" s="73">
        <f t="shared" si="9"/>
        <v>19109881</v>
      </c>
      <c r="H48" s="73">
        <f t="shared" si="9"/>
        <v>8915943</v>
      </c>
      <c r="I48" s="73">
        <f t="shared" si="9"/>
        <v>9460385</v>
      </c>
      <c r="J48" s="73">
        <f t="shared" si="9"/>
        <v>37486209</v>
      </c>
      <c r="K48" s="73">
        <f t="shared" si="9"/>
        <v>8480587</v>
      </c>
      <c r="L48" s="73">
        <f t="shared" si="9"/>
        <v>12754215</v>
      </c>
      <c r="M48" s="73">
        <f t="shared" si="9"/>
        <v>11056356</v>
      </c>
      <c r="N48" s="73">
        <f t="shared" si="9"/>
        <v>32291158</v>
      </c>
      <c r="O48" s="73">
        <f t="shared" si="9"/>
        <v>14158677</v>
      </c>
      <c r="P48" s="73">
        <f t="shared" si="9"/>
        <v>14158677</v>
      </c>
      <c r="Q48" s="73">
        <f t="shared" si="9"/>
        <v>29690688</v>
      </c>
      <c r="R48" s="73">
        <f t="shared" si="9"/>
        <v>58008042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127785409</v>
      </c>
      <c r="X48" s="73">
        <f t="shared" si="9"/>
        <v>119694910</v>
      </c>
      <c r="Y48" s="73">
        <f t="shared" si="9"/>
        <v>8090499</v>
      </c>
      <c r="Z48" s="170">
        <f>+IF(X48&lt;&gt;0,+(Y48/X48)*100,0)</f>
        <v>6.75926737402618</v>
      </c>
      <c r="AA48" s="168">
        <f>+AA28+AA32+AA38+AA42+AA47</f>
        <v>186259230</v>
      </c>
    </row>
    <row r="49" spans="1:27" ht="12.75">
      <c r="A49" s="148" t="s">
        <v>49</v>
      </c>
      <c r="B49" s="149"/>
      <c r="C49" s="171">
        <f aca="true" t="shared" si="10" ref="C49:Y49">+C25-C48</f>
        <v>-50080396</v>
      </c>
      <c r="D49" s="171">
        <f>+D25-D48</f>
        <v>0</v>
      </c>
      <c r="E49" s="172">
        <f t="shared" si="10"/>
        <v>41955766</v>
      </c>
      <c r="F49" s="173">
        <f t="shared" si="10"/>
        <v>41955766</v>
      </c>
      <c r="G49" s="173">
        <f t="shared" si="10"/>
        <v>20202960</v>
      </c>
      <c r="H49" s="173">
        <f t="shared" si="10"/>
        <v>9734446</v>
      </c>
      <c r="I49" s="173">
        <f t="shared" si="10"/>
        <v>-1898906</v>
      </c>
      <c r="J49" s="173">
        <f t="shared" si="10"/>
        <v>28038500</v>
      </c>
      <c r="K49" s="173">
        <f t="shared" si="10"/>
        <v>-2321187</v>
      </c>
      <c r="L49" s="173">
        <f t="shared" si="10"/>
        <v>24682611</v>
      </c>
      <c r="M49" s="173">
        <f t="shared" si="10"/>
        <v>-4720831</v>
      </c>
      <c r="N49" s="173">
        <f t="shared" si="10"/>
        <v>17640593</v>
      </c>
      <c r="O49" s="173">
        <f t="shared" si="10"/>
        <v>-8251608</v>
      </c>
      <c r="P49" s="173">
        <f t="shared" si="10"/>
        <v>-8381831</v>
      </c>
      <c r="Q49" s="173">
        <f t="shared" si="10"/>
        <v>-1920410</v>
      </c>
      <c r="R49" s="173">
        <f t="shared" si="10"/>
        <v>-18553849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27125244</v>
      </c>
      <c r="X49" s="173">
        <f>IF(F25=F48,0,X25-X48)</f>
        <v>66743896</v>
      </c>
      <c r="Y49" s="173">
        <f t="shared" si="10"/>
        <v>-39618652</v>
      </c>
      <c r="Z49" s="174">
        <f>+IF(X49&lt;&gt;0,+(Y49/X49)*100,0)</f>
        <v>-59.35921391223551</v>
      </c>
      <c r="AA49" s="171">
        <f>+AA25-AA48</f>
        <v>41955766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22693193</v>
      </c>
      <c r="D5" s="155">
        <v>0</v>
      </c>
      <c r="E5" s="156">
        <v>27148891</v>
      </c>
      <c r="F5" s="60">
        <v>27148891</v>
      </c>
      <c r="G5" s="60">
        <v>2049543</v>
      </c>
      <c r="H5" s="60">
        <v>2364536</v>
      </c>
      <c r="I5" s="60">
        <v>2635475</v>
      </c>
      <c r="J5" s="60">
        <v>7049554</v>
      </c>
      <c r="K5" s="60">
        <v>1978697</v>
      </c>
      <c r="L5" s="60">
        <v>1786978</v>
      </c>
      <c r="M5" s="60">
        <v>2574758</v>
      </c>
      <c r="N5" s="60">
        <v>6340433</v>
      </c>
      <c r="O5" s="60">
        <v>2019203</v>
      </c>
      <c r="P5" s="60">
        <v>1908980</v>
      </c>
      <c r="Q5" s="60">
        <v>2019302</v>
      </c>
      <c r="R5" s="60">
        <v>5947485</v>
      </c>
      <c r="S5" s="60">
        <v>0</v>
      </c>
      <c r="T5" s="60">
        <v>0</v>
      </c>
      <c r="U5" s="60">
        <v>0</v>
      </c>
      <c r="V5" s="60">
        <v>0</v>
      </c>
      <c r="W5" s="60">
        <v>19337472</v>
      </c>
      <c r="X5" s="60">
        <v>19337472</v>
      </c>
      <c r="Y5" s="60">
        <v>0</v>
      </c>
      <c r="Z5" s="140">
        <v>0</v>
      </c>
      <c r="AA5" s="155">
        <v>27148891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-1376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33858861</v>
      </c>
      <c r="D8" s="155">
        <v>0</v>
      </c>
      <c r="E8" s="156">
        <v>23098760</v>
      </c>
      <c r="F8" s="60">
        <v>23098760</v>
      </c>
      <c r="G8" s="60">
        <v>866203</v>
      </c>
      <c r="H8" s="60">
        <v>866203</v>
      </c>
      <c r="I8" s="60">
        <v>866203</v>
      </c>
      <c r="J8" s="60">
        <v>2598609</v>
      </c>
      <c r="K8" s="60">
        <v>866203</v>
      </c>
      <c r="L8" s="60">
        <v>866203</v>
      </c>
      <c r="M8" s="60">
        <v>866203</v>
      </c>
      <c r="N8" s="60">
        <v>2598609</v>
      </c>
      <c r="O8" s="60">
        <v>866203</v>
      </c>
      <c r="P8" s="60">
        <v>866203</v>
      </c>
      <c r="Q8" s="60">
        <v>866203</v>
      </c>
      <c r="R8" s="60">
        <v>2598609</v>
      </c>
      <c r="S8" s="60">
        <v>0</v>
      </c>
      <c r="T8" s="60">
        <v>0</v>
      </c>
      <c r="U8" s="60">
        <v>0</v>
      </c>
      <c r="V8" s="60">
        <v>0</v>
      </c>
      <c r="W8" s="60">
        <v>7795827</v>
      </c>
      <c r="X8" s="60">
        <v>17165848</v>
      </c>
      <c r="Y8" s="60">
        <v>-9370021</v>
      </c>
      <c r="Z8" s="140">
        <v>-54.59</v>
      </c>
      <c r="AA8" s="155">
        <v>23098760</v>
      </c>
    </row>
    <row r="9" spans="1:27" ht="12.75">
      <c r="A9" s="183" t="s">
        <v>105</v>
      </c>
      <c r="B9" s="182"/>
      <c r="C9" s="155">
        <v>17305717</v>
      </c>
      <c r="D9" s="155">
        <v>0</v>
      </c>
      <c r="E9" s="156">
        <v>17776153</v>
      </c>
      <c r="F9" s="60">
        <v>17776153</v>
      </c>
      <c r="G9" s="60">
        <v>666605</v>
      </c>
      <c r="H9" s="60">
        <v>666605</v>
      </c>
      <c r="I9" s="60">
        <v>666605</v>
      </c>
      <c r="J9" s="60">
        <v>1999815</v>
      </c>
      <c r="K9" s="60">
        <v>666605</v>
      </c>
      <c r="L9" s="60">
        <v>666605</v>
      </c>
      <c r="M9" s="60">
        <v>666605</v>
      </c>
      <c r="N9" s="60">
        <v>1999815</v>
      </c>
      <c r="O9" s="60">
        <v>666605</v>
      </c>
      <c r="P9" s="60">
        <v>666605</v>
      </c>
      <c r="Q9" s="60">
        <v>666605</v>
      </c>
      <c r="R9" s="60">
        <v>1999815</v>
      </c>
      <c r="S9" s="60">
        <v>0</v>
      </c>
      <c r="T9" s="60">
        <v>0</v>
      </c>
      <c r="U9" s="60">
        <v>0</v>
      </c>
      <c r="V9" s="60">
        <v>0</v>
      </c>
      <c r="W9" s="60">
        <v>5999445</v>
      </c>
      <c r="X9" s="60">
        <v>13101506</v>
      </c>
      <c r="Y9" s="60">
        <v>-7102061</v>
      </c>
      <c r="Z9" s="140">
        <v>-54.21</v>
      </c>
      <c r="AA9" s="155">
        <v>17776153</v>
      </c>
    </row>
    <row r="10" spans="1:27" ht="12.75">
      <c r="A10" s="183" t="s">
        <v>106</v>
      </c>
      <c r="B10" s="182"/>
      <c r="C10" s="155">
        <v>12583451</v>
      </c>
      <c r="D10" s="155">
        <v>0</v>
      </c>
      <c r="E10" s="156">
        <v>12906827</v>
      </c>
      <c r="F10" s="54">
        <v>12906827</v>
      </c>
      <c r="G10" s="54">
        <v>484006</v>
      </c>
      <c r="H10" s="54">
        <v>484006</v>
      </c>
      <c r="I10" s="54">
        <v>484006</v>
      </c>
      <c r="J10" s="54">
        <v>1452018</v>
      </c>
      <c r="K10" s="54">
        <v>484006</v>
      </c>
      <c r="L10" s="54">
        <v>484006</v>
      </c>
      <c r="M10" s="54">
        <v>484006</v>
      </c>
      <c r="N10" s="54">
        <v>1452018</v>
      </c>
      <c r="O10" s="54">
        <v>484006</v>
      </c>
      <c r="P10" s="54">
        <v>484006</v>
      </c>
      <c r="Q10" s="54">
        <v>484006</v>
      </c>
      <c r="R10" s="54">
        <v>1452018</v>
      </c>
      <c r="S10" s="54">
        <v>0</v>
      </c>
      <c r="T10" s="54">
        <v>0</v>
      </c>
      <c r="U10" s="54">
        <v>0</v>
      </c>
      <c r="V10" s="54">
        <v>0</v>
      </c>
      <c r="W10" s="54">
        <v>4356054</v>
      </c>
      <c r="X10" s="54">
        <v>8248534</v>
      </c>
      <c r="Y10" s="54">
        <v>-3892480</v>
      </c>
      <c r="Z10" s="184">
        <v>-47.19</v>
      </c>
      <c r="AA10" s="130">
        <v>12906827</v>
      </c>
    </row>
    <row r="11" spans="1:27" ht="12.75">
      <c r="A11" s="183" t="s">
        <v>107</v>
      </c>
      <c r="B11" s="185"/>
      <c r="C11" s="155">
        <v>1392086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136418</v>
      </c>
      <c r="D12" s="155">
        <v>0</v>
      </c>
      <c r="E12" s="156">
        <v>291440</v>
      </c>
      <c r="F12" s="60">
        <v>291440</v>
      </c>
      <c r="G12" s="60">
        <v>1584</v>
      </c>
      <c r="H12" s="60">
        <v>5434</v>
      </c>
      <c r="I12" s="60">
        <v>3454</v>
      </c>
      <c r="J12" s="60">
        <v>10472</v>
      </c>
      <c r="K12" s="60">
        <v>8796</v>
      </c>
      <c r="L12" s="60">
        <v>100</v>
      </c>
      <c r="M12" s="60">
        <v>33404</v>
      </c>
      <c r="N12" s="60">
        <v>42300</v>
      </c>
      <c r="O12" s="60">
        <v>43222</v>
      </c>
      <c r="P12" s="60">
        <v>23222</v>
      </c>
      <c r="Q12" s="60">
        <v>23494</v>
      </c>
      <c r="R12" s="60">
        <v>89938</v>
      </c>
      <c r="S12" s="60">
        <v>0</v>
      </c>
      <c r="T12" s="60">
        <v>0</v>
      </c>
      <c r="U12" s="60">
        <v>0</v>
      </c>
      <c r="V12" s="60">
        <v>0</v>
      </c>
      <c r="W12" s="60">
        <v>142710</v>
      </c>
      <c r="X12" s="60">
        <v>142710</v>
      </c>
      <c r="Y12" s="60">
        <v>0</v>
      </c>
      <c r="Z12" s="140">
        <v>0</v>
      </c>
      <c r="AA12" s="155">
        <v>291440</v>
      </c>
    </row>
    <row r="13" spans="1:27" ht="12.75">
      <c r="A13" s="181" t="s">
        <v>109</v>
      </c>
      <c r="B13" s="185"/>
      <c r="C13" s="155">
        <v>236187</v>
      </c>
      <c r="D13" s="155">
        <v>0</v>
      </c>
      <c r="E13" s="156">
        <v>613295</v>
      </c>
      <c r="F13" s="60">
        <v>613295</v>
      </c>
      <c r="G13" s="60">
        <v>48250</v>
      </c>
      <c r="H13" s="60">
        <v>48250</v>
      </c>
      <c r="I13" s="60">
        <v>48250</v>
      </c>
      <c r="J13" s="60">
        <v>144750</v>
      </c>
      <c r="K13" s="60">
        <v>48250</v>
      </c>
      <c r="L13" s="60">
        <v>48250</v>
      </c>
      <c r="M13" s="60">
        <v>48250</v>
      </c>
      <c r="N13" s="60">
        <v>144750</v>
      </c>
      <c r="O13" s="60">
        <v>48250</v>
      </c>
      <c r="P13" s="60">
        <v>48250</v>
      </c>
      <c r="Q13" s="60">
        <v>48250</v>
      </c>
      <c r="R13" s="60">
        <v>144750</v>
      </c>
      <c r="S13" s="60">
        <v>0</v>
      </c>
      <c r="T13" s="60">
        <v>0</v>
      </c>
      <c r="U13" s="60">
        <v>0</v>
      </c>
      <c r="V13" s="60">
        <v>0</v>
      </c>
      <c r="W13" s="60">
        <v>434250</v>
      </c>
      <c r="X13" s="60">
        <v>434250</v>
      </c>
      <c r="Y13" s="60">
        <v>0</v>
      </c>
      <c r="Z13" s="140">
        <v>0</v>
      </c>
      <c r="AA13" s="155">
        <v>613295</v>
      </c>
    </row>
    <row r="14" spans="1:27" ht="12.75">
      <c r="A14" s="181" t="s">
        <v>110</v>
      </c>
      <c r="B14" s="185"/>
      <c r="C14" s="155">
        <v>25817220</v>
      </c>
      <c r="D14" s="155">
        <v>0</v>
      </c>
      <c r="E14" s="156">
        <v>25861206</v>
      </c>
      <c r="F14" s="60">
        <v>25861206</v>
      </c>
      <c r="G14" s="60">
        <v>1978695</v>
      </c>
      <c r="H14" s="60">
        <v>1869785</v>
      </c>
      <c r="I14" s="60">
        <v>1968594</v>
      </c>
      <c r="J14" s="60">
        <v>5817074</v>
      </c>
      <c r="K14" s="60">
        <v>1867585</v>
      </c>
      <c r="L14" s="60">
        <v>1079786</v>
      </c>
      <c r="M14" s="60">
        <v>1089708</v>
      </c>
      <c r="N14" s="60">
        <v>4037079</v>
      </c>
      <c r="O14" s="60">
        <v>987899</v>
      </c>
      <c r="P14" s="60">
        <v>987899</v>
      </c>
      <c r="Q14" s="60">
        <v>1756475</v>
      </c>
      <c r="R14" s="60">
        <v>3732273</v>
      </c>
      <c r="S14" s="60">
        <v>0</v>
      </c>
      <c r="T14" s="60">
        <v>0</v>
      </c>
      <c r="U14" s="60">
        <v>0</v>
      </c>
      <c r="V14" s="60">
        <v>0</v>
      </c>
      <c r="W14" s="60">
        <v>13586426</v>
      </c>
      <c r="X14" s="60">
        <v>13478403</v>
      </c>
      <c r="Y14" s="60">
        <v>108023</v>
      </c>
      <c r="Z14" s="140">
        <v>0.8</v>
      </c>
      <c r="AA14" s="155">
        <v>25861206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3342298</v>
      </c>
      <c r="F15" s="60">
        <v>3342298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3342298</v>
      </c>
    </row>
    <row r="16" spans="1:27" ht="12.75">
      <c r="A16" s="181" t="s">
        <v>112</v>
      </c>
      <c r="B16" s="185"/>
      <c r="C16" s="155">
        <v>75970</v>
      </c>
      <c r="D16" s="155">
        <v>0</v>
      </c>
      <c r="E16" s="156">
        <v>750000</v>
      </c>
      <c r="F16" s="60">
        <v>750000</v>
      </c>
      <c r="G16" s="60">
        <v>62500</v>
      </c>
      <c r="H16" s="60">
        <v>62500</v>
      </c>
      <c r="I16" s="60">
        <v>62500</v>
      </c>
      <c r="J16" s="60">
        <v>187500</v>
      </c>
      <c r="K16" s="60">
        <v>62500</v>
      </c>
      <c r="L16" s="60">
        <v>62500</v>
      </c>
      <c r="M16" s="60">
        <v>62500</v>
      </c>
      <c r="N16" s="60">
        <v>187500</v>
      </c>
      <c r="O16" s="60">
        <v>62500</v>
      </c>
      <c r="P16" s="60">
        <v>62500</v>
      </c>
      <c r="Q16" s="60">
        <v>62500</v>
      </c>
      <c r="R16" s="60">
        <v>187500</v>
      </c>
      <c r="S16" s="60">
        <v>0</v>
      </c>
      <c r="T16" s="60">
        <v>0</v>
      </c>
      <c r="U16" s="60">
        <v>0</v>
      </c>
      <c r="V16" s="60">
        <v>0</v>
      </c>
      <c r="W16" s="60">
        <v>562500</v>
      </c>
      <c r="X16" s="60">
        <v>2938765</v>
      </c>
      <c r="Y16" s="60">
        <v>-2376265</v>
      </c>
      <c r="Z16" s="140">
        <v>-80.86</v>
      </c>
      <c r="AA16" s="155">
        <v>750000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86948674</v>
      </c>
      <c r="D19" s="155">
        <v>0</v>
      </c>
      <c r="E19" s="156">
        <v>81524000</v>
      </c>
      <c r="F19" s="60">
        <v>81524000</v>
      </c>
      <c r="G19" s="60">
        <v>32978697</v>
      </c>
      <c r="H19" s="60">
        <v>1875000</v>
      </c>
      <c r="I19" s="60">
        <v>0</v>
      </c>
      <c r="J19" s="60">
        <v>34853697</v>
      </c>
      <c r="K19" s="60">
        <v>0</v>
      </c>
      <c r="L19" s="60">
        <v>24079607</v>
      </c>
      <c r="M19" s="60">
        <v>0</v>
      </c>
      <c r="N19" s="60">
        <v>24079607</v>
      </c>
      <c r="O19" s="60">
        <v>0</v>
      </c>
      <c r="P19" s="60">
        <v>0</v>
      </c>
      <c r="Q19" s="60">
        <v>21660696</v>
      </c>
      <c r="R19" s="60">
        <v>21660696</v>
      </c>
      <c r="S19" s="60">
        <v>0</v>
      </c>
      <c r="T19" s="60">
        <v>0</v>
      </c>
      <c r="U19" s="60">
        <v>0</v>
      </c>
      <c r="V19" s="60">
        <v>0</v>
      </c>
      <c r="W19" s="60">
        <v>80594000</v>
      </c>
      <c r="X19" s="60">
        <v>81524000</v>
      </c>
      <c r="Y19" s="60">
        <v>-930000</v>
      </c>
      <c r="Z19" s="140">
        <v>-1.14</v>
      </c>
      <c r="AA19" s="155">
        <v>81524000</v>
      </c>
    </row>
    <row r="20" spans="1:27" ht="12.75">
      <c r="A20" s="181" t="s">
        <v>35</v>
      </c>
      <c r="B20" s="185"/>
      <c r="C20" s="155">
        <v>4148411</v>
      </c>
      <c r="D20" s="155">
        <v>0</v>
      </c>
      <c r="E20" s="156">
        <v>2480126</v>
      </c>
      <c r="F20" s="54">
        <v>2480126</v>
      </c>
      <c r="G20" s="54">
        <v>176758</v>
      </c>
      <c r="H20" s="54">
        <v>176758</v>
      </c>
      <c r="I20" s="54">
        <v>493059</v>
      </c>
      <c r="J20" s="54">
        <v>846575</v>
      </c>
      <c r="K20" s="54">
        <v>176758</v>
      </c>
      <c r="L20" s="54">
        <v>160800</v>
      </c>
      <c r="M20" s="54">
        <v>176758</v>
      </c>
      <c r="N20" s="54">
        <v>514316</v>
      </c>
      <c r="O20" s="54">
        <v>395848</v>
      </c>
      <c r="P20" s="54">
        <v>395848</v>
      </c>
      <c r="Q20" s="54">
        <v>182747</v>
      </c>
      <c r="R20" s="54">
        <v>974443</v>
      </c>
      <c r="S20" s="54">
        <v>0</v>
      </c>
      <c r="T20" s="54">
        <v>0</v>
      </c>
      <c r="U20" s="54">
        <v>0</v>
      </c>
      <c r="V20" s="54">
        <v>0</v>
      </c>
      <c r="W20" s="54">
        <v>2335334</v>
      </c>
      <c r="X20" s="54">
        <v>4922984</v>
      </c>
      <c r="Y20" s="54">
        <v>-2587650</v>
      </c>
      <c r="Z20" s="184">
        <v>-52.56</v>
      </c>
      <c r="AA20" s="130">
        <v>2480126</v>
      </c>
    </row>
    <row r="21" spans="1:27" ht="12.75">
      <c r="A21" s="181" t="s">
        <v>115</v>
      </c>
      <c r="B21" s="185"/>
      <c r="C21" s="155">
        <v>-20045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205174767</v>
      </c>
      <c r="D22" s="188">
        <f>SUM(D5:D21)</f>
        <v>0</v>
      </c>
      <c r="E22" s="189">
        <f t="shared" si="0"/>
        <v>195792996</v>
      </c>
      <c r="F22" s="190">
        <f t="shared" si="0"/>
        <v>195792996</v>
      </c>
      <c r="G22" s="190">
        <f t="shared" si="0"/>
        <v>39312841</v>
      </c>
      <c r="H22" s="190">
        <f t="shared" si="0"/>
        <v>8419077</v>
      </c>
      <c r="I22" s="190">
        <f t="shared" si="0"/>
        <v>7228146</v>
      </c>
      <c r="J22" s="190">
        <f t="shared" si="0"/>
        <v>54960064</v>
      </c>
      <c r="K22" s="190">
        <f t="shared" si="0"/>
        <v>6159400</v>
      </c>
      <c r="L22" s="190">
        <f t="shared" si="0"/>
        <v>29234835</v>
      </c>
      <c r="M22" s="190">
        <f t="shared" si="0"/>
        <v>6002192</v>
      </c>
      <c r="N22" s="190">
        <f t="shared" si="0"/>
        <v>41396427</v>
      </c>
      <c r="O22" s="190">
        <f t="shared" si="0"/>
        <v>5573736</v>
      </c>
      <c r="P22" s="190">
        <f t="shared" si="0"/>
        <v>5443513</v>
      </c>
      <c r="Q22" s="190">
        <f t="shared" si="0"/>
        <v>27770278</v>
      </c>
      <c r="R22" s="190">
        <f t="shared" si="0"/>
        <v>38787527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135144018</v>
      </c>
      <c r="X22" s="190">
        <f t="shared" si="0"/>
        <v>161294472</v>
      </c>
      <c r="Y22" s="190">
        <f t="shared" si="0"/>
        <v>-26150454</v>
      </c>
      <c r="Z22" s="191">
        <f>+IF(X22&lt;&gt;0,+(Y22/X22)*100,0)</f>
        <v>-16.21286438136578</v>
      </c>
      <c r="AA22" s="188">
        <f>SUM(AA5:AA21)</f>
        <v>195792996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77102233</v>
      </c>
      <c r="D25" s="155">
        <v>0</v>
      </c>
      <c r="E25" s="156">
        <v>87529879</v>
      </c>
      <c r="F25" s="60">
        <v>87529879</v>
      </c>
      <c r="G25" s="60">
        <v>6449707</v>
      </c>
      <c r="H25" s="60">
        <v>6449707</v>
      </c>
      <c r="I25" s="60">
        <v>6449707</v>
      </c>
      <c r="J25" s="60">
        <v>19349121</v>
      </c>
      <c r="K25" s="60">
        <v>6449707</v>
      </c>
      <c r="L25" s="60">
        <v>6449707</v>
      </c>
      <c r="M25" s="60">
        <v>6449707</v>
      </c>
      <c r="N25" s="60">
        <v>19349121</v>
      </c>
      <c r="O25" s="60">
        <v>6449707</v>
      </c>
      <c r="P25" s="60">
        <v>6449707</v>
      </c>
      <c r="Q25" s="60">
        <v>6449707</v>
      </c>
      <c r="R25" s="60">
        <v>19349121</v>
      </c>
      <c r="S25" s="60">
        <v>0</v>
      </c>
      <c r="T25" s="60">
        <v>0</v>
      </c>
      <c r="U25" s="60">
        <v>0</v>
      </c>
      <c r="V25" s="60">
        <v>0</v>
      </c>
      <c r="W25" s="60">
        <v>58047363</v>
      </c>
      <c r="X25" s="60">
        <v>58047363</v>
      </c>
      <c r="Y25" s="60">
        <v>0</v>
      </c>
      <c r="Z25" s="140">
        <v>0</v>
      </c>
      <c r="AA25" s="155">
        <v>87529879</v>
      </c>
    </row>
    <row r="26" spans="1:27" ht="12.75">
      <c r="A26" s="183" t="s">
        <v>38</v>
      </c>
      <c r="B26" s="182"/>
      <c r="C26" s="155">
        <v>5613522</v>
      </c>
      <c r="D26" s="155">
        <v>0</v>
      </c>
      <c r="E26" s="156">
        <v>5926016</v>
      </c>
      <c r="F26" s="60">
        <v>5926016</v>
      </c>
      <c r="G26" s="60">
        <v>428574</v>
      </c>
      <c r="H26" s="60">
        <v>428574</v>
      </c>
      <c r="I26" s="60">
        <v>428574</v>
      </c>
      <c r="J26" s="60">
        <v>1285722</v>
      </c>
      <c r="K26" s="60">
        <v>428574</v>
      </c>
      <c r="L26" s="60">
        <v>428574</v>
      </c>
      <c r="M26" s="60">
        <v>428574</v>
      </c>
      <c r="N26" s="60">
        <v>1285722</v>
      </c>
      <c r="O26" s="60">
        <v>428574</v>
      </c>
      <c r="P26" s="60">
        <v>428574</v>
      </c>
      <c r="Q26" s="60">
        <v>428574</v>
      </c>
      <c r="R26" s="60">
        <v>1285722</v>
      </c>
      <c r="S26" s="60">
        <v>0</v>
      </c>
      <c r="T26" s="60">
        <v>0</v>
      </c>
      <c r="U26" s="60">
        <v>0</v>
      </c>
      <c r="V26" s="60">
        <v>0</v>
      </c>
      <c r="W26" s="60">
        <v>3857166</v>
      </c>
      <c r="X26" s="60">
        <v>3857166</v>
      </c>
      <c r="Y26" s="60">
        <v>0</v>
      </c>
      <c r="Z26" s="140">
        <v>0</v>
      </c>
      <c r="AA26" s="155">
        <v>5926016</v>
      </c>
    </row>
    <row r="27" spans="1:27" ht="12.75">
      <c r="A27" s="183" t="s">
        <v>118</v>
      </c>
      <c r="B27" s="182"/>
      <c r="C27" s="155">
        <v>6569356</v>
      </c>
      <c r="D27" s="155">
        <v>0</v>
      </c>
      <c r="E27" s="156">
        <v>1900000</v>
      </c>
      <c r="F27" s="60">
        <v>1900000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1900000</v>
      </c>
    </row>
    <row r="28" spans="1:27" ht="12.75">
      <c r="A28" s="183" t="s">
        <v>39</v>
      </c>
      <c r="B28" s="182"/>
      <c r="C28" s="155">
        <v>38259177</v>
      </c>
      <c r="D28" s="155">
        <v>0</v>
      </c>
      <c r="E28" s="156">
        <v>1500000</v>
      </c>
      <c r="F28" s="60">
        <v>1500000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1500000</v>
      </c>
    </row>
    <row r="29" spans="1:27" ht="12.75">
      <c r="A29" s="183" t="s">
        <v>40</v>
      </c>
      <c r="B29" s="182"/>
      <c r="C29" s="155">
        <v>21271001</v>
      </c>
      <c r="D29" s="155">
        <v>0</v>
      </c>
      <c r="E29" s="156">
        <v>3211126</v>
      </c>
      <c r="F29" s="60">
        <v>3211126</v>
      </c>
      <c r="G29" s="60">
        <v>95000</v>
      </c>
      <c r="H29" s="60">
        <v>95000</v>
      </c>
      <c r="I29" s="60">
        <v>95000</v>
      </c>
      <c r="J29" s="60">
        <v>285000</v>
      </c>
      <c r="K29" s="60">
        <v>95000</v>
      </c>
      <c r="L29" s="60">
        <v>95000</v>
      </c>
      <c r="M29" s="60">
        <v>95000</v>
      </c>
      <c r="N29" s="60">
        <v>285000</v>
      </c>
      <c r="O29" s="60">
        <v>95000</v>
      </c>
      <c r="P29" s="60">
        <v>95000</v>
      </c>
      <c r="Q29" s="60">
        <v>95000</v>
      </c>
      <c r="R29" s="60">
        <v>285000</v>
      </c>
      <c r="S29" s="60">
        <v>0</v>
      </c>
      <c r="T29" s="60">
        <v>0</v>
      </c>
      <c r="U29" s="60">
        <v>0</v>
      </c>
      <c r="V29" s="60">
        <v>0</v>
      </c>
      <c r="W29" s="60">
        <v>855000</v>
      </c>
      <c r="X29" s="60">
        <v>855000</v>
      </c>
      <c r="Y29" s="60">
        <v>0</v>
      </c>
      <c r="Z29" s="140">
        <v>0</v>
      </c>
      <c r="AA29" s="155">
        <v>3211126</v>
      </c>
    </row>
    <row r="30" spans="1:27" ht="12.75">
      <c r="A30" s="183" t="s">
        <v>119</v>
      </c>
      <c r="B30" s="182"/>
      <c r="C30" s="155">
        <v>45946294</v>
      </c>
      <c r="D30" s="155">
        <v>0</v>
      </c>
      <c r="E30" s="156">
        <v>6000000</v>
      </c>
      <c r="F30" s="60">
        <v>6000000</v>
      </c>
      <c r="G30" s="60">
        <v>1800000</v>
      </c>
      <c r="H30" s="60">
        <v>0</v>
      </c>
      <c r="I30" s="60">
        <v>0</v>
      </c>
      <c r="J30" s="60">
        <v>1800000</v>
      </c>
      <c r="K30" s="60">
        <v>0</v>
      </c>
      <c r="L30" s="60">
        <v>1000000</v>
      </c>
      <c r="M30" s="60">
        <v>0</v>
      </c>
      <c r="N30" s="60">
        <v>1000000</v>
      </c>
      <c r="O30" s="60">
        <v>0</v>
      </c>
      <c r="P30" s="60">
        <v>0</v>
      </c>
      <c r="Q30" s="60">
        <v>1200000</v>
      </c>
      <c r="R30" s="60">
        <v>1200000</v>
      </c>
      <c r="S30" s="60">
        <v>0</v>
      </c>
      <c r="T30" s="60">
        <v>0</v>
      </c>
      <c r="U30" s="60">
        <v>0</v>
      </c>
      <c r="V30" s="60">
        <v>0</v>
      </c>
      <c r="W30" s="60">
        <v>4000000</v>
      </c>
      <c r="X30" s="60">
        <v>4000000</v>
      </c>
      <c r="Y30" s="60">
        <v>0</v>
      </c>
      <c r="Z30" s="140">
        <v>0</v>
      </c>
      <c r="AA30" s="155">
        <v>6000000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9595124</v>
      </c>
      <c r="D33" s="155">
        <v>0</v>
      </c>
      <c r="E33" s="156">
        <v>5252545</v>
      </c>
      <c r="F33" s="60">
        <v>5252545</v>
      </c>
      <c r="G33" s="60">
        <v>437712</v>
      </c>
      <c r="H33" s="60">
        <v>437712</v>
      </c>
      <c r="I33" s="60">
        <v>437712</v>
      </c>
      <c r="J33" s="60">
        <v>1313136</v>
      </c>
      <c r="K33" s="60">
        <v>437712</v>
      </c>
      <c r="L33" s="60">
        <v>437712</v>
      </c>
      <c r="M33" s="60">
        <v>437712</v>
      </c>
      <c r="N33" s="60">
        <v>1313136</v>
      </c>
      <c r="O33" s="60">
        <v>437712</v>
      </c>
      <c r="P33" s="60">
        <v>437712</v>
      </c>
      <c r="Q33" s="60">
        <v>437712</v>
      </c>
      <c r="R33" s="60">
        <v>1313136</v>
      </c>
      <c r="S33" s="60">
        <v>0</v>
      </c>
      <c r="T33" s="60">
        <v>0</v>
      </c>
      <c r="U33" s="60">
        <v>0</v>
      </c>
      <c r="V33" s="60">
        <v>0</v>
      </c>
      <c r="W33" s="60">
        <v>3939408</v>
      </c>
      <c r="X33" s="60">
        <v>3939408</v>
      </c>
      <c r="Y33" s="60">
        <v>0</v>
      </c>
      <c r="Z33" s="140">
        <v>0</v>
      </c>
      <c r="AA33" s="155">
        <v>5252545</v>
      </c>
    </row>
    <row r="34" spans="1:27" ht="12.75">
      <c r="A34" s="183" t="s">
        <v>43</v>
      </c>
      <c r="B34" s="182"/>
      <c r="C34" s="155">
        <v>63534366</v>
      </c>
      <c r="D34" s="155">
        <v>0</v>
      </c>
      <c r="E34" s="156">
        <v>74939664</v>
      </c>
      <c r="F34" s="60">
        <v>74939664</v>
      </c>
      <c r="G34" s="60">
        <v>9898888</v>
      </c>
      <c r="H34" s="60">
        <v>1504950</v>
      </c>
      <c r="I34" s="60">
        <v>2049392</v>
      </c>
      <c r="J34" s="60">
        <v>13453230</v>
      </c>
      <c r="K34" s="60">
        <v>1069594</v>
      </c>
      <c r="L34" s="60">
        <v>4343222</v>
      </c>
      <c r="M34" s="60">
        <v>3645363</v>
      </c>
      <c r="N34" s="60">
        <v>9058179</v>
      </c>
      <c r="O34" s="60">
        <v>6747684</v>
      </c>
      <c r="P34" s="60">
        <v>6747684</v>
      </c>
      <c r="Q34" s="60">
        <v>21079695</v>
      </c>
      <c r="R34" s="60">
        <v>34575063</v>
      </c>
      <c r="S34" s="60">
        <v>0</v>
      </c>
      <c r="T34" s="60">
        <v>0</v>
      </c>
      <c r="U34" s="60">
        <v>0</v>
      </c>
      <c r="V34" s="60">
        <v>0</v>
      </c>
      <c r="W34" s="60">
        <v>57086472</v>
      </c>
      <c r="X34" s="60">
        <v>48258769</v>
      </c>
      <c r="Y34" s="60">
        <v>8827703</v>
      </c>
      <c r="Z34" s="140">
        <v>18.29</v>
      </c>
      <c r="AA34" s="155">
        <v>74939664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267891073</v>
      </c>
      <c r="D36" s="188">
        <f>SUM(D25:D35)</f>
        <v>0</v>
      </c>
      <c r="E36" s="189">
        <f t="shared" si="1"/>
        <v>186259230</v>
      </c>
      <c r="F36" s="190">
        <f t="shared" si="1"/>
        <v>186259230</v>
      </c>
      <c r="G36" s="190">
        <f t="shared" si="1"/>
        <v>19109881</v>
      </c>
      <c r="H36" s="190">
        <f t="shared" si="1"/>
        <v>8915943</v>
      </c>
      <c r="I36" s="190">
        <f t="shared" si="1"/>
        <v>9460385</v>
      </c>
      <c r="J36" s="190">
        <f t="shared" si="1"/>
        <v>37486209</v>
      </c>
      <c r="K36" s="190">
        <f t="shared" si="1"/>
        <v>8480587</v>
      </c>
      <c r="L36" s="190">
        <f t="shared" si="1"/>
        <v>12754215</v>
      </c>
      <c r="M36" s="190">
        <f t="shared" si="1"/>
        <v>11056356</v>
      </c>
      <c r="N36" s="190">
        <f t="shared" si="1"/>
        <v>32291158</v>
      </c>
      <c r="O36" s="190">
        <f t="shared" si="1"/>
        <v>14158677</v>
      </c>
      <c r="P36" s="190">
        <f t="shared" si="1"/>
        <v>14158677</v>
      </c>
      <c r="Q36" s="190">
        <f t="shared" si="1"/>
        <v>29690688</v>
      </c>
      <c r="R36" s="190">
        <f t="shared" si="1"/>
        <v>58008042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127785409</v>
      </c>
      <c r="X36" s="190">
        <f t="shared" si="1"/>
        <v>118957706</v>
      </c>
      <c r="Y36" s="190">
        <f t="shared" si="1"/>
        <v>8827703</v>
      </c>
      <c r="Z36" s="191">
        <f>+IF(X36&lt;&gt;0,+(Y36/X36)*100,0)</f>
        <v>7.420875281505513</v>
      </c>
      <c r="AA36" s="188">
        <f>SUM(AA25:AA35)</f>
        <v>186259230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-62716306</v>
      </c>
      <c r="D38" s="199">
        <f>+D22-D36</f>
        <v>0</v>
      </c>
      <c r="E38" s="200">
        <f t="shared" si="2"/>
        <v>9533766</v>
      </c>
      <c r="F38" s="106">
        <f t="shared" si="2"/>
        <v>9533766</v>
      </c>
      <c r="G38" s="106">
        <f t="shared" si="2"/>
        <v>20202960</v>
      </c>
      <c r="H38" s="106">
        <f t="shared" si="2"/>
        <v>-496866</v>
      </c>
      <c r="I38" s="106">
        <f t="shared" si="2"/>
        <v>-2232239</v>
      </c>
      <c r="J38" s="106">
        <f t="shared" si="2"/>
        <v>17473855</v>
      </c>
      <c r="K38" s="106">
        <f t="shared" si="2"/>
        <v>-2321187</v>
      </c>
      <c r="L38" s="106">
        <f t="shared" si="2"/>
        <v>16480620</v>
      </c>
      <c r="M38" s="106">
        <f t="shared" si="2"/>
        <v>-5054164</v>
      </c>
      <c r="N38" s="106">
        <f t="shared" si="2"/>
        <v>9105269</v>
      </c>
      <c r="O38" s="106">
        <f t="shared" si="2"/>
        <v>-8584941</v>
      </c>
      <c r="P38" s="106">
        <f t="shared" si="2"/>
        <v>-8715164</v>
      </c>
      <c r="Q38" s="106">
        <f t="shared" si="2"/>
        <v>-1920410</v>
      </c>
      <c r="R38" s="106">
        <f t="shared" si="2"/>
        <v>-19220515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7358609</v>
      </c>
      <c r="X38" s="106">
        <f>IF(F22=F36,0,X22-X36)</f>
        <v>42336766</v>
      </c>
      <c r="Y38" s="106">
        <f t="shared" si="2"/>
        <v>-34978157</v>
      </c>
      <c r="Z38" s="201">
        <f>+IF(X38&lt;&gt;0,+(Y38/X38)*100,0)</f>
        <v>-82.61886843222744</v>
      </c>
      <c r="AA38" s="199">
        <f>+AA22-AA36</f>
        <v>9533766</v>
      </c>
    </row>
    <row r="39" spans="1:27" ht="12.75">
      <c r="A39" s="181" t="s">
        <v>46</v>
      </c>
      <c r="B39" s="185"/>
      <c r="C39" s="155">
        <v>12635910</v>
      </c>
      <c r="D39" s="155">
        <v>0</v>
      </c>
      <c r="E39" s="156">
        <v>32422000</v>
      </c>
      <c r="F39" s="60">
        <v>32422000</v>
      </c>
      <c r="G39" s="60">
        <v>0</v>
      </c>
      <c r="H39" s="60">
        <v>10231312</v>
      </c>
      <c r="I39" s="60">
        <v>333333</v>
      </c>
      <c r="J39" s="60">
        <v>10564645</v>
      </c>
      <c r="K39" s="60">
        <v>0</v>
      </c>
      <c r="L39" s="60">
        <v>8201991</v>
      </c>
      <c r="M39" s="60">
        <v>333333</v>
      </c>
      <c r="N39" s="60">
        <v>8535324</v>
      </c>
      <c r="O39" s="60">
        <v>333333</v>
      </c>
      <c r="P39" s="60">
        <v>333333</v>
      </c>
      <c r="Q39" s="60">
        <v>0</v>
      </c>
      <c r="R39" s="60">
        <v>666666</v>
      </c>
      <c r="S39" s="60">
        <v>0</v>
      </c>
      <c r="T39" s="60">
        <v>0</v>
      </c>
      <c r="U39" s="60">
        <v>0</v>
      </c>
      <c r="V39" s="60">
        <v>0</v>
      </c>
      <c r="W39" s="60">
        <v>19766635</v>
      </c>
      <c r="X39" s="60">
        <v>25144334</v>
      </c>
      <c r="Y39" s="60">
        <v>-5377699</v>
      </c>
      <c r="Z39" s="140">
        <v>-21.39</v>
      </c>
      <c r="AA39" s="155">
        <v>32422000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-50080396</v>
      </c>
      <c r="D42" s="206">
        <f>SUM(D38:D41)</f>
        <v>0</v>
      </c>
      <c r="E42" s="207">
        <f t="shared" si="3"/>
        <v>41955766</v>
      </c>
      <c r="F42" s="88">
        <f t="shared" si="3"/>
        <v>41955766</v>
      </c>
      <c r="G42" s="88">
        <f t="shared" si="3"/>
        <v>20202960</v>
      </c>
      <c r="H42" s="88">
        <f t="shared" si="3"/>
        <v>9734446</v>
      </c>
      <c r="I42" s="88">
        <f t="shared" si="3"/>
        <v>-1898906</v>
      </c>
      <c r="J42" s="88">
        <f t="shared" si="3"/>
        <v>28038500</v>
      </c>
      <c r="K42" s="88">
        <f t="shared" si="3"/>
        <v>-2321187</v>
      </c>
      <c r="L42" s="88">
        <f t="shared" si="3"/>
        <v>24682611</v>
      </c>
      <c r="M42" s="88">
        <f t="shared" si="3"/>
        <v>-4720831</v>
      </c>
      <c r="N42" s="88">
        <f t="shared" si="3"/>
        <v>17640593</v>
      </c>
      <c r="O42" s="88">
        <f t="shared" si="3"/>
        <v>-8251608</v>
      </c>
      <c r="P42" s="88">
        <f t="shared" si="3"/>
        <v>-8381831</v>
      </c>
      <c r="Q42" s="88">
        <f t="shared" si="3"/>
        <v>-1920410</v>
      </c>
      <c r="R42" s="88">
        <f t="shared" si="3"/>
        <v>-18553849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27125244</v>
      </c>
      <c r="X42" s="88">
        <f t="shared" si="3"/>
        <v>67481100</v>
      </c>
      <c r="Y42" s="88">
        <f t="shared" si="3"/>
        <v>-40355856</v>
      </c>
      <c r="Z42" s="208">
        <f>+IF(X42&lt;&gt;0,+(Y42/X42)*100,0)</f>
        <v>-59.80319822883741</v>
      </c>
      <c r="AA42" s="206">
        <f>SUM(AA38:AA41)</f>
        <v>41955766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-50080396</v>
      </c>
      <c r="D44" s="210">
        <f>+D42-D43</f>
        <v>0</v>
      </c>
      <c r="E44" s="211">
        <f t="shared" si="4"/>
        <v>41955766</v>
      </c>
      <c r="F44" s="77">
        <f t="shared" si="4"/>
        <v>41955766</v>
      </c>
      <c r="G44" s="77">
        <f t="shared" si="4"/>
        <v>20202960</v>
      </c>
      <c r="H44" s="77">
        <f t="shared" si="4"/>
        <v>9734446</v>
      </c>
      <c r="I44" s="77">
        <f t="shared" si="4"/>
        <v>-1898906</v>
      </c>
      <c r="J44" s="77">
        <f t="shared" si="4"/>
        <v>28038500</v>
      </c>
      <c r="K44" s="77">
        <f t="shared" si="4"/>
        <v>-2321187</v>
      </c>
      <c r="L44" s="77">
        <f t="shared" si="4"/>
        <v>24682611</v>
      </c>
      <c r="M44" s="77">
        <f t="shared" si="4"/>
        <v>-4720831</v>
      </c>
      <c r="N44" s="77">
        <f t="shared" si="4"/>
        <v>17640593</v>
      </c>
      <c r="O44" s="77">
        <f t="shared" si="4"/>
        <v>-8251608</v>
      </c>
      <c r="P44" s="77">
        <f t="shared" si="4"/>
        <v>-8381831</v>
      </c>
      <c r="Q44" s="77">
        <f t="shared" si="4"/>
        <v>-1920410</v>
      </c>
      <c r="R44" s="77">
        <f t="shared" si="4"/>
        <v>-18553849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27125244</v>
      </c>
      <c r="X44" s="77">
        <f t="shared" si="4"/>
        <v>67481100</v>
      </c>
      <c r="Y44" s="77">
        <f t="shared" si="4"/>
        <v>-40355856</v>
      </c>
      <c r="Z44" s="212">
        <f>+IF(X44&lt;&gt;0,+(Y44/X44)*100,0)</f>
        <v>-59.80319822883741</v>
      </c>
      <c r="AA44" s="210">
        <f>+AA42-AA43</f>
        <v>41955766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-50080396</v>
      </c>
      <c r="D46" s="206">
        <f>SUM(D44:D45)</f>
        <v>0</v>
      </c>
      <c r="E46" s="207">
        <f t="shared" si="5"/>
        <v>41955766</v>
      </c>
      <c r="F46" s="88">
        <f t="shared" si="5"/>
        <v>41955766</v>
      </c>
      <c r="G46" s="88">
        <f t="shared" si="5"/>
        <v>20202960</v>
      </c>
      <c r="H46" s="88">
        <f t="shared" si="5"/>
        <v>9734446</v>
      </c>
      <c r="I46" s="88">
        <f t="shared" si="5"/>
        <v>-1898906</v>
      </c>
      <c r="J46" s="88">
        <f t="shared" si="5"/>
        <v>28038500</v>
      </c>
      <c r="K46" s="88">
        <f t="shared" si="5"/>
        <v>-2321187</v>
      </c>
      <c r="L46" s="88">
        <f t="shared" si="5"/>
        <v>24682611</v>
      </c>
      <c r="M46" s="88">
        <f t="shared" si="5"/>
        <v>-4720831</v>
      </c>
      <c r="N46" s="88">
        <f t="shared" si="5"/>
        <v>17640593</v>
      </c>
      <c r="O46" s="88">
        <f t="shared" si="5"/>
        <v>-8251608</v>
      </c>
      <c r="P46" s="88">
        <f t="shared" si="5"/>
        <v>-8381831</v>
      </c>
      <c r="Q46" s="88">
        <f t="shared" si="5"/>
        <v>-1920410</v>
      </c>
      <c r="R46" s="88">
        <f t="shared" si="5"/>
        <v>-18553849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27125244</v>
      </c>
      <c r="X46" s="88">
        <f t="shared" si="5"/>
        <v>67481100</v>
      </c>
      <c r="Y46" s="88">
        <f t="shared" si="5"/>
        <v>-40355856</v>
      </c>
      <c r="Z46" s="208">
        <f>+IF(X46&lt;&gt;0,+(Y46/X46)*100,0)</f>
        <v>-59.80319822883741</v>
      </c>
      <c r="AA46" s="206">
        <f>SUM(AA44:AA45)</f>
        <v>41955766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-50080396</v>
      </c>
      <c r="D48" s="217">
        <f>SUM(D46:D47)</f>
        <v>0</v>
      </c>
      <c r="E48" s="218">
        <f t="shared" si="6"/>
        <v>41955766</v>
      </c>
      <c r="F48" s="219">
        <f t="shared" si="6"/>
        <v>41955766</v>
      </c>
      <c r="G48" s="219">
        <f t="shared" si="6"/>
        <v>20202960</v>
      </c>
      <c r="H48" s="220">
        <f t="shared" si="6"/>
        <v>9734446</v>
      </c>
      <c r="I48" s="220">
        <f t="shared" si="6"/>
        <v>-1898906</v>
      </c>
      <c r="J48" s="220">
        <f t="shared" si="6"/>
        <v>28038500</v>
      </c>
      <c r="K48" s="220">
        <f t="shared" si="6"/>
        <v>-2321187</v>
      </c>
      <c r="L48" s="220">
        <f t="shared" si="6"/>
        <v>24682611</v>
      </c>
      <c r="M48" s="219">
        <f t="shared" si="6"/>
        <v>-4720831</v>
      </c>
      <c r="N48" s="219">
        <f t="shared" si="6"/>
        <v>17640593</v>
      </c>
      <c r="O48" s="220">
        <f t="shared" si="6"/>
        <v>-8251608</v>
      </c>
      <c r="P48" s="220">
        <f t="shared" si="6"/>
        <v>-8381831</v>
      </c>
      <c r="Q48" s="220">
        <f t="shared" si="6"/>
        <v>-1920410</v>
      </c>
      <c r="R48" s="220">
        <f t="shared" si="6"/>
        <v>-18553849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27125244</v>
      </c>
      <c r="X48" s="220">
        <f t="shared" si="6"/>
        <v>67481100</v>
      </c>
      <c r="Y48" s="220">
        <f t="shared" si="6"/>
        <v>-40355856</v>
      </c>
      <c r="Z48" s="221">
        <f>+IF(X48&lt;&gt;0,+(Y48/X48)*100,0)</f>
        <v>-59.80319822883741</v>
      </c>
      <c r="AA48" s="222">
        <f>SUM(AA46:AA47)</f>
        <v>41955766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8809515</v>
      </c>
      <c r="D5" s="153">
        <f>SUM(D6:D8)</f>
        <v>0</v>
      </c>
      <c r="E5" s="154">
        <f t="shared" si="0"/>
        <v>4290000</v>
      </c>
      <c r="F5" s="100">
        <f t="shared" si="0"/>
        <v>4290000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7449912</v>
      </c>
      <c r="Y5" s="100">
        <f t="shared" si="0"/>
        <v>-7449912</v>
      </c>
      <c r="Z5" s="137">
        <f>+IF(X5&lt;&gt;0,+(Y5/X5)*100,0)</f>
        <v>-100</v>
      </c>
      <c r="AA5" s="153">
        <f>SUM(AA6:AA8)</f>
        <v>4290000</v>
      </c>
    </row>
    <row r="6" spans="1:27" ht="12.75">
      <c r="A6" s="138" t="s">
        <v>75</v>
      </c>
      <c r="B6" s="136"/>
      <c r="C6" s="155">
        <v>8809515</v>
      </c>
      <c r="D6" s="155"/>
      <c r="E6" s="156">
        <v>1700000</v>
      </c>
      <c r="F6" s="60">
        <v>1700000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2400000</v>
      </c>
      <c r="Y6" s="60">
        <v>-2400000</v>
      </c>
      <c r="Z6" s="140">
        <v>-100</v>
      </c>
      <c r="AA6" s="62">
        <v>1700000</v>
      </c>
    </row>
    <row r="7" spans="1:27" ht="12.7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309912</v>
      </c>
      <c r="Y7" s="159">
        <v>-309912</v>
      </c>
      <c r="Z7" s="141">
        <v>-100</v>
      </c>
      <c r="AA7" s="225">
        <v>200000</v>
      </c>
    </row>
    <row r="8" spans="1:27" ht="12.75">
      <c r="A8" s="138" t="s">
        <v>77</v>
      </c>
      <c r="B8" s="136"/>
      <c r="C8" s="155"/>
      <c r="D8" s="155"/>
      <c r="E8" s="156">
        <v>2390000</v>
      </c>
      <c r="F8" s="60">
        <v>2390000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4740000</v>
      </c>
      <c r="Y8" s="60">
        <v>-4740000</v>
      </c>
      <c r="Z8" s="140">
        <v>-100</v>
      </c>
      <c r="AA8" s="62">
        <v>2390000</v>
      </c>
    </row>
    <row r="9" spans="1:27" ht="12.75">
      <c r="A9" s="135" t="s">
        <v>78</v>
      </c>
      <c r="B9" s="136"/>
      <c r="C9" s="153">
        <f aca="true" t="shared" si="1" ref="C9:Y9">SUM(C10:C14)</f>
        <v>222400</v>
      </c>
      <c r="D9" s="153">
        <f>SUM(D10:D14)</f>
        <v>0</v>
      </c>
      <c r="E9" s="154">
        <f t="shared" si="1"/>
        <v>4526909</v>
      </c>
      <c r="F9" s="100">
        <f t="shared" si="1"/>
        <v>4526909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906463</v>
      </c>
      <c r="R9" s="100">
        <f t="shared" si="1"/>
        <v>906463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906463</v>
      </c>
      <c r="X9" s="100">
        <f t="shared" si="1"/>
        <v>6026909</v>
      </c>
      <c r="Y9" s="100">
        <f t="shared" si="1"/>
        <v>-5120446</v>
      </c>
      <c r="Z9" s="137">
        <f>+IF(X9&lt;&gt;0,+(Y9/X9)*100,0)</f>
        <v>-84.95973640882913</v>
      </c>
      <c r="AA9" s="102">
        <f>SUM(AA10:AA14)</f>
        <v>4526909</v>
      </c>
    </row>
    <row r="10" spans="1:27" ht="12.75">
      <c r="A10" s="138" t="s">
        <v>79</v>
      </c>
      <c r="B10" s="136"/>
      <c r="C10" s="155">
        <v>222400</v>
      </c>
      <c r="D10" s="155"/>
      <c r="E10" s="156">
        <v>2200000</v>
      </c>
      <c r="F10" s="60">
        <v>2200000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906463</v>
      </c>
      <c r="R10" s="60">
        <v>906463</v>
      </c>
      <c r="S10" s="60"/>
      <c r="T10" s="60"/>
      <c r="U10" s="60"/>
      <c r="V10" s="60"/>
      <c r="W10" s="60">
        <v>906463</v>
      </c>
      <c r="X10" s="60">
        <v>3700000</v>
      </c>
      <c r="Y10" s="60">
        <v>-2793537</v>
      </c>
      <c r="Z10" s="140">
        <v>-75.5</v>
      </c>
      <c r="AA10" s="62">
        <v>2200000</v>
      </c>
    </row>
    <row r="11" spans="1:27" ht="12.75">
      <c r="A11" s="138" t="s">
        <v>80</v>
      </c>
      <c r="B11" s="136"/>
      <c r="C11" s="155"/>
      <c r="D11" s="155"/>
      <c r="E11" s="156">
        <v>2326909</v>
      </c>
      <c r="F11" s="60">
        <v>2326909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2326909</v>
      </c>
      <c r="Y11" s="60">
        <v>-2326909</v>
      </c>
      <c r="Z11" s="140">
        <v>-100</v>
      </c>
      <c r="AA11" s="62">
        <v>2326909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33023991</v>
      </c>
      <c r="F19" s="100">
        <f t="shared" si="3"/>
        <v>33023991</v>
      </c>
      <c r="G19" s="100">
        <f t="shared" si="3"/>
        <v>5777959</v>
      </c>
      <c r="H19" s="100">
        <f t="shared" si="3"/>
        <v>0</v>
      </c>
      <c r="I19" s="100">
        <f t="shared" si="3"/>
        <v>0</v>
      </c>
      <c r="J19" s="100">
        <f t="shared" si="3"/>
        <v>5777959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1500000</v>
      </c>
      <c r="R19" s="100">
        <f t="shared" si="3"/>
        <v>1500000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7277959</v>
      </c>
      <c r="X19" s="100">
        <f t="shared" si="3"/>
        <v>15455861</v>
      </c>
      <c r="Y19" s="100">
        <f t="shared" si="3"/>
        <v>-8177902</v>
      </c>
      <c r="Z19" s="137">
        <f>+IF(X19&lt;&gt;0,+(Y19/X19)*100,0)</f>
        <v>-52.91133247122241</v>
      </c>
      <c r="AA19" s="102">
        <f>SUM(AA20:AA23)</f>
        <v>33023991</v>
      </c>
    </row>
    <row r="20" spans="1:27" ht="12.75">
      <c r="A20" s="138" t="s">
        <v>89</v>
      </c>
      <c r="B20" s="136"/>
      <c r="C20" s="155"/>
      <c r="D20" s="155"/>
      <c r="E20" s="156">
        <v>14000000</v>
      </c>
      <c r="F20" s="60">
        <v>14000000</v>
      </c>
      <c r="G20" s="60">
        <v>1337924</v>
      </c>
      <c r="H20" s="60"/>
      <c r="I20" s="60"/>
      <c r="J20" s="60">
        <v>1337924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1337924</v>
      </c>
      <c r="X20" s="60">
        <v>3333334</v>
      </c>
      <c r="Y20" s="60">
        <v>-1995410</v>
      </c>
      <c r="Z20" s="140">
        <v>-59.86</v>
      </c>
      <c r="AA20" s="62">
        <v>14000000</v>
      </c>
    </row>
    <row r="21" spans="1:27" ht="12.75">
      <c r="A21" s="138" t="s">
        <v>90</v>
      </c>
      <c r="B21" s="136"/>
      <c r="C21" s="155"/>
      <c r="D21" s="155"/>
      <c r="E21" s="156">
        <v>2251238</v>
      </c>
      <c r="F21" s="60">
        <v>2251238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2251238</v>
      </c>
      <c r="Y21" s="60">
        <v>-2251238</v>
      </c>
      <c r="Z21" s="140">
        <v>-100</v>
      </c>
      <c r="AA21" s="62">
        <v>2251238</v>
      </c>
    </row>
    <row r="22" spans="1:27" ht="12.75">
      <c r="A22" s="138" t="s">
        <v>91</v>
      </c>
      <c r="B22" s="136"/>
      <c r="C22" s="157"/>
      <c r="D22" s="157"/>
      <c r="E22" s="158">
        <v>16772753</v>
      </c>
      <c r="F22" s="159">
        <v>16772753</v>
      </c>
      <c r="G22" s="159">
        <v>4440035</v>
      </c>
      <c r="H22" s="159"/>
      <c r="I22" s="159"/>
      <c r="J22" s="159">
        <v>4440035</v>
      </c>
      <c r="K22" s="159"/>
      <c r="L22" s="159"/>
      <c r="M22" s="159"/>
      <c r="N22" s="159"/>
      <c r="O22" s="159"/>
      <c r="P22" s="159"/>
      <c r="Q22" s="159">
        <v>1500000</v>
      </c>
      <c r="R22" s="159">
        <v>1500000</v>
      </c>
      <c r="S22" s="159"/>
      <c r="T22" s="159"/>
      <c r="U22" s="159"/>
      <c r="V22" s="159"/>
      <c r="W22" s="159">
        <v>5940035</v>
      </c>
      <c r="X22" s="159">
        <v>9871289</v>
      </c>
      <c r="Y22" s="159">
        <v>-3931254</v>
      </c>
      <c r="Z22" s="141">
        <v>-39.83</v>
      </c>
      <c r="AA22" s="225">
        <v>16772753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90735</v>
      </c>
      <c r="F24" s="100">
        <v>90735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63000</v>
      </c>
      <c r="Y24" s="100">
        <v>-63000</v>
      </c>
      <c r="Z24" s="137">
        <v>-100</v>
      </c>
      <c r="AA24" s="102">
        <v>90735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9031915</v>
      </c>
      <c r="D25" s="217">
        <f>+D5+D9+D15+D19+D24</f>
        <v>0</v>
      </c>
      <c r="E25" s="230">
        <f t="shared" si="4"/>
        <v>41931635</v>
      </c>
      <c r="F25" s="219">
        <f t="shared" si="4"/>
        <v>41931635</v>
      </c>
      <c r="G25" s="219">
        <f t="shared" si="4"/>
        <v>5777959</v>
      </c>
      <c r="H25" s="219">
        <f t="shared" si="4"/>
        <v>0</v>
      </c>
      <c r="I25" s="219">
        <f t="shared" si="4"/>
        <v>0</v>
      </c>
      <c r="J25" s="219">
        <f t="shared" si="4"/>
        <v>5777959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2406463</v>
      </c>
      <c r="R25" s="219">
        <f t="shared" si="4"/>
        <v>2406463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8184422</v>
      </c>
      <c r="X25" s="219">
        <f t="shared" si="4"/>
        <v>28995682</v>
      </c>
      <c r="Y25" s="219">
        <f t="shared" si="4"/>
        <v>-20811260</v>
      </c>
      <c r="Z25" s="231">
        <f>+IF(X25&lt;&gt;0,+(Y25/X25)*100,0)</f>
        <v>-71.7736523665834</v>
      </c>
      <c r="AA25" s="232">
        <f>+AA5+AA9+AA15+AA19+AA24</f>
        <v>41931635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8051791</v>
      </c>
      <c r="D28" s="155"/>
      <c r="E28" s="156">
        <v>31941635</v>
      </c>
      <c r="F28" s="60">
        <v>31941635</v>
      </c>
      <c r="G28" s="60">
        <v>5777959</v>
      </c>
      <c r="H28" s="60"/>
      <c r="I28" s="60"/>
      <c r="J28" s="60">
        <v>5777959</v>
      </c>
      <c r="K28" s="60"/>
      <c r="L28" s="60"/>
      <c r="M28" s="60"/>
      <c r="N28" s="60"/>
      <c r="O28" s="60"/>
      <c r="P28" s="60"/>
      <c r="Q28" s="60">
        <v>1500000</v>
      </c>
      <c r="R28" s="60">
        <v>1500000</v>
      </c>
      <c r="S28" s="60"/>
      <c r="T28" s="60"/>
      <c r="U28" s="60"/>
      <c r="V28" s="60"/>
      <c r="W28" s="60">
        <v>7277959</v>
      </c>
      <c r="X28" s="60">
        <v>31144334</v>
      </c>
      <c r="Y28" s="60">
        <v>-23866375</v>
      </c>
      <c r="Z28" s="140">
        <v>-76.63</v>
      </c>
      <c r="AA28" s="155">
        <v>31941635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8051791</v>
      </c>
      <c r="D32" s="210">
        <f>SUM(D28:D31)</f>
        <v>0</v>
      </c>
      <c r="E32" s="211">
        <f t="shared" si="5"/>
        <v>31941635</v>
      </c>
      <c r="F32" s="77">
        <f t="shared" si="5"/>
        <v>31941635</v>
      </c>
      <c r="G32" s="77">
        <f t="shared" si="5"/>
        <v>5777959</v>
      </c>
      <c r="H32" s="77">
        <f t="shared" si="5"/>
        <v>0</v>
      </c>
      <c r="I32" s="77">
        <f t="shared" si="5"/>
        <v>0</v>
      </c>
      <c r="J32" s="77">
        <f t="shared" si="5"/>
        <v>5777959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1500000</v>
      </c>
      <c r="R32" s="77">
        <f t="shared" si="5"/>
        <v>1500000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7277959</v>
      </c>
      <c r="X32" s="77">
        <f t="shared" si="5"/>
        <v>31144334</v>
      </c>
      <c r="Y32" s="77">
        <f t="shared" si="5"/>
        <v>-23866375</v>
      </c>
      <c r="Z32" s="212">
        <f>+IF(X32&lt;&gt;0,+(Y32/X32)*100,0)</f>
        <v>-76.63151506145547</v>
      </c>
      <c r="AA32" s="79">
        <f>SUM(AA28:AA31)</f>
        <v>31941635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980124</v>
      </c>
      <c r="D35" s="155"/>
      <c r="E35" s="156">
        <v>9990000</v>
      </c>
      <c r="F35" s="60">
        <v>9990000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906463</v>
      </c>
      <c r="R35" s="60">
        <v>906463</v>
      </c>
      <c r="S35" s="60"/>
      <c r="T35" s="60"/>
      <c r="U35" s="60"/>
      <c r="V35" s="60"/>
      <c r="W35" s="60">
        <v>906463</v>
      </c>
      <c r="X35" s="60">
        <v>15546041</v>
      </c>
      <c r="Y35" s="60">
        <v>-14639578</v>
      </c>
      <c r="Z35" s="140">
        <v>-94.17</v>
      </c>
      <c r="AA35" s="62">
        <v>9990000</v>
      </c>
    </row>
    <row r="36" spans="1:27" ht="12.75">
      <c r="A36" s="238" t="s">
        <v>139</v>
      </c>
      <c r="B36" s="149"/>
      <c r="C36" s="222">
        <f aca="true" t="shared" si="6" ref="C36:Y36">SUM(C32:C35)</f>
        <v>9031915</v>
      </c>
      <c r="D36" s="222">
        <f>SUM(D32:D35)</f>
        <v>0</v>
      </c>
      <c r="E36" s="218">
        <f t="shared" si="6"/>
        <v>41931635</v>
      </c>
      <c r="F36" s="220">
        <f t="shared" si="6"/>
        <v>41931635</v>
      </c>
      <c r="G36" s="220">
        <f t="shared" si="6"/>
        <v>5777959</v>
      </c>
      <c r="H36" s="220">
        <f t="shared" si="6"/>
        <v>0</v>
      </c>
      <c r="I36" s="220">
        <f t="shared" si="6"/>
        <v>0</v>
      </c>
      <c r="J36" s="220">
        <f t="shared" si="6"/>
        <v>5777959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2406463</v>
      </c>
      <c r="R36" s="220">
        <f t="shared" si="6"/>
        <v>2406463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8184422</v>
      </c>
      <c r="X36" s="220">
        <f t="shared" si="6"/>
        <v>46690375</v>
      </c>
      <c r="Y36" s="220">
        <f t="shared" si="6"/>
        <v>-38505953</v>
      </c>
      <c r="Z36" s="221">
        <f>+IF(X36&lt;&gt;0,+(Y36/X36)*100,0)</f>
        <v>-82.47085828717375</v>
      </c>
      <c r="AA36" s="239">
        <f>SUM(AA32:AA35)</f>
        <v>41931635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87055</v>
      </c>
      <c r="D6" s="155"/>
      <c r="E6" s="59">
        <v>28845</v>
      </c>
      <c r="F6" s="60">
        <v>28845</v>
      </c>
      <c r="G6" s="60">
        <v>364961</v>
      </c>
      <c r="H6" s="60">
        <v>-335620</v>
      </c>
      <c r="I6" s="60">
        <v>1009136</v>
      </c>
      <c r="J6" s="60">
        <v>1009136</v>
      </c>
      <c r="K6" s="60"/>
      <c r="L6" s="60">
        <v>-864337</v>
      </c>
      <c r="M6" s="60">
        <v>1459388</v>
      </c>
      <c r="N6" s="60">
        <v>1459388</v>
      </c>
      <c r="O6" s="60"/>
      <c r="P6" s="60"/>
      <c r="Q6" s="60">
        <v>4506044</v>
      </c>
      <c r="R6" s="60">
        <v>4506044</v>
      </c>
      <c r="S6" s="60"/>
      <c r="T6" s="60"/>
      <c r="U6" s="60"/>
      <c r="V6" s="60"/>
      <c r="W6" s="60">
        <v>4506044</v>
      </c>
      <c r="X6" s="60">
        <v>21634</v>
      </c>
      <c r="Y6" s="60">
        <v>4484410</v>
      </c>
      <c r="Z6" s="140">
        <v>20728.53</v>
      </c>
      <c r="AA6" s="62">
        <v>28845</v>
      </c>
    </row>
    <row r="7" spans="1:27" ht="12.75">
      <c r="A7" s="249" t="s">
        <v>144</v>
      </c>
      <c r="B7" s="182"/>
      <c r="C7" s="155">
        <v>548289</v>
      </c>
      <c r="D7" s="155"/>
      <c r="E7" s="59">
        <v>591083</v>
      </c>
      <c r="F7" s="60">
        <v>591083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443312</v>
      </c>
      <c r="Y7" s="60">
        <v>-443312</v>
      </c>
      <c r="Z7" s="140">
        <v>-100</v>
      </c>
      <c r="AA7" s="62">
        <v>591083</v>
      </c>
    </row>
    <row r="8" spans="1:27" ht="12.75">
      <c r="A8" s="249" t="s">
        <v>145</v>
      </c>
      <c r="B8" s="182"/>
      <c r="C8" s="155">
        <v>120617069</v>
      </c>
      <c r="D8" s="155"/>
      <c r="E8" s="59">
        <v>63954782</v>
      </c>
      <c r="F8" s="60">
        <v>61921782</v>
      </c>
      <c r="G8" s="60">
        <v>6282972</v>
      </c>
      <c r="H8" s="60">
        <v>7336833</v>
      </c>
      <c r="I8" s="60">
        <v>-1636482</v>
      </c>
      <c r="J8" s="60">
        <v>-1636482</v>
      </c>
      <c r="K8" s="60"/>
      <c r="L8" s="60"/>
      <c r="M8" s="60">
        <v>9470232</v>
      </c>
      <c r="N8" s="60">
        <v>9470232</v>
      </c>
      <c r="O8" s="60"/>
      <c r="P8" s="60"/>
      <c r="Q8" s="60">
        <v>7017918</v>
      </c>
      <c r="R8" s="60">
        <v>7017918</v>
      </c>
      <c r="S8" s="60"/>
      <c r="T8" s="60"/>
      <c r="U8" s="60"/>
      <c r="V8" s="60"/>
      <c r="W8" s="60">
        <v>7017918</v>
      </c>
      <c r="X8" s="60">
        <v>46441337</v>
      </c>
      <c r="Y8" s="60">
        <v>-39423419</v>
      </c>
      <c r="Z8" s="140">
        <v>-84.89</v>
      </c>
      <c r="AA8" s="62">
        <v>61921782</v>
      </c>
    </row>
    <row r="9" spans="1:27" ht="12.75">
      <c r="A9" s="249" t="s">
        <v>146</v>
      </c>
      <c r="B9" s="182"/>
      <c r="C9" s="155">
        <v>22713494</v>
      </c>
      <c r="D9" s="155"/>
      <c r="E9" s="59">
        <v>11283210</v>
      </c>
      <c r="F9" s="60">
        <v>11283210</v>
      </c>
      <c r="G9" s="60">
        <v>-8848</v>
      </c>
      <c r="H9" s="60">
        <v>-5722</v>
      </c>
      <c r="I9" s="60">
        <v>-4000</v>
      </c>
      <c r="J9" s="60">
        <v>-4000</v>
      </c>
      <c r="K9" s="60"/>
      <c r="L9" s="60"/>
      <c r="M9" s="60">
        <v>-3000</v>
      </c>
      <c r="N9" s="60">
        <v>-3000</v>
      </c>
      <c r="O9" s="60"/>
      <c r="P9" s="60"/>
      <c r="Q9" s="60">
        <v>-3000</v>
      </c>
      <c r="R9" s="60">
        <v>-3000</v>
      </c>
      <c r="S9" s="60"/>
      <c r="T9" s="60"/>
      <c r="U9" s="60"/>
      <c r="V9" s="60"/>
      <c r="W9" s="60">
        <v>-3000</v>
      </c>
      <c r="X9" s="60">
        <v>8462408</v>
      </c>
      <c r="Y9" s="60">
        <v>-8465408</v>
      </c>
      <c r="Z9" s="140">
        <v>-100.04</v>
      </c>
      <c r="AA9" s="62">
        <v>11283210</v>
      </c>
    </row>
    <row r="10" spans="1:27" ht="12.75">
      <c r="A10" s="249" t="s">
        <v>147</v>
      </c>
      <c r="B10" s="182"/>
      <c r="C10" s="155">
        <v>73043</v>
      </c>
      <c r="D10" s="155"/>
      <c r="E10" s="59">
        <v>40555</v>
      </c>
      <c r="F10" s="60">
        <v>40555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30416</v>
      </c>
      <c r="Y10" s="159">
        <v>-30416</v>
      </c>
      <c r="Z10" s="141">
        <v>-100</v>
      </c>
      <c r="AA10" s="225">
        <v>40555</v>
      </c>
    </row>
    <row r="11" spans="1:27" ht="12.75">
      <c r="A11" s="249" t="s">
        <v>148</v>
      </c>
      <c r="B11" s="182"/>
      <c r="C11" s="155">
        <v>395369</v>
      </c>
      <c r="D11" s="155"/>
      <c r="E11" s="59">
        <v>450155</v>
      </c>
      <c r="F11" s="60">
        <v>450155</v>
      </c>
      <c r="G11" s="60">
        <v>776346</v>
      </c>
      <c r="H11" s="60">
        <v>-206919</v>
      </c>
      <c r="I11" s="60">
        <v>-167118</v>
      </c>
      <c r="J11" s="60">
        <v>-167118</v>
      </c>
      <c r="K11" s="60"/>
      <c r="L11" s="60">
        <v>244114</v>
      </c>
      <c r="M11" s="60">
        <v>-256031</v>
      </c>
      <c r="N11" s="60">
        <v>-256031</v>
      </c>
      <c r="O11" s="60"/>
      <c r="P11" s="60"/>
      <c r="Q11" s="60">
        <v>-82276</v>
      </c>
      <c r="R11" s="60">
        <v>-82276</v>
      </c>
      <c r="S11" s="60"/>
      <c r="T11" s="60"/>
      <c r="U11" s="60"/>
      <c r="V11" s="60"/>
      <c r="W11" s="60">
        <v>-82276</v>
      </c>
      <c r="X11" s="60">
        <v>337616</v>
      </c>
      <c r="Y11" s="60">
        <v>-419892</v>
      </c>
      <c r="Z11" s="140">
        <v>-124.37</v>
      </c>
      <c r="AA11" s="62">
        <v>450155</v>
      </c>
    </row>
    <row r="12" spans="1:27" ht="12.75">
      <c r="A12" s="250" t="s">
        <v>56</v>
      </c>
      <c r="B12" s="251"/>
      <c r="C12" s="168">
        <f aca="true" t="shared" si="0" ref="C12:Y12">SUM(C6:C11)</f>
        <v>144434319</v>
      </c>
      <c r="D12" s="168">
        <f>SUM(D6:D11)</f>
        <v>0</v>
      </c>
      <c r="E12" s="72">
        <f t="shared" si="0"/>
        <v>76348630</v>
      </c>
      <c r="F12" s="73">
        <f t="shared" si="0"/>
        <v>74315630</v>
      </c>
      <c r="G12" s="73">
        <f t="shared" si="0"/>
        <v>7415431</v>
      </c>
      <c r="H12" s="73">
        <f t="shared" si="0"/>
        <v>6788572</v>
      </c>
      <c r="I12" s="73">
        <f t="shared" si="0"/>
        <v>-798464</v>
      </c>
      <c r="J12" s="73">
        <f t="shared" si="0"/>
        <v>-798464</v>
      </c>
      <c r="K12" s="73">
        <f t="shared" si="0"/>
        <v>0</v>
      </c>
      <c r="L12" s="73">
        <f t="shared" si="0"/>
        <v>-620223</v>
      </c>
      <c r="M12" s="73">
        <f t="shared" si="0"/>
        <v>10670589</v>
      </c>
      <c r="N12" s="73">
        <f t="shared" si="0"/>
        <v>10670589</v>
      </c>
      <c r="O12" s="73">
        <f t="shared" si="0"/>
        <v>0</v>
      </c>
      <c r="P12" s="73">
        <f t="shared" si="0"/>
        <v>0</v>
      </c>
      <c r="Q12" s="73">
        <f t="shared" si="0"/>
        <v>11438686</v>
      </c>
      <c r="R12" s="73">
        <f t="shared" si="0"/>
        <v>11438686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11438686</v>
      </c>
      <c r="X12" s="73">
        <f t="shared" si="0"/>
        <v>55736723</v>
      </c>
      <c r="Y12" s="73">
        <f t="shared" si="0"/>
        <v>-44298037</v>
      </c>
      <c r="Z12" s="170">
        <f>+IF(X12&lt;&gt;0,+(Y12/X12)*100,0)</f>
        <v>-79.47729004448288</v>
      </c>
      <c r="AA12" s="74">
        <f>SUM(AA6:AA11)</f>
        <v>74315630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72906699</v>
      </c>
      <c r="D17" s="155"/>
      <c r="E17" s="59">
        <v>52836248</v>
      </c>
      <c r="F17" s="60">
        <v>52836248</v>
      </c>
      <c r="G17" s="60">
        <v>1467673</v>
      </c>
      <c r="H17" s="60">
        <v>37514</v>
      </c>
      <c r="I17" s="60"/>
      <c r="J17" s="60"/>
      <c r="K17" s="60"/>
      <c r="L17" s="60"/>
      <c r="M17" s="60"/>
      <c r="N17" s="60"/>
      <c r="O17" s="60"/>
      <c r="P17" s="60"/>
      <c r="Q17" s="60">
        <v>-50000</v>
      </c>
      <c r="R17" s="60">
        <v>-50000</v>
      </c>
      <c r="S17" s="60"/>
      <c r="T17" s="60"/>
      <c r="U17" s="60"/>
      <c r="V17" s="60"/>
      <c r="W17" s="60">
        <v>-50000</v>
      </c>
      <c r="X17" s="60">
        <v>39627186</v>
      </c>
      <c r="Y17" s="60">
        <v>-39677186</v>
      </c>
      <c r="Z17" s="140">
        <v>-100.13</v>
      </c>
      <c r="AA17" s="62">
        <v>52836248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673610889</v>
      </c>
      <c r="D19" s="155"/>
      <c r="E19" s="59">
        <v>1044127738</v>
      </c>
      <c r="F19" s="60">
        <v>1044127738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783095804</v>
      </c>
      <c r="Y19" s="60">
        <v>-783095804</v>
      </c>
      <c r="Z19" s="140">
        <v>-100</v>
      </c>
      <c r="AA19" s="62">
        <v>1044127738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697340</v>
      </c>
      <c r="D22" s="155"/>
      <c r="E22" s="59">
        <v>1826143</v>
      </c>
      <c r="F22" s="60">
        <v>1826143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1369607</v>
      </c>
      <c r="Y22" s="60">
        <v>-1369607</v>
      </c>
      <c r="Z22" s="140">
        <v>-100</v>
      </c>
      <c r="AA22" s="62">
        <v>1826143</v>
      </c>
    </row>
    <row r="23" spans="1:27" ht="12.75">
      <c r="A23" s="249" t="s">
        <v>158</v>
      </c>
      <c r="B23" s="182"/>
      <c r="C23" s="155">
        <v>383389</v>
      </c>
      <c r="D23" s="155"/>
      <c r="E23" s="59">
        <v>328695</v>
      </c>
      <c r="F23" s="60">
        <v>328695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246521</v>
      </c>
      <c r="Y23" s="159">
        <v>-246521</v>
      </c>
      <c r="Z23" s="141">
        <v>-100</v>
      </c>
      <c r="AA23" s="225">
        <v>328695</v>
      </c>
    </row>
    <row r="24" spans="1:27" ht="12.75">
      <c r="A24" s="250" t="s">
        <v>57</v>
      </c>
      <c r="B24" s="253"/>
      <c r="C24" s="168">
        <f aca="true" t="shared" si="1" ref="C24:Y24">SUM(C15:C23)</f>
        <v>747598317</v>
      </c>
      <c r="D24" s="168">
        <f>SUM(D15:D23)</f>
        <v>0</v>
      </c>
      <c r="E24" s="76">
        <f t="shared" si="1"/>
        <v>1099118824</v>
      </c>
      <c r="F24" s="77">
        <f t="shared" si="1"/>
        <v>1099118824</v>
      </c>
      <c r="G24" s="77">
        <f t="shared" si="1"/>
        <v>1467673</v>
      </c>
      <c r="H24" s="77">
        <f t="shared" si="1"/>
        <v>37514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-50000</v>
      </c>
      <c r="R24" s="77">
        <f t="shared" si="1"/>
        <v>-50000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-50000</v>
      </c>
      <c r="X24" s="77">
        <f t="shared" si="1"/>
        <v>824339118</v>
      </c>
      <c r="Y24" s="77">
        <f t="shared" si="1"/>
        <v>-824389118</v>
      </c>
      <c r="Z24" s="212">
        <f>+IF(X24&lt;&gt;0,+(Y24/X24)*100,0)</f>
        <v>-100.00606546491709</v>
      </c>
      <c r="AA24" s="79">
        <f>SUM(AA15:AA23)</f>
        <v>1099118824</v>
      </c>
    </row>
    <row r="25" spans="1:27" ht="12.75">
      <c r="A25" s="250" t="s">
        <v>159</v>
      </c>
      <c r="B25" s="251"/>
      <c r="C25" s="168">
        <f aca="true" t="shared" si="2" ref="C25:Y25">+C12+C24</f>
        <v>892032636</v>
      </c>
      <c r="D25" s="168">
        <f>+D12+D24</f>
        <v>0</v>
      </c>
      <c r="E25" s="72">
        <f t="shared" si="2"/>
        <v>1175467454</v>
      </c>
      <c r="F25" s="73">
        <f t="shared" si="2"/>
        <v>1173434454</v>
      </c>
      <c r="G25" s="73">
        <f t="shared" si="2"/>
        <v>8883104</v>
      </c>
      <c r="H25" s="73">
        <f t="shared" si="2"/>
        <v>6826086</v>
      </c>
      <c r="I25" s="73">
        <f t="shared" si="2"/>
        <v>-798464</v>
      </c>
      <c r="J25" s="73">
        <f t="shared" si="2"/>
        <v>-798464</v>
      </c>
      <c r="K25" s="73">
        <f t="shared" si="2"/>
        <v>0</v>
      </c>
      <c r="L25" s="73">
        <f t="shared" si="2"/>
        <v>-620223</v>
      </c>
      <c r="M25" s="73">
        <f t="shared" si="2"/>
        <v>10670589</v>
      </c>
      <c r="N25" s="73">
        <f t="shared" si="2"/>
        <v>10670589</v>
      </c>
      <c r="O25" s="73">
        <f t="shared" si="2"/>
        <v>0</v>
      </c>
      <c r="P25" s="73">
        <f t="shared" si="2"/>
        <v>0</v>
      </c>
      <c r="Q25" s="73">
        <f t="shared" si="2"/>
        <v>11388686</v>
      </c>
      <c r="R25" s="73">
        <f t="shared" si="2"/>
        <v>11388686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11388686</v>
      </c>
      <c r="X25" s="73">
        <f t="shared" si="2"/>
        <v>880075841</v>
      </c>
      <c r="Y25" s="73">
        <f t="shared" si="2"/>
        <v>-868687155</v>
      </c>
      <c r="Z25" s="170">
        <f>+IF(X25&lt;&gt;0,+(Y25/X25)*100,0)</f>
        <v>-98.70594266204837</v>
      </c>
      <c r="AA25" s="74">
        <f>+AA12+AA24</f>
        <v>1173434454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263581</v>
      </c>
      <c r="D30" s="155"/>
      <c r="E30" s="59">
        <v>809536</v>
      </c>
      <c r="F30" s="60">
        <v>809536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607152</v>
      </c>
      <c r="Y30" s="60">
        <v>-607152</v>
      </c>
      <c r="Z30" s="140">
        <v>-100</v>
      </c>
      <c r="AA30" s="62">
        <v>809536</v>
      </c>
    </row>
    <row r="31" spans="1:27" ht="12.75">
      <c r="A31" s="249" t="s">
        <v>163</v>
      </c>
      <c r="B31" s="182"/>
      <c r="C31" s="155">
        <v>846036</v>
      </c>
      <c r="D31" s="155"/>
      <c r="E31" s="59">
        <v>769786</v>
      </c>
      <c r="F31" s="60">
        <v>769786</v>
      </c>
      <c r="G31" s="60">
        <v>-10669</v>
      </c>
      <c r="H31" s="60"/>
      <c r="I31" s="60"/>
      <c r="J31" s="60"/>
      <c r="K31" s="60"/>
      <c r="L31" s="60"/>
      <c r="M31" s="60">
        <v>-3216</v>
      </c>
      <c r="N31" s="60">
        <v>-3216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577340</v>
      </c>
      <c r="Y31" s="60">
        <v>-577340</v>
      </c>
      <c r="Z31" s="140">
        <v>-100</v>
      </c>
      <c r="AA31" s="62">
        <v>769786</v>
      </c>
    </row>
    <row r="32" spans="1:27" ht="12.75">
      <c r="A32" s="249" t="s">
        <v>164</v>
      </c>
      <c r="B32" s="182"/>
      <c r="C32" s="155">
        <v>375354982</v>
      </c>
      <c r="D32" s="155"/>
      <c r="E32" s="59">
        <v>58768059</v>
      </c>
      <c r="F32" s="60">
        <v>58768059</v>
      </c>
      <c r="G32" s="60">
        <v>22595098</v>
      </c>
      <c r="H32" s="60">
        <v>-7253788</v>
      </c>
      <c r="I32" s="60">
        <v>-8379699</v>
      </c>
      <c r="J32" s="60">
        <v>-8379699</v>
      </c>
      <c r="K32" s="60"/>
      <c r="L32" s="60">
        <v>-1698902</v>
      </c>
      <c r="M32" s="60">
        <v>-8557025</v>
      </c>
      <c r="N32" s="60">
        <v>-8557025</v>
      </c>
      <c r="O32" s="60"/>
      <c r="P32" s="60"/>
      <c r="Q32" s="60">
        <v>-10640943</v>
      </c>
      <c r="R32" s="60">
        <v>-10640943</v>
      </c>
      <c r="S32" s="60"/>
      <c r="T32" s="60"/>
      <c r="U32" s="60"/>
      <c r="V32" s="60"/>
      <c r="W32" s="60">
        <v>-10640943</v>
      </c>
      <c r="X32" s="60">
        <v>44076044</v>
      </c>
      <c r="Y32" s="60">
        <v>-54716987</v>
      </c>
      <c r="Z32" s="140">
        <v>-124.14</v>
      </c>
      <c r="AA32" s="62">
        <v>58768059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-12007</v>
      </c>
      <c r="H33" s="60">
        <v>98072</v>
      </c>
      <c r="I33" s="60">
        <v>9780</v>
      </c>
      <c r="J33" s="60">
        <v>9780</v>
      </c>
      <c r="K33" s="60"/>
      <c r="L33" s="60"/>
      <c r="M33" s="60">
        <v>-129824</v>
      </c>
      <c r="N33" s="60">
        <v>-129824</v>
      </c>
      <c r="O33" s="60"/>
      <c r="P33" s="60"/>
      <c r="Q33" s="60">
        <v>-71139</v>
      </c>
      <c r="R33" s="60">
        <v>-71139</v>
      </c>
      <c r="S33" s="60"/>
      <c r="T33" s="60"/>
      <c r="U33" s="60"/>
      <c r="V33" s="60"/>
      <c r="W33" s="60">
        <v>-71139</v>
      </c>
      <c r="X33" s="60"/>
      <c r="Y33" s="60">
        <v>-71139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376464599</v>
      </c>
      <c r="D34" s="168">
        <f>SUM(D29:D33)</f>
        <v>0</v>
      </c>
      <c r="E34" s="72">
        <f t="shared" si="3"/>
        <v>60347381</v>
      </c>
      <c r="F34" s="73">
        <f t="shared" si="3"/>
        <v>60347381</v>
      </c>
      <c r="G34" s="73">
        <f t="shared" si="3"/>
        <v>22572422</v>
      </c>
      <c r="H34" s="73">
        <f t="shared" si="3"/>
        <v>-7155716</v>
      </c>
      <c r="I34" s="73">
        <f t="shared" si="3"/>
        <v>-8369919</v>
      </c>
      <c r="J34" s="73">
        <f t="shared" si="3"/>
        <v>-8369919</v>
      </c>
      <c r="K34" s="73">
        <f t="shared" si="3"/>
        <v>0</v>
      </c>
      <c r="L34" s="73">
        <f t="shared" si="3"/>
        <v>-1698902</v>
      </c>
      <c r="M34" s="73">
        <f t="shared" si="3"/>
        <v>-8690065</v>
      </c>
      <c r="N34" s="73">
        <f t="shared" si="3"/>
        <v>-8690065</v>
      </c>
      <c r="O34" s="73">
        <f t="shared" si="3"/>
        <v>0</v>
      </c>
      <c r="P34" s="73">
        <f t="shared" si="3"/>
        <v>0</v>
      </c>
      <c r="Q34" s="73">
        <f t="shared" si="3"/>
        <v>-10712082</v>
      </c>
      <c r="R34" s="73">
        <f t="shared" si="3"/>
        <v>-10712082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-10712082</v>
      </c>
      <c r="X34" s="73">
        <f t="shared" si="3"/>
        <v>45260536</v>
      </c>
      <c r="Y34" s="73">
        <f t="shared" si="3"/>
        <v>-55972618</v>
      </c>
      <c r="Z34" s="170">
        <f>+IF(X34&lt;&gt;0,+(Y34/X34)*100,0)</f>
        <v>-123.6675986338297</v>
      </c>
      <c r="AA34" s="74">
        <f>SUM(AA29:AA33)</f>
        <v>60347381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764702</v>
      </c>
      <c r="D37" s="155"/>
      <c r="E37" s="59">
        <v>2506575</v>
      </c>
      <c r="F37" s="60">
        <v>2506575</v>
      </c>
      <c r="G37" s="60">
        <v>125622</v>
      </c>
      <c r="H37" s="60">
        <v>139178</v>
      </c>
      <c r="I37" s="60">
        <v>47360</v>
      </c>
      <c r="J37" s="60">
        <v>47360</v>
      </c>
      <c r="K37" s="60"/>
      <c r="L37" s="60"/>
      <c r="M37" s="60">
        <v>102976</v>
      </c>
      <c r="N37" s="60">
        <v>102976</v>
      </c>
      <c r="O37" s="60"/>
      <c r="P37" s="60"/>
      <c r="Q37" s="60">
        <v>152986</v>
      </c>
      <c r="R37" s="60">
        <v>152986</v>
      </c>
      <c r="S37" s="60"/>
      <c r="T37" s="60"/>
      <c r="U37" s="60"/>
      <c r="V37" s="60"/>
      <c r="W37" s="60">
        <v>152986</v>
      </c>
      <c r="X37" s="60">
        <v>1879931</v>
      </c>
      <c r="Y37" s="60">
        <v>-1726945</v>
      </c>
      <c r="Z37" s="140">
        <v>-91.86</v>
      </c>
      <c r="AA37" s="62">
        <v>2506575</v>
      </c>
    </row>
    <row r="38" spans="1:27" ht="12.75">
      <c r="A38" s="249" t="s">
        <v>165</v>
      </c>
      <c r="B38" s="182"/>
      <c r="C38" s="155">
        <v>24132241</v>
      </c>
      <c r="D38" s="155"/>
      <c r="E38" s="59">
        <v>13685857</v>
      </c>
      <c r="F38" s="60">
        <v>13685857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10264393</v>
      </c>
      <c r="Y38" s="60">
        <v>-10264393</v>
      </c>
      <c r="Z38" s="140">
        <v>-100</v>
      </c>
      <c r="AA38" s="62">
        <v>13685857</v>
      </c>
    </row>
    <row r="39" spans="1:27" ht="12.75">
      <c r="A39" s="250" t="s">
        <v>59</v>
      </c>
      <c r="B39" s="253"/>
      <c r="C39" s="168">
        <f aca="true" t="shared" si="4" ref="C39:Y39">SUM(C37:C38)</f>
        <v>24896943</v>
      </c>
      <c r="D39" s="168">
        <f>SUM(D37:D38)</f>
        <v>0</v>
      </c>
      <c r="E39" s="76">
        <f t="shared" si="4"/>
        <v>16192432</v>
      </c>
      <c r="F39" s="77">
        <f t="shared" si="4"/>
        <v>16192432</v>
      </c>
      <c r="G39" s="77">
        <f t="shared" si="4"/>
        <v>125622</v>
      </c>
      <c r="H39" s="77">
        <f t="shared" si="4"/>
        <v>139178</v>
      </c>
      <c r="I39" s="77">
        <f t="shared" si="4"/>
        <v>47360</v>
      </c>
      <c r="J39" s="77">
        <f t="shared" si="4"/>
        <v>47360</v>
      </c>
      <c r="K39" s="77">
        <f t="shared" si="4"/>
        <v>0</v>
      </c>
      <c r="L39" s="77">
        <f t="shared" si="4"/>
        <v>0</v>
      </c>
      <c r="M39" s="77">
        <f t="shared" si="4"/>
        <v>102976</v>
      </c>
      <c r="N39" s="77">
        <f t="shared" si="4"/>
        <v>102976</v>
      </c>
      <c r="O39" s="77">
        <f t="shared" si="4"/>
        <v>0</v>
      </c>
      <c r="P39" s="77">
        <f t="shared" si="4"/>
        <v>0</v>
      </c>
      <c r="Q39" s="77">
        <f t="shared" si="4"/>
        <v>152986</v>
      </c>
      <c r="R39" s="77">
        <f t="shared" si="4"/>
        <v>152986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152986</v>
      </c>
      <c r="X39" s="77">
        <f t="shared" si="4"/>
        <v>12144324</v>
      </c>
      <c r="Y39" s="77">
        <f t="shared" si="4"/>
        <v>-11991338</v>
      </c>
      <c r="Z39" s="212">
        <f>+IF(X39&lt;&gt;0,+(Y39/X39)*100,0)</f>
        <v>-98.74026746980729</v>
      </c>
      <c r="AA39" s="79">
        <f>SUM(AA37:AA38)</f>
        <v>16192432</v>
      </c>
    </row>
    <row r="40" spans="1:27" ht="12.75">
      <c r="A40" s="250" t="s">
        <v>167</v>
      </c>
      <c r="B40" s="251"/>
      <c r="C40" s="168">
        <f aca="true" t="shared" si="5" ref="C40:Y40">+C34+C39</f>
        <v>401361542</v>
      </c>
      <c r="D40" s="168">
        <f>+D34+D39</f>
        <v>0</v>
      </c>
      <c r="E40" s="72">
        <f t="shared" si="5"/>
        <v>76539813</v>
      </c>
      <c r="F40" s="73">
        <f t="shared" si="5"/>
        <v>76539813</v>
      </c>
      <c r="G40" s="73">
        <f t="shared" si="5"/>
        <v>22698044</v>
      </c>
      <c r="H40" s="73">
        <f t="shared" si="5"/>
        <v>-7016538</v>
      </c>
      <c r="I40" s="73">
        <f t="shared" si="5"/>
        <v>-8322559</v>
      </c>
      <c r="J40" s="73">
        <f t="shared" si="5"/>
        <v>-8322559</v>
      </c>
      <c r="K40" s="73">
        <f t="shared" si="5"/>
        <v>0</v>
      </c>
      <c r="L40" s="73">
        <f t="shared" si="5"/>
        <v>-1698902</v>
      </c>
      <c r="M40" s="73">
        <f t="shared" si="5"/>
        <v>-8587089</v>
      </c>
      <c r="N40" s="73">
        <f t="shared" si="5"/>
        <v>-8587089</v>
      </c>
      <c r="O40" s="73">
        <f t="shared" si="5"/>
        <v>0</v>
      </c>
      <c r="P40" s="73">
        <f t="shared" si="5"/>
        <v>0</v>
      </c>
      <c r="Q40" s="73">
        <f t="shared" si="5"/>
        <v>-10559096</v>
      </c>
      <c r="R40" s="73">
        <f t="shared" si="5"/>
        <v>-10559096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-10559096</v>
      </c>
      <c r="X40" s="73">
        <f t="shared" si="5"/>
        <v>57404860</v>
      </c>
      <c r="Y40" s="73">
        <f t="shared" si="5"/>
        <v>-67963956</v>
      </c>
      <c r="Z40" s="170">
        <f>+IF(X40&lt;&gt;0,+(Y40/X40)*100,0)</f>
        <v>-118.39408022247594</v>
      </c>
      <c r="AA40" s="74">
        <f>+AA34+AA39</f>
        <v>76539813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490671094</v>
      </c>
      <c r="D42" s="257">
        <f>+D25-D40</f>
        <v>0</v>
      </c>
      <c r="E42" s="258">
        <f t="shared" si="6"/>
        <v>1098927641</v>
      </c>
      <c r="F42" s="259">
        <f t="shared" si="6"/>
        <v>1096894641</v>
      </c>
      <c r="G42" s="259">
        <f t="shared" si="6"/>
        <v>-13814940</v>
      </c>
      <c r="H42" s="259">
        <f t="shared" si="6"/>
        <v>13842624</v>
      </c>
      <c r="I42" s="259">
        <f t="shared" si="6"/>
        <v>7524095</v>
      </c>
      <c r="J42" s="259">
        <f t="shared" si="6"/>
        <v>7524095</v>
      </c>
      <c r="K42" s="259">
        <f t="shared" si="6"/>
        <v>0</v>
      </c>
      <c r="L42" s="259">
        <f t="shared" si="6"/>
        <v>1078679</v>
      </c>
      <c r="M42" s="259">
        <f t="shared" si="6"/>
        <v>19257678</v>
      </c>
      <c r="N42" s="259">
        <f t="shared" si="6"/>
        <v>19257678</v>
      </c>
      <c r="O42" s="259">
        <f t="shared" si="6"/>
        <v>0</v>
      </c>
      <c r="P42" s="259">
        <f t="shared" si="6"/>
        <v>0</v>
      </c>
      <c r="Q42" s="259">
        <f t="shared" si="6"/>
        <v>21947782</v>
      </c>
      <c r="R42" s="259">
        <f t="shared" si="6"/>
        <v>21947782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21947782</v>
      </c>
      <c r="X42" s="259">
        <f t="shared" si="6"/>
        <v>822670981</v>
      </c>
      <c r="Y42" s="259">
        <f t="shared" si="6"/>
        <v>-800723199</v>
      </c>
      <c r="Z42" s="260">
        <f>+IF(X42&lt;&gt;0,+(Y42/X42)*100,0)</f>
        <v>-97.33213125211718</v>
      </c>
      <c r="AA42" s="261">
        <f>+AA25-AA40</f>
        <v>1096894641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490671094</v>
      </c>
      <c r="D45" s="155"/>
      <c r="E45" s="59">
        <v>1098927641</v>
      </c>
      <c r="F45" s="60"/>
      <c r="G45" s="60">
        <v>-13814940</v>
      </c>
      <c r="H45" s="60">
        <v>13842624</v>
      </c>
      <c r="I45" s="60">
        <v>7524095</v>
      </c>
      <c r="J45" s="60">
        <v>7524095</v>
      </c>
      <c r="K45" s="60"/>
      <c r="L45" s="60">
        <v>1078679</v>
      </c>
      <c r="M45" s="60"/>
      <c r="N45" s="60"/>
      <c r="O45" s="60"/>
      <c r="P45" s="60"/>
      <c r="Q45" s="60">
        <v>21947782</v>
      </c>
      <c r="R45" s="60">
        <v>21947782</v>
      </c>
      <c r="S45" s="60"/>
      <c r="T45" s="60"/>
      <c r="U45" s="60"/>
      <c r="V45" s="60"/>
      <c r="W45" s="60">
        <v>21947782</v>
      </c>
      <c r="X45" s="60"/>
      <c r="Y45" s="60">
        <v>21947782</v>
      </c>
      <c r="Z45" s="139"/>
      <c r="AA45" s="62"/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>
        <v>1096894641</v>
      </c>
      <c r="G47" s="60"/>
      <c r="H47" s="60"/>
      <c r="I47" s="60"/>
      <c r="J47" s="60"/>
      <c r="K47" s="60"/>
      <c r="L47" s="60"/>
      <c r="M47" s="60">
        <v>19257678</v>
      </c>
      <c r="N47" s="60">
        <v>19257678</v>
      </c>
      <c r="O47" s="60"/>
      <c r="P47" s="60"/>
      <c r="Q47" s="60"/>
      <c r="R47" s="60"/>
      <c r="S47" s="60"/>
      <c r="T47" s="60"/>
      <c r="U47" s="60"/>
      <c r="V47" s="60"/>
      <c r="W47" s="60"/>
      <c r="X47" s="60">
        <v>822670981</v>
      </c>
      <c r="Y47" s="60">
        <v>-822670981</v>
      </c>
      <c r="Z47" s="139">
        <v>-100</v>
      </c>
      <c r="AA47" s="62">
        <v>1096894641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490671094</v>
      </c>
      <c r="D48" s="217">
        <f>SUM(D45:D47)</f>
        <v>0</v>
      </c>
      <c r="E48" s="264">
        <f t="shared" si="7"/>
        <v>1098927641</v>
      </c>
      <c r="F48" s="219">
        <f t="shared" si="7"/>
        <v>1096894641</v>
      </c>
      <c r="G48" s="219">
        <f t="shared" si="7"/>
        <v>-13814940</v>
      </c>
      <c r="H48" s="219">
        <f t="shared" si="7"/>
        <v>13842624</v>
      </c>
      <c r="I48" s="219">
        <f t="shared" si="7"/>
        <v>7524095</v>
      </c>
      <c r="J48" s="219">
        <f t="shared" si="7"/>
        <v>7524095</v>
      </c>
      <c r="K48" s="219">
        <f t="shared" si="7"/>
        <v>0</v>
      </c>
      <c r="L48" s="219">
        <f t="shared" si="7"/>
        <v>1078679</v>
      </c>
      <c r="M48" s="219">
        <f t="shared" si="7"/>
        <v>19257678</v>
      </c>
      <c r="N48" s="219">
        <f t="shared" si="7"/>
        <v>19257678</v>
      </c>
      <c r="O48" s="219">
        <f t="shared" si="7"/>
        <v>0</v>
      </c>
      <c r="P48" s="219">
        <f t="shared" si="7"/>
        <v>0</v>
      </c>
      <c r="Q48" s="219">
        <f t="shared" si="7"/>
        <v>21947782</v>
      </c>
      <c r="R48" s="219">
        <f t="shared" si="7"/>
        <v>21947782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21947782</v>
      </c>
      <c r="X48" s="219">
        <f t="shared" si="7"/>
        <v>822670981</v>
      </c>
      <c r="Y48" s="219">
        <f t="shared" si="7"/>
        <v>-800723199</v>
      </c>
      <c r="Z48" s="265">
        <f>+IF(X48&lt;&gt;0,+(Y48/X48)*100,0)</f>
        <v>-97.33213125211718</v>
      </c>
      <c r="AA48" s="232">
        <f>SUM(AA45:AA47)</f>
        <v>1096894641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22693193</v>
      </c>
      <c r="D6" s="155"/>
      <c r="E6" s="59">
        <v>27148891</v>
      </c>
      <c r="F6" s="60">
        <v>27148891</v>
      </c>
      <c r="G6" s="60">
        <v>1003788</v>
      </c>
      <c r="H6" s="60">
        <v>2381755</v>
      </c>
      <c r="I6" s="60"/>
      <c r="J6" s="60">
        <v>3385543</v>
      </c>
      <c r="K6" s="60">
        <v>1094868</v>
      </c>
      <c r="L6" s="60">
        <v>871555</v>
      </c>
      <c r="M6" s="60"/>
      <c r="N6" s="60">
        <v>1966423</v>
      </c>
      <c r="O6" s="60">
        <v>1005555</v>
      </c>
      <c r="P6" s="60">
        <v>1126169</v>
      </c>
      <c r="Q6" s="60"/>
      <c r="R6" s="60">
        <v>2131724</v>
      </c>
      <c r="S6" s="60"/>
      <c r="T6" s="60"/>
      <c r="U6" s="60"/>
      <c r="V6" s="60"/>
      <c r="W6" s="60">
        <v>7483690</v>
      </c>
      <c r="X6" s="60">
        <v>15349406</v>
      </c>
      <c r="Y6" s="60">
        <v>-7865716</v>
      </c>
      <c r="Z6" s="140">
        <v>-51.24</v>
      </c>
      <c r="AA6" s="62">
        <v>27148891</v>
      </c>
    </row>
    <row r="7" spans="1:27" ht="12.75">
      <c r="A7" s="249" t="s">
        <v>32</v>
      </c>
      <c r="B7" s="182"/>
      <c r="C7" s="155">
        <v>65138739</v>
      </c>
      <c r="D7" s="155"/>
      <c r="E7" s="59">
        <v>24201783</v>
      </c>
      <c r="F7" s="60">
        <v>53781740</v>
      </c>
      <c r="G7" s="60">
        <v>1404712</v>
      </c>
      <c r="H7" s="60">
        <v>1329834</v>
      </c>
      <c r="I7" s="60"/>
      <c r="J7" s="60">
        <v>2734546</v>
      </c>
      <c r="K7" s="60">
        <v>1444404</v>
      </c>
      <c r="L7" s="60">
        <v>982331</v>
      </c>
      <c r="M7" s="60"/>
      <c r="N7" s="60">
        <v>2426735</v>
      </c>
      <c r="O7" s="60">
        <v>572477</v>
      </c>
      <c r="P7" s="60">
        <v>1191667</v>
      </c>
      <c r="Q7" s="60"/>
      <c r="R7" s="60">
        <v>1764144</v>
      </c>
      <c r="S7" s="60"/>
      <c r="T7" s="60"/>
      <c r="U7" s="60"/>
      <c r="V7" s="60"/>
      <c r="W7" s="60">
        <v>6925425</v>
      </c>
      <c r="X7" s="60">
        <v>20704084</v>
      </c>
      <c r="Y7" s="60">
        <v>-13778659</v>
      </c>
      <c r="Z7" s="140">
        <v>-66.55</v>
      </c>
      <c r="AA7" s="62">
        <v>53781740</v>
      </c>
    </row>
    <row r="8" spans="1:27" ht="12.75">
      <c r="A8" s="249" t="s">
        <v>178</v>
      </c>
      <c r="B8" s="182"/>
      <c r="C8" s="155">
        <v>3169799</v>
      </c>
      <c r="D8" s="155"/>
      <c r="E8" s="59">
        <v>3521420</v>
      </c>
      <c r="F8" s="60">
        <v>2921566</v>
      </c>
      <c r="G8" s="60">
        <v>1392889</v>
      </c>
      <c r="H8" s="60">
        <v>519298</v>
      </c>
      <c r="I8" s="60">
        <v>4754132</v>
      </c>
      <c r="J8" s="60">
        <v>6666319</v>
      </c>
      <c r="K8" s="60">
        <v>3420578</v>
      </c>
      <c r="L8" s="60">
        <v>631830</v>
      </c>
      <c r="M8" s="60">
        <v>8078158</v>
      </c>
      <c r="N8" s="60">
        <v>12130566</v>
      </c>
      <c r="O8" s="60">
        <v>409985</v>
      </c>
      <c r="P8" s="60">
        <v>2426813</v>
      </c>
      <c r="Q8" s="60">
        <v>4053581</v>
      </c>
      <c r="R8" s="60">
        <v>6890379</v>
      </c>
      <c r="S8" s="60"/>
      <c r="T8" s="60"/>
      <c r="U8" s="60"/>
      <c r="V8" s="60"/>
      <c r="W8" s="60">
        <v>25687264</v>
      </c>
      <c r="X8" s="60">
        <v>18051824</v>
      </c>
      <c r="Y8" s="60">
        <v>7635440</v>
      </c>
      <c r="Z8" s="140">
        <v>42.3</v>
      </c>
      <c r="AA8" s="62">
        <v>2921566</v>
      </c>
    </row>
    <row r="9" spans="1:27" ht="12.75">
      <c r="A9" s="249" t="s">
        <v>179</v>
      </c>
      <c r="B9" s="182"/>
      <c r="C9" s="155">
        <v>96317704</v>
      </c>
      <c r="D9" s="155"/>
      <c r="E9" s="59">
        <v>81524000</v>
      </c>
      <c r="F9" s="60">
        <v>87524000</v>
      </c>
      <c r="G9" s="60">
        <v>32172000</v>
      </c>
      <c r="H9" s="60">
        <v>2010000</v>
      </c>
      <c r="I9" s="60"/>
      <c r="J9" s="60">
        <v>34182000</v>
      </c>
      <c r="K9" s="60"/>
      <c r="L9" s="60">
        <v>450000</v>
      </c>
      <c r="M9" s="60">
        <v>13864000</v>
      </c>
      <c r="N9" s="60">
        <v>14314000</v>
      </c>
      <c r="O9" s="60"/>
      <c r="P9" s="60"/>
      <c r="Q9" s="60">
        <v>19304000</v>
      </c>
      <c r="R9" s="60">
        <v>19304000</v>
      </c>
      <c r="S9" s="60"/>
      <c r="T9" s="60"/>
      <c r="U9" s="60"/>
      <c r="V9" s="60"/>
      <c r="W9" s="60">
        <v>67800000</v>
      </c>
      <c r="X9" s="60">
        <v>70156696</v>
      </c>
      <c r="Y9" s="60">
        <v>-2356696</v>
      </c>
      <c r="Z9" s="140">
        <v>-3.36</v>
      </c>
      <c r="AA9" s="62">
        <v>87524000</v>
      </c>
    </row>
    <row r="10" spans="1:27" ht="12.75">
      <c r="A10" s="249" t="s">
        <v>180</v>
      </c>
      <c r="B10" s="182"/>
      <c r="C10" s="155">
        <v>3266880</v>
      </c>
      <c r="D10" s="155"/>
      <c r="E10" s="59">
        <v>32422000</v>
      </c>
      <c r="F10" s="60">
        <v>32422000</v>
      </c>
      <c r="G10" s="60"/>
      <c r="H10" s="60">
        <v>2000000</v>
      </c>
      <c r="I10" s="60">
        <v>2000000</v>
      </c>
      <c r="J10" s="60">
        <v>4000000</v>
      </c>
      <c r="K10" s="60"/>
      <c r="L10" s="60"/>
      <c r="M10" s="60">
        <v>1000000</v>
      </c>
      <c r="N10" s="60">
        <v>1000000</v>
      </c>
      <c r="O10" s="60"/>
      <c r="P10" s="60"/>
      <c r="Q10" s="60">
        <v>572000</v>
      </c>
      <c r="R10" s="60">
        <v>572000</v>
      </c>
      <c r="S10" s="60"/>
      <c r="T10" s="60"/>
      <c r="U10" s="60"/>
      <c r="V10" s="60"/>
      <c r="W10" s="60">
        <v>5572000</v>
      </c>
      <c r="X10" s="60">
        <v>10377699</v>
      </c>
      <c r="Y10" s="60">
        <v>-4805699</v>
      </c>
      <c r="Z10" s="140">
        <v>-46.31</v>
      </c>
      <c r="AA10" s="62">
        <v>32422000</v>
      </c>
    </row>
    <row r="11" spans="1:27" ht="12.75">
      <c r="A11" s="249" t="s">
        <v>181</v>
      </c>
      <c r="B11" s="182"/>
      <c r="C11" s="155">
        <v>26053407</v>
      </c>
      <c r="D11" s="155"/>
      <c r="E11" s="59">
        <v>26474501</v>
      </c>
      <c r="F11" s="60">
        <v>26474501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3769000</v>
      </c>
      <c r="Y11" s="60">
        <v>-3769000</v>
      </c>
      <c r="Z11" s="140">
        <v>-100</v>
      </c>
      <c r="AA11" s="62">
        <v>26474501</v>
      </c>
    </row>
    <row r="12" spans="1:27" ht="12.75">
      <c r="A12" s="249" t="s">
        <v>182</v>
      </c>
      <c r="B12" s="182"/>
      <c r="C12" s="155"/>
      <c r="D12" s="155"/>
      <c r="E12" s="59">
        <v>3342298</v>
      </c>
      <c r="F12" s="60">
        <v>3342298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3342298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-196972524</v>
      </c>
      <c r="D14" s="155"/>
      <c r="E14" s="59">
        <v>-177795560</v>
      </c>
      <c r="F14" s="60">
        <v>-183318020</v>
      </c>
      <c r="G14" s="60">
        <v>-67509879</v>
      </c>
      <c r="H14" s="60">
        <v>-16237560</v>
      </c>
      <c r="I14" s="60">
        <v>-14387920</v>
      </c>
      <c r="J14" s="60">
        <v>-98135359</v>
      </c>
      <c r="K14" s="60">
        <v>-10953778</v>
      </c>
      <c r="L14" s="60">
        <v>-8746071</v>
      </c>
      <c r="M14" s="60">
        <v>-37275959</v>
      </c>
      <c r="N14" s="60">
        <v>-56975808</v>
      </c>
      <c r="O14" s="60">
        <v>-7724457</v>
      </c>
      <c r="P14" s="60">
        <v>-408886</v>
      </c>
      <c r="Q14" s="60">
        <v>-45810500</v>
      </c>
      <c r="R14" s="60">
        <v>-53943843</v>
      </c>
      <c r="S14" s="60"/>
      <c r="T14" s="60"/>
      <c r="U14" s="60"/>
      <c r="V14" s="60"/>
      <c r="W14" s="60">
        <v>-209055010</v>
      </c>
      <c r="X14" s="60">
        <v>-140690470</v>
      </c>
      <c r="Y14" s="60">
        <v>-68364540</v>
      </c>
      <c r="Z14" s="140">
        <v>48.59</v>
      </c>
      <c r="AA14" s="62">
        <v>-183318020</v>
      </c>
    </row>
    <row r="15" spans="1:27" ht="12.75">
      <c r="A15" s="249" t="s">
        <v>40</v>
      </c>
      <c r="B15" s="182"/>
      <c r="C15" s="155">
        <v>-19479001</v>
      </c>
      <c r="D15" s="155"/>
      <c r="E15" s="59">
        <v>-3211126</v>
      </c>
      <c r="F15" s="60">
        <v>-3211126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-285000</v>
      </c>
      <c r="Y15" s="60">
        <v>285000</v>
      </c>
      <c r="Z15" s="140">
        <v>-100</v>
      </c>
      <c r="AA15" s="62">
        <v>-3211126</v>
      </c>
    </row>
    <row r="16" spans="1:27" ht="12.75">
      <c r="A16" s="249" t="s">
        <v>42</v>
      </c>
      <c r="B16" s="182"/>
      <c r="C16" s="155"/>
      <c r="D16" s="155"/>
      <c r="E16" s="59">
        <v>-5252545</v>
      </c>
      <c r="F16" s="60">
        <v>-5252545</v>
      </c>
      <c r="G16" s="60">
        <v>-646308</v>
      </c>
      <c r="H16" s="60"/>
      <c r="I16" s="60"/>
      <c r="J16" s="60">
        <v>-646308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-646308</v>
      </c>
      <c r="X16" s="60">
        <v>-1959444</v>
      </c>
      <c r="Y16" s="60">
        <v>1313136</v>
      </c>
      <c r="Z16" s="140">
        <v>-67.02</v>
      </c>
      <c r="AA16" s="62">
        <v>-5252545</v>
      </c>
    </row>
    <row r="17" spans="1:27" ht="12.75">
      <c r="A17" s="250" t="s">
        <v>185</v>
      </c>
      <c r="B17" s="251"/>
      <c r="C17" s="168">
        <f aca="true" t="shared" si="0" ref="C17:Y17">SUM(C6:C16)</f>
        <v>188197</v>
      </c>
      <c r="D17" s="168">
        <f t="shared" si="0"/>
        <v>0</v>
      </c>
      <c r="E17" s="72">
        <f t="shared" si="0"/>
        <v>12375662</v>
      </c>
      <c r="F17" s="73">
        <f t="shared" si="0"/>
        <v>41833305</v>
      </c>
      <c r="G17" s="73">
        <f t="shared" si="0"/>
        <v>-32182798</v>
      </c>
      <c r="H17" s="73">
        <f t="shared" si="0"/>
        <v>-7996673</v>
      </c>
      <c r="I17" s="73">
        <f t="shared" si="0"/>
        <v>-7633788</v>
      </c>
      <c r="J17" s="73">
        <f t="shared" si="0"/>
        <v>-47813259</v>
      </c>
      <c r="K17" s="73">
        <f t="shared" si="0"/>
        <v>-4993928</v>
      </c>
      <c r="L17" s="73">
        <f t="shared" si="0"/>
        <v>-5810355</v>
      </c>
      <c r="M17" s="73">
        <f t="shared" si="0"/>
        <v>-14333801</v>
      </c>
      <c r="N17" s="73">
        <f t="shared" si="0"/>
        <v>-25138084</v>
      </c>
      <c r="O17" s="73">
        <f t="shared" si="0"/>
        <v>-5736440</v>
      </c>
      <c r="P17" s="73">
        <f t="shared" si="0"/>
        <v>4335763</v>
      </c>
      <c r="Q17" s="73">
        <f t="shared" si="0"/>
        <v>-21880919</v>
      </c>
      <c r="R17" s="73">
        <f t="shared" si="0"/>
        <v>-23281596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-96232939</v>
      </c>
      <c r="X17" s="73">
        <f t="shared" si="0"/>
        <v>-4526205</v>
      </c>
      <c r="Y17" s="73">
        <f t="shared" si="0"/>
        <v>-91706734</v>
      </c>
      <c r="Z17" s="170">
        <f>+IF(X17&lt;&gt;0,+(Y17/X17)*100,0)</f>
        <v>2026.1286000081745</v>
      </c>
      <c r="AA17" s="74">
        <f>SUM(AA6:AA16)</f>
        <v>41833305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-51424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32556100</v>
      </c>
      <c r="H24" s="60">
        <v>7728900</v>
      </c>
      <c r="I24" s="60">
        <v>7619400</v>
      </c>
      <c r="J24" s="60">
        <v>47904400</v>
      </c>
      <c r="K24" s="60">
        <v>5038500</v>
      </c>
      <c r="L24" s="60">
        <v>1698000</v>
      </c>
      <c r="M24" s="60">
        <v>18411480</v>
      </c>
      <c r="N24" s="60">
        <v>25147980</v>
      </c>
      <c r="O24" s="60">
        <v>991000</v>
      </c>
      <c r="P24" s="60">
        <v>16727</v>
      </c>
      <c r="Q24" s="60">
        <v>22474200</v>
      </c>
      <c r="R24" s="60">
        <v>23481927</v>
      </c>
      <c r="S24" s="60"/>
      <c r="T24" s="60"/>
      <c r="U24" s="60"/>
      <c r="V24" s="60"/>
      <c r="W24" s="60">
        <v>96534307</v>
      </c>
      <c r="X24" s="60"/>
      <c r="Y24" s="60">
        <v>96534307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-35758</v>
      </c>
      <c r="D26" s="155"/>
      <c r="E26" s="59">
        <v>-41931635</v>
      </c>
      <c r="F26" s="60">
        <v>-41931635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-9977740</v>
      </c>
      <c r="Y26" s="60">
        <v>9977740</v>
      </c>
      <c r="Z26" s="140">
        <v>-100</v>
      </c>
      <c r="AA26" s="62">
        <v>-41931635</v>
      </c>
    </row>
    <row r="27" spans="1:27" ht="12.75">
      <c r="A27" s="250" t="s">
        <v>192</v>
      </c>
      <c r="B27" s="251"/>
      <c r="C27" s="168">
        <f aca="true" t="shared" si="1" ref="C27:Y27">SUM(C21:C26)</f>
        <v>-87182</v>
      </c>
      <c r="D27" s="168">
        <f>SUM(D21:D26)</f>
        <v>0</v>
      </c>
      <c r="E27" s="72">
        <f t="shared" si="1"/>
        <v>-41931635</v>
      </c>
      <c r="F27" s="73">
        <f t="shared" si="1"/>
        <v>-41931635</v>
      </c>
      <c r="G27" s="73">
        <f t="shared" si="1"/>
        <v>32556100</v>
      </c>
      <c r="H27" s="73">
        <f t="shared" si="1"/>
        <v>7728900</v>
      </c>
      <c r="I27" s="73">
        <f t="shared" si="1"/>
        <v>7619400</v>
      </c>
      <c r="J27" s="73">
        <f t="shared" si="1"/>
        <v>47904400</v>
      </c>
      <c r="K27" s="73">
        <f t="shared" si="1"/>
        <v>5038500</v>
      </c>
      <c r="L27" s="73">
        <f t="shared" si="1"/>
        <v>1698000</v>
      </c>
      <c r="M27" s="73">
        <f t="shared" si="1"/>
        <v>18411480</v>
      </c>
      <c r="N27" s="73">
        <f t="shared" si="1"/>
        <v>25147980</v>
      </c>
      <c r="O27" s="73">
        <f t="shared" si="1"/>
        <v>991000</v>
      </c>
      <c r="P27" s="73">
        <f t="shared" si="1"/>
        <v>16727</v>
      </c>
      <c r="Q27" s="73">
        <f t="shared" si="1"/>
        <v>22474200</v>
      </c>
      <c r="R27" s="73">
        <f t="shared" si="1"/>
        <v>23481927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96534307</v>
      </c>
      <c r="X27" s="73">
        <f t="shared" si="1"/>
        <v>-9977740</v>
      </c>
      <c r="Y27" s="73">
        <f t="shared" si="1"/>
        <v>106512047</v>
      </c>
      <c r="Z27" s="170">
        <f>+IF(X27&lt;&gt;0,+(Y27/X27)*100,0)</f>
        <v>-1067.4967176935859</v>
      </c>
      <c r="AA27" s="74">
        <f>SUM(AA21:AA26)</f>
        <v>-41931635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-529097</v>
      </c>
      <c r="D35" s="155"/>
      <c r="E35" s="59"/>
      <c r="F35" s="60">
        <v>300000</v>
      </c>
      <c r="G35" s="60">
        <v>-50000</v>
      </c>
      <c r="H35" s="60">
        <v>-50000</v>
      </c>
      <c r="I35" s="60">
        <v>-50000</v>
      </c>
      <c r="J35" s="60">
        <v>-150000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-150000</v>
      </c>
      <c r="X35" s="60"/>
      <c r="Y35" s="60">
        <v>-150000</v>
      </c>
      <c r="Z35" s="140"/>
      <c r="AA35" s="62">
        <v>300000</v>
      </c>
    </row>
    <row r="36" spans="1:27" ht="12.75">
      <c r="A36" s="250" t="s">
        <v>198</v>
      </c>
      <c r="B36" s="251"/>
      <c r="C36" s="168">
        <f aca="true" t="shared" si="2" ref="C36:Y36">SUM(C31:C35)</f>
        <v>-529097</v>
      </c>
      <c r="D36" s="168">
        <f>SUM(D31:D35)</f>
        <v>0</v>
      </c>
      <c r="E36" s="72">
        <f t="shared" si="2"/>
        <v>0</v>
      </c>
      <c r="F36" s="73">
        <f t="shared" si="2"/>
        <v>300000</v>
      </c>
      <c r="G36" s="73">
        <f t="shared" si="2"/>
        <v>-50000</v>
      </c>
      <c r="H36" s="73">
        <f t="shared" si="2"/>
        <v>-50000</v>
      </c>
      <c r="I36" s="73">
        <f t="shared" si="2"/>
        <v>-50000</v>
      </c>
      <c r="J36" s="73">
        <f t="shared" si="2"/>
        <v>-150000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-150000</v>
      </c>
      <c r="X36" s="73">
        <f t="shared" si="2"/>
        <v>0</v>
      </c>
      <c r="Y36" s="73">
        <f t="shared" si="2"/>
        <v>-150000</v>
      </c>
      <c r="Z36" s="170">
        <f>+IF(X36&lt;&gt;0,+(Y36/X36)*100,0)</f>
        <v>0</v>
      </c>
      <c r="AA36" s="74">
        <f>SUM(AA31:AA35)</f>
        <v>300000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-428082</v>
      </c>
      <c r="D38" s="153">
        <f>+D17+D27+D36</f>
        <v>0</v>
      </c>
      <c r="E38" s="99">
        <f t="shared" si="3"/>
        <v>-29555973</v>
      </c>
      <c r="F38" s="100">
        <f t="shared" si="3"/>
        <v>201670</v>
      </c>
      <c r="G38" s="100">
        <f t="shared" si="3"/>
        <v>323302</v>
      </c>
      <c r="H38" s="100">
        <f t="shared" si="3"/>
        <v>-317773</v>
      </c>
      <c r="I38" s="100">
        <f t="shared" si="3"/>
        <v>-64388</v>
      </c>
      <c r="J38" s="100">
        <f t="shared" si="3"/>
        <v>-58859</v>
      </c>
      <c r="K38" s="100">
        <f t="shared" si="3"/>
        <v>44572</v>
      </c>
      <c r="L38" s="100">
        <f t="shared" si="3"/>
        <v>-4112355</v>
      </c>
      <c r="M38" s="100">
        <f t="shared" si="3"/>
        <v>4077679</v>
      </c>
      <c r="N38" s="100">
        <f t="shared" si="3"/>
        <v>9896</v>
      </c>
      <c r="O38" s="100">
        <f t="shared" si="3"/>
        <v>-4745440</v>
      </c>
      <c r="P38" s="100">
        <f t="shared" si="3"/>
        <v>4352490</v>
      </c>
      <c r="Q38" s="100">
        <f t="shared" si="3"/>
        <v>593281</v>
      </c>
      <c r="R38" s="100">
        <f t="shared" si="3"/>
        <v>200331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151368</v>
      </c>
      <c r="X38" s="100">
        <f t="shared" si="3"/>
        <v>-14503945</v>
      </c>
      <c r="Y38" s="100">
        <f t="shared" si="3"/>
        <v>14655313</v>
      </c>
      <c r="Z38" s="137">
        <f>+IF(X38&lt;&gt;0,+(Y38/X38)*100,0)</f>
        <v>-101.0436333011467</v>
      </c>
      <c r="AA38" s="102">
        <f>+AA17+AA27+AA36</f>
        <v>201670</v>
      </c>
    </row>
    <row r="39" spans="1:27" ht="12.75">
      <c r="A39" s="249" t="s">
        <v>200</v>
      </c>
      <c r="B39" s="182"/>
      <c r="C39" s="153">
        <v>619928</v>
      </c>
      <c r="D39" s="153"/>
      <c r="E39" s="99"/>
      <c r="F39" s="100"/>
      <c r="G39" s="100">
        <v>89077</v>
      </c>
      <c r="H39" s="100">
        <v>412379</v>
      </c>
      <c r="I39" s="100">
        <v>94606</v>
      </c>
      <c r="J39" s="100">
        <v>89077</v>
      </c>
      <c r="K39" s="100">
        <v>30218</v>
      </c>
      <c r="L39" s="100">
        <v>74790</v>
      </c>
      <c r="M39" s="100">
        <v>-4037565</v>
      </c>
      <c r="N39" s="100">
        <v>30218</v>
      </c>
      <c r="O39" s="100">
        <v>40114</v>
      </c>
      <c r="P39" s="100">
        <v>-4705326</v>
      </c>
      <c r="Q39" s="100">
        <v>-352836</v>
      </c>
      <c r="R39" s="100">
        <v>40114</v>
      </c>
      <c r="S39" s="100"/>
      <c r="T39" s="100"/>
      <c r="U39" s="100"/>
      <c r="V39" s="100"/>
      <c r="W39" s="100">
        <v>89077</v>
      </c>
      <c r="X39" s="100"/>
      <c r="Y39" s="100">
        <v>89077</v>
      </c>
      <c r="Z39" s="137"/>
      <c r="AA39" s="102"/>
    </row>
    <row r="40" spans="1:27" ht="12.75">
      <c r="A40" s="269" t="s">
        <v>201</v>
      </c>
      <c r="B40" s="256"/>
      <c r="C40" s="257">
        <v>191846</v>
      </c>
      <c r="D40" s="257"/>
      <c r="E40" s="258">
        <v>-29555973</v>
      </c>
      <c r="F40" s="259">
        <v>201670</v>
      </c>
      <c r="G40" s="259">
        <v>412379</v>
      </c>
      <c r="H40" s="259">
        <v>94606</v>
      </c>
      <c r="I40" s="259">
        <v>30218</v>
      </c>
      <c r="J40" s="259">
        <v>30218</v>
      </c>
      <c r="K40" s="259">
        <v>74790</v>
      </c>
      <c r="L40" s="259">
        <v>-4037565</v>
      </c>
      <c r="M40" s="259">
        <v>40114</v>
      </c>
      <c r="N40" s="259">
        <v>40114</v>
      </c>
      <c r="O40" s="259">
        <v>-4705326</v>
      </c>
      <c r="P40" s="259">
        <v>-352836</v>
      </c>
      <c r="Q40" s="259">
        <v>240445</v>
      </c>
      <c r="R40" s="259">
        <v>240445</v>
      </c>
      <c r="S40" s="259"/>
      <c r="T40" s="259"/>
      <c r="U40" s="259"/>
      <c r="V40" s="259"/>
      <c r="W40" s="259">
        <v>240445</v>
      </c>
      <c r="X40" s="259">
        <v>-14503945</v>
      </c>
      <c r="Y40" s="259">
        <v>14744390</v>
      </c>
      <c r="Z40" s="260">
        <v>-101.66</v>
      </c>
      <c r="AA40" s="261">
        <v>201670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9031915</v>
      </c>
      <c r="D5" s="200">
        <f t="shared" si="0"/>
        <v>0</v>
      </c>
      <c r="E5" s="106">
        <f t="shared" si="0"/>
        <v>39604726</v>
      </c>
      <c r="F5" s="106">
        <f t="shared" si="0"/>
        <v>39604726</v>
      </c>
      <c r="G5" s="106">
        <f t="shared" si="0"/>
        <v>5777959</v>
      </c>
      <c r="H5" s="106">
        <f t="shared" si="0"/>
        <v>0</v>
      </c>
      <c r="I5" s="106">
        <f t="shared" si="0"/>
        <v>0</v>
      </c>
      <c r="J5" s="106">
        <f t="shared" si="0"/>
        <v>5777959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2406463</v>
      </c>
      <c r="R5" s="106">
        <f t="shared" si="0"/>
        <v>2406463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8184422</v>
      </c>
      <c r="X5" s="106">
        <f t="shared" si="0"/>
        <v>29703545</v>
      </c>
      <c r="Y5" s="106">
        <f t="shared" si="0"/>
        <v>-21519123</v>
      </c>
      <c r="Z5" s="201">
        <f>+IF(X5&lt;&gt;0,+(Y5/X5)*100,0)</f>
        <v>-72.44631238459921</v>
      </c>
      <c r="AA5" s="199">
        <f>SUM(AA11:AA18)</f>
        <v>39604726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>
        <v>14000000</v>
      </c>
      <c r="F7" s="60">
        <v>14000000</v>
      </c>
      <c r="G7" s="60">
        <v>1337924</v>
      </c>
      <c r="H7" s="60"/>
      <c r="I7" s="60"/>
      <c r="J7" s="60">
        <v>1337924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1337924</v>
      </c>
      <c r="X7" s="60">
        <v>10500000</v>
      </c>
      <c r="Y7" s="60">
        <v>-9162076</v>
      </c>
      <c r="Z7" s="140">
        <v>-87.26</v>
      </c>
      <c r="AA7" s="155">
        <v>14000000</v>
      </c>
    </row>
    <row r="8" spans="1:27" ht="12.75">
      <c r="A8" s="291" t="s">
        <v>207</v>
      </c>
      <c r="B8" s="142"/>
      <c r="C8" s="62"/>
      <c r="D8" s="156"/>
      <c r="E8" s="60">
        <v>2251238</v>
      </c>
      <c r="F8" s="60">
        <v>2251238</v>
      </c>
      <c r="G8" s="60">
        <v>4440035</v>
      </c>
      <c r="H8" s="60"/>
      <c r="I8" s="60"/>
      <c r="J8" s="60">
        <v>4440035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4440035</v>
      </c>
      <c r="X8" s="60">
        <v>1688429</v>
      </c>
      <c r="Y8" s="60">
        <v>2751606</v>
      </c>
      <c r="Z8" s="140">
        <v>162.97</v>
      </c>
      <c r="AA8" s="155">
        <v>2251238</v>
      </c>
    </row>
    <row r="9" spans="1:27" ht="12.75">
      <c r="A9" s="291" t="s">
        <v>208</v>
      </c>
      <c r="B9" s="142"/>
      <c r="C9" s="62"/>
      <c r="D9" s="156"/>
      <c r="E9" s="60">
        <v>16772753</v>
      </c>
      <c r="F9" s="60">
        <v>16772753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1500000</v>
      </c>
      <c r="R9" s="60">
        <v>1500000</v>
      </c>
      <c r="S9" s="60"/>
      <c r="T9" s="60"/>
      <c r="U9" s="60"/>
      <c r="V9" s="60"/>
      <c r="W9" s="60">
        <v>1500000</v>
      </c>
      <c r="X9" s="60">
        <v>12579565</v>
      </c>
      <c r="Y9" s="60">
        <v>-11079565</v>
      </c>
      <c r="Z9" s="140">
        <v>-88.08</v>
      </c>
      <c r="AA9" s="155">
        <v>16772753</v>
      </c>
    </row>
    <row r="10" spans="1:27" ht="12.75">
      <c r="A10" s="291" t="s">
        <v>209</v>
      </c>
      <c r="B10" s="142"/>
      <c r="C10" s="62">
        <v>7829391</v>
      </c>
      <c r="D10" s="156"/>
      <c r="E10" s="60">
        <v>90735</v>
      </c>
      <c r="F10" s="60">
        <v>90735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68051</v>
      </c>
      <c r="Y10" s="60">
        <v>-68051</v>
      </c>
      <c r="Z10" s="140">
        <v>-100</v>
      </c>
      <c r="AA10" s="155">
        <v>90735</v>
      </c>
    </row>
    <row r="11" spans="1:27" ht="12.75">
      <c r="A11" s="292" t="s">
        <v>210</v>
      </c>
      <c r="B11" s="142"/>
      <c r="C11" s="293">
        <f aca="true" t="shared" si="1" ref="C11:Y11">SUM(C6:C10)</f>
        <v>7829391</v>
      </c>
      <c r="D11" s="294">
        <f t="shared" si="1"/>
        <v>0</v>
      </c>
      <c r="E11" s="295">
        <f t="shared" si="1"/>
        <v>33114726</v>
      </c>
      <c r="F11" s="295">
        <f t="shared" si="1"/>
        <v>33114726</v>
      </c>
      <c r="G11" s="295">
        <f t="shared" si="1"/>
        <v>5777959</v>
      </c>
      <c r="H11" s="295">
        <f t="shared" si="1"/>
        <v>0</v>
      </c>
      <c r="I11" s="295">
        <f t="shared" si="1"/>
        <v>0</v>
      </c>
      <c r="J11" s="295">
        <f t="shared" si="1"/>
        <v>5777959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1500000</v>
      </c>
      <c r="R11" s="295">
        <f t="shared" si="1"/>
        <v>1500000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7277959</v>
      </c>
      <c r="X11" s="295">
        <f t="shared" si="1"/>
        <v>24836045</v>
      </c>
      <c r="Y11" s="295">
        <f t="shared" si="1"/>
        <v>-17558086</v>
      </c>
      <c r="Z11" s="296">
        <f>+IF(X11&lt;&gt;0,+(Y11/X11)*100,0)</f>
        <v>-70.69598239172139</v>
      </c>
      <c r="AA11" s="297">
        <f>SUM(AA6:AA10)</f>
        <v>33114726</v>
      </c>
    </row>
    <row r="12" spans="1:27" ht="12.75">
      <c r="A12" s="298" t="s">
        <v>211</v>
      </c>
      <c r="B12" s="136"/>
      <c r="C12" s="62">
        <v>222400</v>
      </c>
      <c r="D12" s="156"/>
      <c r="E12" s="60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1125000</v>
      </c>
      <c r="Y12" s="60">
        <v>-1125000</v>
      </c>
      <c r="Z12" s="140">
        <v>-100</v>
      </c>
      <c r="AA12" s="155">
        <v>1500000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980124</v>
      </c>
      <c r="D15" s="156"/>
      <c r="E15" s="60">
        <v>3290000</v>
      </c>
      <c r="F15" s="60">
        <v>3290000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906463</v>
      </c>
      <c r="R15" s="60">
        <v>906463</v>
      </c>
      <c r="S15" s="60"/>
      <c r="T15" s="60"/>
      <c r="U15" s="60"/>
      <c r="V15" s="60"/>
      <c r="W15" s="60">
        <v>906463</v>
      </c>
      <c r="X15" s="60">
        <v>2467500</v>
      </c>
      <c r="Y15" s="60">
        <v>-1561037</v>
      </c>
      <c r="Z15" s="140">
        <v>-63.26</v>
      </c>
      <c r="AA15" s="155">
        <v>3290000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1700000</v>
      </c>
      <c r="F18" s="82">
        <v>1700000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1275000</v>
      </c>
      <c r="Y18" s="82">
        <v>-1275000</v>
      </c>
      <c r="Z18" s="270">
        <v>-100</v>
      </c>
      <c r="AA18" s="278">
        <v>1700000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2326909</v>
      </c>
      <c r="F20" s="100">
        <f t="shared" si="2"/>
        <v>2326909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1745182</v>
      </c>
      <c r="Y20" s="100">
        <f t="shared" si="2"/>
        <v>-1745182</v>
      </c>
      <c r="Z20" s="137">
        <f>+IF(X20&lt;&gt;0,+(Y20/X20)*100,0)</f>
        <v>-100</v>
      </c>
      <c r="AA20" s="153">
        <f>SUM(AA26:AA33)</f>
        <v>2326909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2326909</v>
      </c>
      <c r="F27" s="60">
        <v>2326909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1745182</v>
      </c>
      <c r="Y27" s="60">
        <v>-1745182</v>
      </c>
      <c r="Z27" s="140">
        <v>-100</v>
      </c>
      <c r="AA27" s="155">
        <v>2326909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14000000</v>
      </c>
      <c r="F37" s="60">
        <f t="shared" si="4"/>
        <v>14000000</v>
      </c>
      <c r="G37" s="60">
        <f t="shared" si="4"/>
        <v>1337924</v>
      </c>
      <c r="H37" s="60">
        <f t="shared" si="4"/>
        <v>0</v>
      </c>
      <c r="I37" s="60">
        <f t="shared" si="4"/>
        <v>0</v>
      </c>
      <c r="J37" s="60">
        <f t="shared" si="4"/>
        <v>1337924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1337924</v>
      </c>
      <c r="X37" s="60">
        <f t="shared" si="4"/>
        <v>10500000</v>
      </c>
      <c r="Y37" s="60">
        <f t="shared" si="4"/>
        <v>-9162076</v>
      </c>
      <c r="Z37" s="140">
        <f t="shared" si="5"/>
        <v>-87.25786666666666</v>
      </c>
      <c r="AA37" s="155">
        <f>AA7+AA22</f>
        <v>14000000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2251238</v>
      </c>
      <c r="F38" s="60">
        <f t="shared" si="4"/>
        <v>2251238</v>
      </c>
      <c r="G38" s="60">
        <f t="shared" si="4"/>
        <v>4440035</v>
      </c>
      <c r="H38" s="60">
        <f t="shared" si="4"/>
        <v>0</v>
      </c>
      <c r="I38" s="60">
        <f t="shared" si="4"/>
        <v>0</v>
      </c>
      <c r="J38" s="60">
        <f t="shared" si="4"/>
        <v>4440035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4440035</v>
      </c>
      <c r="X38" s="60">
        <f t="shared" si="4"/>
        <v>1688429</v>
      </c>
      <c r="Y38" s="60">
        <f t="shared" si="4"/>
        <v>2751606</v>
      </c>
      <c r="Z38" s="140">
        <f t="shared" si="5"/>
        <v>162.96841620228037</v>
      </c>
      <c r="AA38" s="155">
        <f>AA8+AA23</f>
        <v>2251238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16772753</v>
      </c>
      <c r="F39" s="60">
        <f t="shared" si="4"/>
        <v>16772753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1500000</v>
      </c>
      <c r="R39" s="60">
        <f t="shared" si="4"/>
        <v>1500000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1500000</v>
      </c>
      <c r="X39" s="60">
        <f t="shared" si="4"/>
        <v>12579565</v>
      </c>
      <c r="Y39" s="60">
        <f t="shared" si="4"/>
        <v>-11079565</v>
      </c>
      <c r="Z39" s="140">
        <f t="shared" si="5"/>
        <v>-88.07589928586562</v>
      </c>
      <c r="AA39" s="155">
        <f>AA9+AA24</f>
        <v>16772753</v>
      </c>
    </row>
    <row r="40" spans="1:27" ht="12.75">
      <c r="A40" s="291" t="s">
        <v>209</v>
      </c>
      <c r="B40" s="142"/>
      <c r="C40" s="62">
        <f t="shared" si="4"/>
        <v>7829391</v>
      </c>
      <c r="D40" s="156">
        <f t="shared" si="4"/>
        <v>0</v>
      </c>
      <c r="E40" s="60">
        <f t="shared" si="4"/>
        <v>90735</v>
      </c>
      <c r="F40" s="60">
        <f t="shared" si="4"/>
        <v>90735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68051</v>
      </c>
      <c r="Y40" s="60">
        <f t="shared" si="4"/>
        <v>-68051</v>
      </c>
      <c r="Z40" s="140">
        <f t="shared" si="5"/>
        <v>-100</v>
      </c>
      <c r="AA40" s="155">
        <f>AA10+AA25</f>
        <v>90735</v>
      </c>
    </row>
    <row r="41" spans="1:27" ht="12.75">
      <c r="A41" s="292" t="s">
        <v>210</v>
      </c>
      <c r="B41" s="142"/>
      <c r="C41" s="293">
        <f aca="true" t="shared" si="6" ref="C41:Y41">SUM(C36:C40)</f>
        <v>7829391</v>
      </c>
      <c r="D41" s="294">
        <f t="shared" si="6"/>
        <v>0</v>
      </c>
      <c r="E41" s="295">
        <f t="shared" si="6"/>
        <v>33114726</v>
      </c>
      <c r="F41" s="295">
        <f t="shared" si="6"/>
        <v>33114726</v>
      </c>
      <c r="G41" s="295">
        <f t="shared" si="6"/>
        <v>5777959</v>
      </c>
      <c r="H41" s="295">
        <f t="shared" si="6"/>
        <v>0</v>
      </c>
      <c r="I41" s="295">
        <f t="shared" si="6"/>
        <v>0</v>
      </c>
      <c r="J41" s="295">
        <f t="shared" si="6"/>
        <v>5777959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1500000</v>
      </c>
      <c r="R41" s="295">
        <f t="shared" si="6"/>
        <v>1500000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7277959</v>
      </c>
      <c r="X41" s="295">
        <f t="shared" si="6"/>
        <v>24836045</v>
      </c>
      <c r="Y41" s="295">
        <f t="shared" si="6"/>
        <v>-17558086</v>
      </c>
      <c r="Z41" s="296">
        <f t="shared" si="5"/>
        <v>-70.69598239172139</v>
      </c>
      <c r="AA41" s="297">
        <f>SUM(AA36:AA40)</f>
        <v>33114726</v>
      </c>
    </row>
    <row r="42" spans="1:27" ht="12.75">
      <c r="A42" s="298" t="s">
        <v>211</v>
      </c>
      <c r="B42" s="136"/>
      <c r="C42" s="95">
        <f aca="true" t="shared" si="7" ref="C42:Y48">C12+C27</f>
        <v>222400</v>
      </c>
      <c r="D42" s="129">
        <f t="shared" si="7"/>
        <v>0</v>
      </c>
      <c r="E42" s="54">
        <f t="shared" si="7"/>
        <v>3826909</v>
      </c>
      <c r="F42" s="54">
        <f t="shared" si="7"/>
        <v>3826909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2870182</v>
      </c>
      <c r="Y42" s="54">
        <f t="shared" si="7"/>
        <v>-2870182</v>
      </c>
      <c r="Z42" s="184">
        <f t="shared" si="5"/>
        <v>-100</v>
      </c>
      <c r="AA42" s="130">
        <f aca="true" t="shared" si="8" ref="AA42:AA48">AA12+AA27</f>
        <v>3826909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980124</v>
      </c>
      <c r="D45" s="129">
        <f t="shared" si="7"/>
        <v>0</v>
      </c>
      <c r="E45" s="54">
        <f t="shared" si="7"/>
        <v>3290000</v>
      </c>
      <c r="F45" s="54">
        <f t="shared" si="7"/>
        <v>3290000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906463</v>
      </c>
      <c r="R45" s="54">
        <f t="shared" si="7"/>
        <v>906463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906463</v>
      </c>
      <c r="X45" s="54">
        <f t="shared" si="7"/>
        <v>2467500</v>
      </c>
      <c r="Y45" s="54">
        <f t="shared" si="7"/>
        <v>-1561037</v>
      </c>
      <c r="Z45" s="184">
        <f t="shared" si="5"/>
        <v>-63.26391084093211</v>
      </c>
      <c r="AA45" s="130">
        <f t="shared" si="8"/>
        <v>3290000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1700000</v>
      </c>
      <c r="F48" s="54">
        <f t="shared" si="7"/>
        <v>1700000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1275000</v>
      </c>
      <c r="Y48" s="54">
        <f t="shared" si="7"/>
        <v>-1275000</v>
      </c>
      <c r="Z48" s="184">
        <f t="shared" si="5"/>
        <v>-100</v>
      </c>
      <c r="AA48" s="130">
        <f t="shared" si="8"/>
        <v>1700000</v>
      </c>
    </row>
    <row r="49" spans="1:27" ht="12.75">
      <c r="A49" s="308" t="s">
        <v>220</v>
      </c>
      <c r="B49" s="149"/>
      <c r="C49" s="239">
        <f aca="true" t="shared" si="9" ref="C49:Y49">SUM(C41:C48)</f>
        <v>9031915</v>
      </c>
      <c r="D49" s="218">
        <f t="shared" si="9"/>
        <v>0</v>
      </c>
      <c r="E49" s="220">
        <f t="shared" si="9"/>
        <v>41931635</v>
      </c>
      <c r="F49" s="220">
        <f t="shared" si="9"/>
        <v>41931635</v>
      </c>
      <c r="G49" s="220">
        <f t="shared" si="9"/>
        <v>5777959</v>
      </c>
      <c r="H49" s="220">
        <f t="shared" si="9"/>
        <v>0</v>
      </c>
      <c r="I49" s="220">
        <f t="shared" si="9"/>
        <v>0</v>
      </c>
      <c r="J49" s="220">
        <f t="shared" si="9"/>
        <v>5777959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2406463</v>
      </c>
      <c r="R49" s="220">
        <f t="shared" si="9"/>
        <v>2406463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8184422</v>
      </c>
      <c r="X49" s="220">
        <f t="shared" si="9"/>
        <v>31448727</v>
      </c>
      <c r="Y49" s="220">
        <f t="shared" si="9"/>
        <v>-23264305</v>
      </c>
      <c r="Z49" s="221">
        <f t="shared" si="5"/>
        <v>-73.97534723742554</v>
      </c>
      <c r="AA49" s="222">
        <f>SUM(AA41:AA48)</f>
        <v>41931635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13885000</v>
      </c>
      <c r="F51" s="54">
        <f t="shared" si="10"/>
        <v>13885000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10413750</v>
      </c>
      <c r="Y51" s="54">
        <f t="shared" si="10"/>
        <v>-10413750</v>
      </c>
      <c r="Z51" s="184">
        <f>+IF(X51&lt;&gt;0,+(Y51/X51)*100,0)</f>
        <v>-100</v>
      </c>
      <c r="AA51" s="130">
        <f>SUM(AA57:AA61)</f>
        <v>13885000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570000</v>
      </c>
      <c r="F58" s="60">
        <v>570000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427500</v>
      </c>
      <c r="Y58" s="60">
        <v>-427500</v>
      </c>
      <c r="Z58" s="140">
        <v>-100</v>
      </c>
      <c r="AA58" s="155">
        <v>570000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13315000</v>
      </c>
      <c r="F61" s="60">
        <v>13315000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9986250</v>
      </c>
      <c r="Y61" s="60">
        <v>-9986250</v>
      </c>
      <c r="Z61" s="140">
        <v>-100</v>
      </c>
      <c r="AA61" s="155">
        <v>13315000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24254521</v>
      </c>
      <c r="D68" s="156"/>
      <c r="E68" s="60">
        <v>13885000</v>
      </c>
      <c r="F68" s="60">
        <v>20272500</v>
      </c>
      <c r="G68" s="60">
        <v>149406</v>
      </c>
      <c r="H68" s="60">
        <v>707176</v>
      </c>
      <c r="I68" s="60">
        <v>419963</v>
      </c>
      <c r="J68" s="60">
        <v>1276545</v>
      </c>
      <c r="K68" s="60">
        <v>199374</v>
      </c>
      <c r="L68" s="60"/>
      <c r="M68" s="60">
        <v>29428</v>
      </c>
      <c r="N68" s="60">
        <v>228802</v>
      </c>
      <c r="O68" s="60"/>
      <c r="P68" s="60"/>
      <c r="Q68" s="60"/>
      <c r="R68" s="60"/>
      <c r="S68" s="60"/>
      <c r="T68" s="60"/>
      <c r="U68" s="60"/>
      <c r="V68" s="60"/>
      <c r="W68" s="60">
        <v>1505347</v>
      </c>
      <c r="X68" s="60">
        <v>15204375</v>
      </c>
      <c r="Y68" s="60">
        <v>-13699028</v>
      </c>
      <c r="Z68" s="140">
        <v>-90.1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24254521</v>
      </c>
      <c r="D69" s="218">
        <f t="shared" si="12"/>
        <v>0</v>
      </c>
      <c r="E69" s="220">
        <f t="shared" si="12"/>
        <v>13885000</v>
      </c>
      <c r="F69" s="220">
        <f t="shared" si="12"/>
        <v>20272500</v>
      </c>
      <c r="G69" s="220">
        <f t="shared" si="12"/>
        <v>149406</v>
      </c>
      <c r="H69" s="220">
        <f t="shared" si="12"/>
        <v>707176</v>
      </c>
      <c r="I69" s="220">
        <f t="shared" si="12"/>
        <v>419963</v>
      </c>
      <c r="J69" s="220">
        <f t="shared" si="12"/>
        <v>1276545</v>
      </c>
      <c r="K69" s="220">
        <f t="shared" si="12"/>
        <v>199374</v>
      </c>
      <c r="L69" s="220">
        <f t="shared" si="12"/>
        <v>0</v>
      </c>
      <c r="M69" s="220">
        <f t="shared" si="12"/>
        <v>29428</v>
      </c>
      <c r="N69" s="220">
        <f t="shared" si="12"/>
        <v>228802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1505347</v>
      </c>
      <c r="X69" s="220">
        <f t="shared" si="12"/>
        <v>15204375</v>
      </c>
      <c r="Y69" s="220">
        <f t="shared" si="12"/>
        <v>-13699028</v>
      </c>
      <c r="Z69" s="221">
        <f>+IF(X69&lt;&gt;0,+(Y69/X69)*100,0)</f>
        <v>-90.09925103794139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7829391</v>
      </c>
      <c r="D5" s="357">
        <f t="shared" si="0"/>
        <v>0</v>
      </c>
      <c r="E5" s="356">
        <f t="shared" si="0"/>
        <v>33114726</v>
      </c>
      <c r="F5" s="358">
        <f t="shared" si="0"/>
        <v>33114726</v>
      </c>
      <c r="G5" s="358">
        <f t="shared" si="0"/>
        <v>5777959</v>
      </c>
      <c r="H5" s="356">
        <f t="shared" si="0"/>
        <v>0</v>
      </c>
      <c r="I5" s="356">
        <f t="shared" si="0"/>
        <v>0</v>
      </c>
      <c r="J5" s="358">
        <f t="shared" si="0"/>
        <v>5777959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1500000</v>
      </c>
      <c r="R5" s="358">
        <f t="shared" si="0"/>
        <v>1500000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7277959</v>
      </c>
      <c r="X5" s="356">
        <f t="shared" si="0"/>
        <v>24836045</v>
      </c>
      <c r="Y5" s="358">
        <f t="shared" si="0"/>
        <v>-17558086</v>
      </c>
      <c r="Z5" s="359">
        <f>+IF(X5&lt;&gt;0,+(Y5/X5)*100,0)</f>
        <v>-70.69598239172139</v>
      </c>
      <c r="AA5" s="360">
        <f>+AA6+AA8+AA11+AA13+AA15</f>
        <v>33114726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14000000</v>
      </c>
      <c r="F8" s="59">
        <f t="shared" si="2"/>
        <v>14000000</v>
      </c>
      <c r="G8" s="59">
        <f t="shared" si="2"/>
        <v>1337924</v>
      </c>
      <c r="H8" s="60">
        <f t="shared" si="2"/>
        <v>0</v>
      </c>
      <c r="I8" s="60">
        <f t="shared" si="2"/>
        <v>0</v>
      </c>
      <c r="J8" s="59">
        <f t="shared" si="2"/>
        <v>1337924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1337924</v>
      </c>
      <c r="X8" s="60">
        <f t="shared" si="2"/>
        <v>10500000</v>
      </c>
      <c r="Y8" s="59">
        <f t="shared" si="2"/>
        <v>-9162076</v>
      </c>
      <c r="Z8" s="61">
        <f>+IF(X8&lt;&gt;0,+(Y8/X8)*100,0)</f>
        <v>-87.25786666666666</v>
      </c>
      <c r="AA8" s="62">
        <f>SUM(AA9:AA10)</f>
        <v>14000000</v>
      </c>
    </row>
    <row r="9" spans="1:27" ht="12.75">
      <c r="A9" s="291" t="s">
        <v>230</v>
      </c>
      <c r="B9" s="142"/>
      <c r="C9" s="60"/>
      <c r="D9" s="340"/>
      <c r="E9" s="60">
        <v>14000000</v>
      </c>
      <c r="F9" s="59">
        <v>14000000</v>
      </c>
      <c r="G9" s="59">
        <v>1337924</v>
      </c>
      <c r="H9" s="60"/>
      <c r="I9" s="60"/>
      <c r="J9" s="59">
        <v>1337924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1337924</v>
      </c>
      <c r="X9" s="60">
        <v>10500000</v>
      </c>
      <c r="Y9" s="59">
        <v>-9162076</v>
      </c>
      <c r="Z9" s="61">
        <v>-87.26</v>
      </c>
      <c r="AA9" s="62">
        <v>14000000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2251238</v>
      </c>
      <c r="F11" s="364">
        <f t="shared" si="3"/>
        <v>2251238</v>
      </c>
      <c r="G11" s="364">
        <f t="shared" si="3"/>
        <v>4440035</v>
      </c>
      <c r="H11" s="362">
        <f t="shared" si="3"/>
        <v>0</v>
      </c>
      <c r="I11" s="362">
        <f t="shared" si="3"/>
        <v>0</v>
      </c>
      <c r="J11" s="364">
        <f t="shared" si="3"/>
        <v>4440035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4440035</v>
      </c>
      <c r="X11" s="362">
        <f t="shared" si="3"/>
        <v>1688429</v>
      </c>
      <c r="Y11" s="364">
        <f t="shared" si="3"/>
        <v>2751606</v>
      </c>
      <c r="Z11" s="365">
        <f>+IF(X11&lt;&gt;0,+(Y11/X11)*100,0)</f>
        <v>162.96841620228037</v>
      </c>
      <c r="AA11" s="366">
        <f t="shared" si="3"/>
        <v>2251238</v>
      </c>
    </row>
    <row r="12" spans="1:27" ht="12.75">
      <c r="A12" s="291" t="s">
        <v>232</v>
      </c>
      <c r="B12" s="136"/>
      <c r="C12" s="60"/>
      <c r="D12" s="340"/>
      <c r="E12" s="60">
        <v>2251238</v>
      </c>
      <c r="F12" s="59">
        <v>2251238</v>
      </c>
      <c r="G12" s="59">
        <v>4440035</v>
      </c>
      <c r="H12" s="60"/>
      <c r="I12" s="60"/>
      <c r="J12" s="59">
        <v>4440035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4440035</v>
      </c>
      <c r="X12" s="60">
        <v>1688429</v>
      </c>
      <c r="Y12" s="59">
        <v>2751606</v>
      </c>
      <c r="Z12" s="61">
        <v>162.97</v>
      </c>
      <c r="AA12" s="62">
        <v>2251238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16772753</v>
      </c>
      <c r="F13" s="342">
        <f t="shared" si="4"/>
        <v>16772753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1500000</v>
      </c>
      <c r="R13" s="342">
        <f t="shared" si="4"/>
        <v>1500000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1500000</v>
      </c>
      <c r="X13" s="275">
        <f t="shared" si="4"/>
        <v>12579565</v>
      </c>
      <c r="Y13" s="342">
        <f t="shared" si="4"/>
        <v>-11079565</v>
      </c>
      <c r="Z13" s="335">
        <f>+IF(X13&lt;&gt;0,+(Y13/X13)*100,0)</f>
        <v>-88.07589928586562</v>
      </c>
      <c r="AA13" s="273">
        <f t="shared" si="4"/>
        <v>16772753</v>
      </c>
    </row>
    <row r="14" spans="1:27" ht="12.75">
      <c r="A14" s="291" t="s">
        <v>233</v>
      </c>
      <c r="B14" s="136"/>
      <c r="C14" s="60"/>
      <c r="D14" s="340"/>
      <c r="E14" s="60">
        <v>16772753</v>
      </c>
      <c r="F14" s="59">
        <v>16772753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1500000</v>
      </c>
      <c r="R14" s="59">
        <v>1500000</v>
      </c>
      <c r="S14" s="59"/>
      <c r="T14" s="60"/>
      <c r="U14" s="60"/>
      <c r="V14" s="59"/>
      <c r="W14" s="59">
        <v>1500000</v>
      </c>
      <c r="X14" s="60">
        <v>12579565</v>
      </c>
      <c r="Y14" s="59">
        <v>-11079565</v>
      </c>
      <c r="Z14" s="61">
        <v>-88.08</v>
      </c>
      <c r="AA14" s="62">
        <v>16772753</v>
      </c>
    </row>
    <row r="15" spans="1:27" ht="12.75">
      <c r="A15" s="361" t="s">
        <v>209</v>
      </c>
      <c r="B15" s="136"/>
      <c r="C15" s="60">
        <f aca="true" t="shared" si="5" ref="C15:Y15">SUM(C16:C20)</f>
        <v>7829391</v>
      </c>
      <c r="D15" s="340">
        <f t="shared" si="5"/>
        <v>0</v>
      </c>
      <c r="E15" s="60">
        <f t="shared" si="5"/>
        <v>90735</v>
      </c>
      <c r="F15" s="59">
        <f t="shared" si="5"/>
        <v>90735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68051</v>
      </c>
      <c r="Y15" s="59">
        <f t="shared" si="5"/>
        <v>-68051</v>
      </c>
      <c r="Z15" s="61">
        <f>+IF(X15&lt;&gt;0,+(Y15/X15)*100,0)</f>
        <v>-100</v>
      </c>
      <c r="AA15" s="62">
        <f>SUM(AA16:AA20)</f>
        <v>90735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7829391</v>
      </c>
      <c r="D20" s="340"/>
      <c r="E20" s="60">
        <v>90735</v>
      </c>
      <c r="F20" s="59">
        <v>90735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68051</v>
      </c>
      <c r="Y20" s="59">
        <v>-68051</v>
      </c>
      <c r="Z20" s="61">
        <v>-100</v>
      </c>
      <c r="AA20" s="62">
        <v>90735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222400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1125000</v>
      </c>
      <c r="Y22" s="345">
        <f t="shared" si="6"/>
        <v>-1125000</v>
      </c>
      <c r="Z22" s="336">
        <f>+IF(X22&lt;&gt;0,+(Y22/X22)*100,0)</f>
        <v>-100</v>
      </c>
      <c r="AA22" s="350">
        <f>SUM(AA23:AA32)</f>
        <v>1500000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222400</v>
      </c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1125000</v>
      </c>
      <c r="Y32" s="59">
        <v>-1125000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980124</v>
      </c>
      <c r="D40" s="344">
        <f t="shared" si="9"/>
        <v>0</v>
      </c>
      <c r="E40" s="343">
        <f t="shared" si="9"/>
        <v>3290000</v>
      </c>
      <c r="F40" s="345">
        <f t="shared" si="9"/>
        <v>3290000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906463</v>
      </c>
      <c r="R40" s="345">
        <f t="shared" si="9"/>
        <v>906463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906463</v>
      </c>
      <c r="X40" s="343">
        <f t="shared" si="9"/>
        <v>2467500</v>
      </c>
      <c r="Y40" s="345">
        <f t="shared" si="9"/>
        <v>-1561037</v>
      </c>
      <c r="Z40" s="336">
        <f>+IF(X40&lt;&gt;0,+(Y40/X40)*100,0)</f>
        <v>-63.26391084093211</v>
      </c>
      <c r="AA40" s="350">
        <f>SUM(AA41:AA49)</f>
        <v>3290000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358140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525556</v>
      </c>
      <c r="D44" s="368"/>
      <c r="E44" s="54">
        <v>200000</v>
      </c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</v>
      </c>
      <c r="Y44" s="53">
        <v>-150000</v>
      </c>
      <c r="Z44" s="94">
        <v>-100</v>
      </c>
      <c r="AA44" s="95">
        <v>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1000000</v>
      </c>
      <c r="F48" s="53">
        <v>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750000</v>
      </c>
      <c r="Y48" s="53">
        <v>-750000</v>
      </c>
      <c r="Z48" s="94">
        <v>-100</v>
      </c>
      <c r="AA48" s="95">
        <v>1000000</v>
      </c>
    </row>
    <row r="49" spans="1:27" ht="12.75">
      <c r="A49" s="361" t="s">
        <v>93</v>
      </c>
      <c r="B49" s="136"/>
      <c r="C49" s="54">
        <v>96428</v>
      </c>
      <c r="D49" s="368"/>
      <c r="E49" s="54">
        <v>1090000</v>
      </c>
      <c r="F49" s="53">
        <v>1090000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906463</v>
      </c>
      <c r="R49" s="53">
        <v>906463</v>
      </c>
      <c r="S49" s="53"/>
      <c r="T49" s="54"/>
      <c r="U49" s="54"/>
      <c r="V49" s="53"/>
      <c r="W49" s="53">
        <v>906463</v>
      </c>
      <c r="X49" s="54">
        <v>817500</v>
      </c>
      <c r="Y49" s="53">
        <v>88963</v>
      </c>
      <c r="Z49" s="94">
        <v>10.88</v>
      </c>
      <c r="AA49" s="95">
        <v>1090000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1700000</v>
      </c>
      <c r="F57" s="345">
        <f t="shared" si="13"/>
        <v>1700000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1275000</v>
      </c>
      <c r="Y57" s="345">
        <f t="shared" si="13"/>
        <v>-1275000</v>
      </c>
      <c r="Z57" s="336">
        <f>+IF(X57&lt;&gt;0,+(Y57/X57)*100,0)</f>
        <v>-100</v>
      </c>
      <c r="AA57" s="350">
        <f t="shared" si="13"/>
        <v>1700000</v>
      </c>
    </row>
    <row r="58" spans="1:27" ht="12.75">
      <c r="A58" s="361" t="s">
        <v>217</v>
      </c>
      <c r="B58" s="136"/>
      <c r="C58" s="60"/>
      <c r="D58" s="340"/>
      <c r="E58" s="60">
        <v>1700000</v>
      </c>
      <c r="F58" s="59">
        <v>1700000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1275000</v>
      </c>
      <c r="Y58" s="59">
        <v>-1275000</v>
      </c>
      <c r="Z58" s="61">
        <v>-100</v>
      </c>
      <c r="AA58" s="62">
        <v>1700000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9031915</v>
      </c>
      <c r="D60" s="346">
        <f t="shared" si="14"/>
        <v>0</v>
      </c>
      <c r="E60" s="219">
        <f t="shared" si="14"/>
        <v>39604726</v>
      </c>
      <c r="F60" s="264">
        <f t="shared" si="14"/>
        <v>39604726</v>
      </c>
      <c r="G60" s="264">
        <f t="shared" si="14"/>
        <v>5777959</v>
      </c>
      <c r="H60" s="219">
        <f t="shared" si="14"/>
        <v>0</v>
      </c>
      <c r="I60" s="219">
        <f t="shared" si="14"/>
        <v>0</v>
      </c>
      <c r="J60" s="264">
        <f t="shared" si="14"/>
        <v>5777959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2406463</v>
      </c>
      <c r="R60" s="264">
        <f t="shared" si="14"/>
        <v>2406463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8184422</v>
      </c>
      <c r="X60" s="219">
        <f t="shared" si="14"/>
        <v>29703545</v>
      </c>
      <c r="Y60" s="264">
        <f t="shared" si="14"/>
        <v>-21519123</v>
      </c>
      <c r="Z60" s="337">
        <f>+IF(X60&lt;&gt;0,+(Y60/X60)*100,0)</f>
        <v>-72.44631238459921</v>
      </c>
      <c r="AA60" s="232">
        <f>+AA57+AA54+AA51+AA40+AA37+AA34+AA22+AA5</f>
        <v>39604726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2326909</v>
      </c>
      <c r="F22" s="345">
        <f t="shared" si="6"/>
        <v>2326909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1745182</v>
      </c>
      <c r="Y22" s="345">
        <f t="shared" si="6"/>
        <v>-1745182</v>
      </c>
      <c r="Z22" s="336">
        <f>+IF(X22&lt;&gt;0,+(Y22/X22)*100,0)</f>
        <v>-100</v>
      </c>
      <c r="AA22" s="350">
        <f>SUM(AA23:AA32)</f>
        <v>2326909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2326909</v>
      </c>
      <c r="F24" s="59">
        <v>2326909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1745182</v>
      </c>
      <c r="Y24" s="59">
        <v>-1745182</v>
      </c>
      <c r="Z24" s="61">
        <v>-100</v>
      </c>
      <c r="AA24" s="62">
        <v>2326909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2326909</v>
      </c>
      <c r="F60" s="264">
        <f t="shared" si="14"/>
        <v>2326909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1745182</v>
      </c>
      <c r="Y60" s="264">
        <f t="shared" si="14"/>
        <v>-1745182</v>
      </c>
      <c r="Z60" s="337">
        <f>+IF(X60&lt;&gt;0,+(Y60/X60)*100,0)</f>
        <v>-100</v>
      </c>
      <c r="AA60" s="232">
        <f>+AA57+AA54+AA51+AA40+AA37+AA34+AA22+AA5</f>
        <v>2326909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2017-05-05T12:11:04Z</dcterms:created>
  <dcterms:modified xsi:type="dcterms:W3CDTF">2017-05-05T12:11:07Z</dcterms:modified>
  <cp:category/>
  <cp:version/>
  <cp:contentType/>
  <cp:contentStatus/>
</cp:coreProperties>
</file>