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8040" activeTab="0"/>
  </bookViews>
  <sheets>
    <sheet name="C1-Sum" sheetId="1" r:id="rId1"/>
    <sheet name="C2-FinPerf SC" sheetId="2" r:id="rId2"/>
    <sheet name="C4-FinPerf RE" sheetId="3" r:id="rId3"/>
    <sheet name="C5-Capex" sheetId="4" r:id="rId4"/>
    <sheet name="C6-FinPos" sheetId="5" r:id="rId5"/>
    <sheet name="C7-CFlow" sheetId="6" r:id="rId6"/>
    <sheet name="C9-Asset" sheetId="7" r:id="rId7"/>
    <sheet name="SC13a" sheetId="8" r:id="rId8"/>
    <sheet name="SC13b" sheetId="9" r:id="rId9"/>
    <sheet name="SC13c" sheetId="10" r:id="rId10"/>
  </sheets>
  <definedNames>
    <definedName name="_xlnm.Print_Area" localSheetId="0">'C1-Sum'!$A$1:$Z$66</definedName>
    <definedName name="_xlnm.Print_Area" localSheetId="1">'C2-FinPerf SC'!$A$1:$AA$55</definedName>
    <definedName name="_xlnm.Print_Area" localSheetId="2">'C4-FinPerf RE'!$A$1:$AA$57</definedName>
    <definedName name="_xlnm.Print_Area" localSheetId="3">'C5-Capex'!$A$1:$AA$45</definedName>
    <definedName name="_xlnm.Print_Area" localSheetId="4">'C6-FinPos'!$A$1:$AA$54</definedName>
    <definedName name="_xlnm.Print_Area" localSheetId="5">'C7-CFlow'!$A$1:$AA$43</definedName>
    <definedName name="_xlnm.Print_Area" localSheetId="6">'C9-Asset'!$A$1:$AA$74</definedName>
    <definedName name="_xlnm.Print_Area" localSheetId="7">'SC13a'!$A$1:$AA$77</definedName>
    <definedName name="_xlnm.Print_Area" localSheetId="8">'SC13b'!$A$1:$AA$77</definedName>
    <definedName name="_xlnm.Print_Area" localSheetId="9">'SC13c'!$A$1:$AA$77</definedName>
  </definedNames>
  <calcPr fullCalcOnLoad="1"/>
</workbook>
</file>

<file path=xl/sharedStrings.xml><?xml version="1.0" encoding="utf-8"?>
<sst xmlns="http://schemas.openxmlformats.org/spreadsheetml/2006/main" count="857" uniqueCount="303">
  <si>
    <t>Gauteng: Emfuleni(GT421) - Table C1 Schedule Quarterly Budget Statement Summary for 3rd Quarter ended 31 March 2017 (Figures Finalised as at 2017/05/04)</t>
  </si>
  <si>
    <t>Description</t>
  </si>
  <si>
    <t>2015/16</t>
  </si>
  <si>
    <t>2016/17</t>
  </si>
  <si>
    <t>Budget year 2016/17</t>
  </si>
  <si>
    <t>R thousands</t>
  </si>
  <si>
    <t>Audited Outcome</t>
  </si>
  <si>
    <t>Original Budget</t>
  </si>
  <si>
    <t>Adjusted Budget</t>
  </si>
  <si>
    <t>M01 July Actual</t>
  </si>
  <si>
    <t>M02 Aug Actual</t>
  </si>
  <si>
    <t>M03 Sept Actual</t>
  </si>
  <si>
    <t>Q1 Sept Actual</t>
  </si>
  <si>
    <t>M04 Oct Actual</t>
  </si>
  <si>
    <t>M05 Nov Actual</t>
  </si>
  <si>
    <t>M06 Dec Actual</t>
  </si>
  <si>
    <t>Q2 Dec Actual</t>
  </si>
  <si>
    <t>M07 Jan Actual</t>
  </si>
  <si>
    <t>M08 Feb Actual</t>
  </si>
  <si>
    <t>M09 Mar Actual</t>
  </si>
  <si>
    <t>Q3 Mar Actual</t>
  </si>
  <si>
    <t>M10 Apr Actual</t>
  </si>
  <si>
    <t>M11 May Actual</t>
  </si>
  <si>
    <t>M12 June Actual</t>
  </si>
  <si>
    <t>Q4 June Actual</t>
  </si>
  <si>
    <t>YTD Actual</t>
  </si>
  <si>
    <t>YTD Budget</t>
  </si>
  <si>
    <t>YTD Variance</t>
  </si>
  <si>
    <t>YTD variance %</t>
  </si>
  <si>
    <t>Full Year Forecast</t>
  </si>
  <si>
    <t>Financial Performance</t>
  </si>
  <si>
    <t>Property rates</t>
  </si>
  <si>
    <t>Service charges</t>
  </si>
  <si>
    <t>Investment revenue</t>
  </si>
  <si>
    <t>Transfers recognised - operational</t>
  </si>
  <si>
    <t>Other own revenue</t>
  </si>
  <si>
    <t>Total Revenue (excl. capital transfers and contributions)</t>
  </si>
  <si>
    <t>Employee costs</t>
  </si>
  <si>
    <t>Remuneration of councillors</t>
  </si>
  <si>
    <t>Depreciation and asset impairment</t>
  </si>
  <si>
    <t>Finance charges</t>
  </si>
  <si>
    <t>Materials and bulk purchases</t>
  </si>
  <si>
    <t>Transfers and grants</t>
  </si>
  <si>
    <t>Other expenditure</t>
  </si>
  <si>
    <t>Total Expenditure</t>
  </si>
  <si>
    <t>Surplus/(Deficit)</t>
  </si>
  <si>
    <t>Transfers recognised - capital</t>
  </si>
  <si>
    <t>Surplus/(Deficit) after capital transfers and contributions</t>
  </si>
  <si>
    <t>Share of surplus/ (deficit) of associate</t>
  </si>
  <si>
    <t>Surplus/(Deficit) for the year</t>
  </si>
  <si>
    <t>Capital expenditure</t>
  </si>
  <si>
    <t>Public contributions and donations</t>
  </si>
  <si>
    <t>Borrowing</t>
  </si>
  <si>
    <t>Internally generated funds</t>
  </si>
  <si>
    <t>Total sources of capital funds</t>
  </si>
  <si>
    <t>Financial position</t>
  </si>
  <si>
    <t>Total current assets</t>
  </si>
  <si>
    <t>Total non current assets</t>
  </si>
  <si>
    <t>Total current liabilities</t>
  </si>
  <si>
    <t>Total non current liabilities</t>
  </si>
  <si>
    <t>Community wealth/Equity</t>
  </si>
  <si>
    <t>Cash flows</t>
  </si>
  <si>
    <t>Net cash from (used) operating</t>
  </si>
  <si>
    <t>Net cash from (used) investing</t>
  </si>
  <si>
    <t>Net cash from (used) financing</t>
  </si>
  <si>
    <t>Cash/cash equivalents at the year end</t>
  </si>
  <si>
    <t>Debtors Age Analysis</t>
  </si>
  <si>
    <t>Total By Revenue Source</t>
  </si>
  <si>
    <t>Creditors Age Analysis</t>
  </si>
  <si>
    <t>Total Creditors</t>
  </si>
  <si>
    <t>Gauteng: Emfuleni(GT421) - Table C2 Quarterly Budget Statement - Financial Performance (standard classification) for 3rd Quarter ended 31 March 2017 (Figures Finalised as at 2017/05/04)</t>
  </si>
  <si>
    <t>Standard Classification Description</t>
  </si>
  <si>
    <t>1</t>
  </si>
  <si>
    <t>Revenue - Standard</t>
  </si>
  <si>
    <t>Governance and Administration</t>
  </si>
  <si>
    <t>Executive &amp; Council</t>
  </si>
  <si>
    <t>Budget &amp; Treasury Office</t>
  </si>
  <si>
    <t>Corporate Services</t>
  </si>
  <si>
    <t>Community and Public Safety</t>
  </si>
  <si>
    <t>Community &amp; Social Services</t>
  </si>
  <si>
    <t>Sport And Recreation</t>
  </si>
  <si>
    <t>Public Safety</t>
  </si>
  <si>
    <t>Housing</t>
  </si>
  <si>
    <t>Health</t>
  </si>
  <si>
    <t>Economic and Environmental Services</t>
  </si>
  <si>
    <t>Planning and Development</t>
  </si>
  <si>
    <t>Road Transport</t>
  </si>
  <si>
    <t>Environmental Protection</t>
  </si>
  <si>
    <t>Trading Services</t>
  </si>
  <si>
    <t>Electricity</t>
  </si>
  <si>
    <t>Water</t>
  </si>
  <si>
    <t>Waste Water Management</t>
  </si>
  <si>
    <t>Waste Management</t>
  </si>
  <si>
    <t>Other</t>
  </si>
  <si>
    <t>4</t>
  </si>
  <si>
    <t>Total Revenue - Standard</t>
  </si>
  <si>
    <t>2</t>
  </si>
  <si>
    <t>Expenditure - Standard</t>
  </si>
  <si>
    <t>Total Expenditure - Standard</t>
  </si>
  <si>
    <t>3</t>
  </si>
  <si>
    <t>Gauteng: Emfuleni(GT421) - Table C4 Quarterly Budget Statement - Financial Performance (revenue and expenditure) for 3rd Quarter ended 31 March 2017 (Figures Finalised as at 2017/05/04)</t>
  </si>
  <si>
    <t>Revenue By Source</t>
  </si>
  <si>
    <t>Property rates - penalties and collection charges</t>
  </si>
  <si>
    <t>Service charges - electricity revenue</t>
  </si>
  <si>
    <t>Service charges - water revenue</t>
  </si>
  <si>
    <t>Service charges - sanitation revenue</t>
  </si>
  <si>
    <t>Service charges - refuse revenue</t>
  </si>
  <si>
    <t>Service charges - other</t>
  </si>
  <si>
    <t>Rental of facilities and equipment</t>
  </si>
  <si>
    <t>Interest earned - external investments</t>
  </si>
  <si>
    <t>Interest earned - outstanding debtors</t>
  </si>
  <si>
    <t>Dividends received</t>
  </si>
  <si>
    <t>Fines</t>
  </si>
  <si>
    <t>Licences and permits</t>
  </si>
  <si>
    <t>Agency services</t>
  </si>
  <si>
    <t>Gains on disposal of PPE</t>
  </si>
  <si>
    <t>Expenditure By Type</t>
  </si>
  <si>
    <t>Employee related costs</t>
  </si>
  <si>
    <t>Debt impairment</t>
  </si>
  <si>
    <t>Bulk purchases</t>
  </si>
  <si>
    <t>Other Materials</t>
  </si>
  <si>
    <t>Contracted services</t>
  </si>
  <si>
    <t>Loss on disposal of PPE</t>
  </si>
  <si>
    <t>Contributions recognised - capital</t>
  </si>
  <si>
    <t>Contributed assets</t>
  </si>
  <si>
    <t>Taxation</t>
  </si>
  <si>
    <t>Surplus/(Deficit) after taxation</t>
  </si>
  <si>
    <t>Attributable to minorities</t>
  </si>
  <si>
    <t>Surplus/(Deficit) attributable to municipality</t>
  </si>
  <si>
    <t>Gauteng: Emfuleni(GT421) - Table C5 Quarterly Budget Statement - Capital Expenditure by Standard Classification and Funding for 3rd Quarter ended 31 March 2017 (Figures Finalised as at 2017/05/04)</t>
  </si>
  <si>
    <t>Capital Expenditure - Standard</t>
  </si>
  <si>
    <t>Total Capital Expenditure - Standard</t>
  </si>
  <si>
    <t>Funded by:</t>
  </si>
  <si>
    <t>National Government</t>
  </si>
  <si>
    <t>Provincial Government</t>
  </si>
  <si>
    <t>District Municipality</t>
  </si>
  <si>
    <t>Other transfers and grants</t>
  </si>
  <si>
    <t>5</t>
  </si>
  <si>
    <t>6</t>
  </si>
  <si>
    <t>Total Capital Funding</t>
  </si>
  <si>
    <t>Gauteng: Emfuleni(GT421) - Table C6 Quarterly Budget Statement - Financial Position for 3rd Quarter ended 31 March 2017 (Figures Finalised as at 2017/05/04)</t>
  </si>
  <si>
    <t>ASSETS</t>
  </si>
  <si>
    <t>Current assets</t>
  </si>
  <si>
    <t>Cash</t>
  </si>
  <si>
    <t>Call investment deposits</t>
  </si>
  <si>
    <t>Consumer debtors</t>
  </si>
  <si>
    <t>Other debtors</t>
  </si>
  <si>
    <t>Current portion of long-term receivables</t>
  </si>
  <si>
    <t>Inventory</t>
  </si>
  <si>
    <t>Non current assets</t>
  </si>
  <si>
    <t>Long-term receivables</t>
  </si>
  <si>
    <t>Investments</t>
  </si>
  <si>
    <t>Investment property</t>
  </si>
  <si>
    <t>Investment in Associate</t>
  </si>
  <si>
    <t>Property, plant and equipment</t>
  </si>
  <si>
    <t>Agricultural</t>
  </si>
  <si>
    <t>Biological</t>
  </si>
  <si>
    <t>Intangible</t>
  </si>
  <si>
    <t>Other non-current assets</t>
  </si>
  <si>
    <t>TOTAL ASSETS</t>
  </si>
  <si>
    <t>LIABILITIES</t>
  </si>
  <si>
    <t>Current liabilities</t>
  </si>
  <si>
    <t>Bank overdraft</t>
  </si>
  <si>
    <t>Consumer deposits</t>
  </si>
  <si>
    <t>Trade and other payables</t>
  </si>
  <si>
    <t>Provisions</t>
  </si>
  <si>
    <t>Non current liabilities</t>
  </si>
  <si>
    <t>TOTAL LIABILITIES</t>
  </si>
  <si>
    <t>NET ASSETS</t>
  </si>
  <si>
    <t>COMMUNITY WEALTH/EQUITY</t>
  </si>
  <si>
    <t>Accumulated Surplus/(Deficit)</t>
  </si>
  <si>
    <t>Reserves</t>
  </si>
  <si>
    <t>Minorities interests</t>
  </si>
  <si>
    <t>TOTAL COMMUNITY WEALTH/EQUITY</t>
  </si>
  <si>
    <t>Gauteng: Emfuleni(GT421) - Table C7 Quarterly Budget Statement - Cash Flows for 3rd Quarter ended 31 March 2017 (Figures Finalised as at 2017/05/04)</t>
  </si>
  <si>
    <t>CASH FLOW FROM OPERATING ACTIVITIES</t>
  </si>
  <si>
    <t>Receipts</t>
  </si>
  <si>
    <t>Property rates, penalties and collection charges</t>
  </si>
  <si>
    <t>Other revenue</t>
  </si>
  <si>
    <t>Government - operating</t>
  </si>
  <si>
    <t>Government - capital</t>
  </si>
  <si>
    <t>Interest</t>
  </si>
  <si>
    <t>Dividends</t>
  </si>
  <si>
    <t>Payments</t>
  </si>
  <si>
    <t>Suppliers and employees</t>
  </si>
  <si>
    <t>NET CASH FROM/(USED) OPERATING ACTIVITIES</t>
  </si>
  <si>
    <t>CASH FLOW FROM INVESTING ACTIVITIES</t>
  </si>
  <si>
    <t>Proceeds on disposal of PPE</t>
  </si>
  <si>
    <t>Decrease in non-current debtors</t>
  </si>
  <si>
    <t>Decrease in other non-current receivables</t>
  </si>
  <si>
    <t>Decrease (increase) in non-current investments</t>
  </si>
  <si>
    <t>Capital assets</t>
  </si>
  <si>
    <t>NET CASH FROM/(USED) INVESTING ACTIVITIES</t>
  </si>
  <si>
    <t>CASH FLOW FROM FINANCING ACTIVITIES</t>
  </si>
  <si>
    <t>Short term loans</t>
  </si>
  <si>
    <t>Borrowing long term/refinancing</t>
  </si>
  <si>
    <t>Increase (decrease) in consumer deposits</t>
  </si>
  <si>
    <t>Repayment of borrowing</t>
  </si>
  <si>
    <t>NET CASH FROM/(USED) FINANCING ACTIVITIES</t>
  </si>
  <si>
    <t>NET INCREASE/(DECREASE) IN CASH HELD</t>
  </si>
  <si>
    <t>Cash/cash equivalents at the year begin:</t>
  </si>
  <si>
    <t>Cash/cash equivalents at the year end:</t>
  </si>
  <si>
    <t>Gauteng: Emfuleni(GT421) - Table C9 Quarterly Budget Statement - Capital Expenditure by Asset Clas for 3rd Quarter ended 31 March 2017 (Figures Finalised as at 2017/05/04)</t>
  </si>
  <si>
    <t>CAPITAL EXPENDITURE</t>
  </si>
  <si>
    <t>Total New Assets</t>
  </si>
  <si>
    <t>Infrastructure - Road Transport</t>
  </si>
  <si>
    <t>Infrastructure - Electricity</t>
  </si>
  <si>
    <t>Infrastructure - Water</t>
  </si>
  <si>
    <t>Infrastructure - Sanitation</t>
  </si>
  <si>
    <t>Infrastructure - Other</t>
  </si>
  <si>
    <t>Infrastructure</t>
  </si>
  <si>
    <t>Community</t>
  </si>
  <si>
    <t>Heritage assets</t>
  </si>
  <si>
    <t>Investment properties</t>
  </si>
  <si>
    <t>Other assets</t>
  </si>
  <si>
    <t>Agricultural assets</t>
  </si>
  <si>
    <t>Biological assets</t>
  </si>
  <si>
    <t>Intangibles</t>
  </si>
  <si>
    <t>Total Renewal of Existing Assets</t>
  </si>
  <si>
    <t>Total Capital Expenditure</t>
  </si>
  <si>
    <t>TOTAL CAPITAL EXPENDITURE - Asset Class</t>
  </si>
  <si>
    <t>Repairs and Maintenance by Asset Class</t>
  </si>
  <si>
    <t>6,7</t>
  </si>
  <si>
    <t>Repairs and Maintenance by Expenditure Items</t>
  </si>
  <si>
    <t>Other materials</t>
  </si>
  <si>
    <t>Contracted Services</t>
  </si>
  <si>
    <t>TOTAL REPAIRS AND MAINTENANCE EXPENDITURE</t>
  </si>
  <si>
    <t>Gauteng: Emfuleni(GT421) - Table SC13a Quarterly Budget Statement - Capital Expenditure on New Assets by Asset Class for 3rd Quarter ended 31 March 2017 (Figures Finalised as at 2017/05/04)</t>
  </si>
  <si>
    <t>Capital Expenditure on new assets by Asset Class/Sub-class</t>
  </si>
  <si>
    <t>Roads, Pavements, Bridges and Storm Water</t>
  </si>
  <si>
    <t>Electricity Reticulation</t>
  </si>
  <si>
    <t>Street Lighting</t>
  </si>
  <si>
    <t>Water Reservoirs and Reticulation</t>
  </si>
  <si>
    <t>Sewerage Purification and Reticulation</t>
  </si>
  <si>
    <t>Waste Mangement</t>
  </si>
  <si>
    <t>Transportation</t>
  </si>
  <si>
    <t>Gas</t>
  </si>
  <si>
    <t>Parks and Gardens</t>
  </si>
  <si>
    <t>Sportfields</t>
  </si>
  <si>
    <t>Community Halls</t>
  </si>
  <si>
    <t>Libraries</t>
  </si>
  <si>
    <t>Recreational Facilities</t>
  </si>
  <si>
    <t>Security and Policing</t>
  </si>
  <si>
    <t>Buses</t>
  </si>
  <si>
    <t>Clinics</t>
  </si>
  <si>
    <t>Museums and Art Galleries</t>
  </si>
  <si>
    <t>Heritage Assets</t>
  </si>
  <si>
    <t>Other Assets</t>
  </si>
  <si>
    <t>General Vehicles</t>
  </si>
  <si>
    <t>Specialised Vehicles</t>
  </si>
  <si>
    <t>Plant and Equipment</t>
  </si>
  <si>
    <t>Office Equipment</t>
  </si>
  <si>
    <t>Abattoirs</t>
  </si>
  <si>
    <t>Markets</t>
  </si>
  <si>
    <t>Civic Land and Buildings</t>
  </si>
  <si>
    <t>Other Land and Buildings</t>
  </si>
  <si>
    <t>Agricultural Assets</t>
  </si>
  <si>
    <t>Biological Assets</t>
  </si>
  <si>
    <t>Total Capital Expenditure on new assets</t>
  </si>
  <si>
    <t>Refuse</t>
  </si>
  <si>
    <t>Fire</t>
  </si>
  <si>
    <t>Conservancy</t>
  </si>
  <si>
    <t>Ambulances</t>
  </si>
  <si>
    <t>Gauteng: Emfuleni(GT421) - Table SC13B Quarterly Budget Statement - Capital Expenditure on Renewal of existing assets by Asset Class for 3rd Quarter ended 31 March 2017 (Figures Finalised as at 2017/05/04)</t>
  </si>
  <si>
    <t>Capital Expenditure on Renewal of Existing Assets by Asset Class/Sub-class</t>
  </si>
  <si>
    <t>Total Capital Expenditure on Renewal of Existing Assets</t>
  </si>
  <si>
    <t>Gauteng: Emfuleni(GT421) - Table SC13C Quarterly Budget Statement - Repairs and Maintenance Expenditure by Asset Class for 3rd Quarter ended 31 March 2017 (Figures Finalised as at 2017/05/04)</t>
  </si>
  <si>
    <t>Repairs and Maintenance Expenditure by Asset Class/Sub-class</t>
  </si>
  <si>
    <t>Total Repairs and Maintenance Expenditure</t>
  </si>
  <si>
    <t>0-30 Days</t>
  </si>
  <si>
    <t>31-60 Days</t>
  </si>
  <si>
    <t>61-90 Days</t>
  </si>
  <si>
    <t>91-120 Days</t>
  </si>
  <si>
    <t>121-150 Dys</t>
  </si>
  <si>
    <t>151-180 Dys</t>
  </si>
  <si>
    <t>181 Dys-1 Yr</t>
  </si>
  <si>
    <t>Over 1Yr</t>
  </si>
  <si>
    <t>Total</t>
  </si>
  <si>
    <t>Total Revenue (excluding capital transfers and contributions)</t>
  </si>
  <si>
    <t>Depreciation &amp; asset impairment</t>
  </si>
  <si>
    <t>Contributions recognised - capital &amp; contributed assets</t>
  </si>
  <si>
    <t>Surplus/(Deficit) after capital transfers &amp; contributions</t>
  </si>
  <si>
    <t>Capital expenditure &amp; funds sources</t>
  </si>
  <si>
    <t>Public contributions &amp; donations</t>
  </si>
  <si>
    <t>Debtors &amp; creditors analysis</t>
  </si>
  <si>
    <t>Collection Rate</t>
  </si>
  <si>
    <t>Financial Performance (Billing)</t>
  </si>
  <si>
    <t>Cash Flow (Receipts)</t>
  </si>
  <si>
    <t>References</t>
  </si>
  <si>
    <t>1. Government Finance Statistics Functions and Sub-functions are standardised to assist the compilation of national and international accounts for comparison purposes</t>
  </si>
  <si>
    <t>2. Total Revenue by standard classification must reconcile to Total Operating Revenue shown in Budgeted Financial Performance (revenue and expenditure)</t>
  </si>
  <si>
    <t>3. Total Expenditure by Standard Classification must reconcile to Total Operating Expenditure shown in Budgeted Financial Performance (revenue and expenditure)</t>
  </si>
  <si>
    <t>4. All amounts must be classified under a standard classification (modified GFS). The GFS function 'Other' is only for Abbatoirs, Air Transport, Markets and Tourism - and if used must be supported by footnotes. Nothing else may be placed under 'Other'. Assign associate share to relevant classification</t>
  </si>
  <si>
    <t>Ref</t>
  </si>
  <si>
    <t>3. Capital expenditure by standard classification must reconcile to the total of multi-year and single year appropriations</t>
  </si>
  <si>
    <t>5. Must reconcile to Monthly Budget Statement Financial Performance (revenue and expenditure)</t>
  </si>
  <si>
    <t>6. Include finance leases and PPP capital funding component of unitary payment - total borrowing/repayments to reconcile to changes in Table SA17</t>
  </si>
  <si>
    <t>1. Material variances to be explained in Table SC1</t>
  </si>
  <si>
    <t>2. Net assets must balance with Total Community Wealth/Equity</t>
  </si>
  <si>
    <t>4. Must reconcile to total capital expenditure on Budgeted Capital Expenditure</t>
  </si>
  <si>
    <t>6. Donated/contributed and assets funded by finance leases to be allocated to the respective category</t>
  </si>
  <si>
    <t>7. Including repairs and maintenance to agricultural, biological and intangible assets</t>
  </si>
  <si>
    <t>1. Total Capital Expenditure on new assets (SC13a) plus Total Capital Expenditure on renewal of existing assets (SC13b) must reconcile to total capital expenditure in Budgeted Capital Expenditure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</si>
</sst>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##,##0_);\(##,##0\);0_)"/>
    <numFmt numFmtId="169" formatCode="#,###.00_);\(#,###.00\);.00_)"/>
    <numFmt numFmtId="170" formatCode="#,###_);\(#,###\);"/>
    <numFmt numFmtId="171" formatCode="#,###.00_);\(#,###.00\);"/>
    <numFmt numFmtId="172" formatCode="_(* #,##0,,_);_(* \(#,##0,,\);_(* &quot;–&quot;?_);_(@_)"/>
    <numFmt numFmtId="173" formatCode="_ * #,##0.00_ ;_ * \(#,##0.00\)_ ;_ * &quot;-&quot;??_ ;_ @_ "/>
    <numFmt numFmtId="174" formatCode="_(* #,##0,_);_(* \(#,##0,\);_(* &quot;–&quot;?_);_(@_)"/>
    <numFmt numFmtId="175" formatCode="_(* #,##0,_);_(* \(#,##0,\);_(* &quot;- &quot;?_);_(@_)"/>
    <numFmt numFmtId="176" formatCode="#,###,;\(#,###,\)"/>
    <numFmt numFmtId="177" formatCode="0.0%"/>
  </numFmts>
  <fonts count="48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ARIAL NARROW"/>
      <family val="0"/>
    </font>
    <font>
      <b/>
      <sz val="10"/>
      <name val="Arial Narrow"/>
      <family val="2"/>
    </font>
    <font>
      <b/>
      <sz val="8"/>
      <name val="Arial Narrow"/>
      <family val="2"/>
    </font>
    <font>
      <b/>
      <u val="single"/>
      <sz val="8"/>
      <name val="Arial Narrow"/>
      <family val="2"/>
    </font>
    <font>
      <sz val="8"/>
      <name val="Arial Narrow"/>
      <family val="2"/>
    </font>
    <font>
      <b/>
      <i/>
      <sz val="8"/>
      <name val="Arial Narrow"/>
      <family val="2"/>
    </font>
    <font>
      <u val="single"/>
      <sz val="8"/>
      <name val="Arial Narrow"/>
      <family val="2"/>
    </font>
    <font>
      <i/>
      <u val="single"/>
      <sz val="8"/>
      <name val="Arial Narrow"/>
      <family val="2"/>
    </font>
    <font>
      <i/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rgb="FF800080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rgb="FF0000FF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thin"/>
      <bottom style="hair"/>
    </border>
    <border>
      <left style="hair"/>
      <right style="thin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29" fillId="32" borderId="7" applyNumberFormat="0" applyFont="0" applyAlignment="0" applyProtection="0"/>
    <xf numFmtId="0" fontId="44" fillId="27" borderId="8" applyNumberFormat="0" applyAlignment="0" applyProtection="0"/>
    <xf numFmtId="9" fontId="29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381">
    <xf numFmtId="0" fontId="0" fillId="0" borderId="0" xfId="0" applyFont="1" applyAlignment="1">
      <alignment/>
    </xf>
    <xf numFmtId="0" fontId="0" fillId="0" borderId="0" xfId="0" applyFont="1" applyAlignment="1">
      <alignment/>
    </xf>
    <xf numFmtId="173" fontId="6" fillId="0" borderId="10" xfId="0" applyNumberFormat="1" applyFont="1" applyBorder="1" applyAlignment="1">
      <alignment/>
    </xf>
    <xf numFmtId="173" fontId="6" fillId="0" borderId="11" xfId="0" applyNumberFormat="1" applyFont="1" applyBorder="1" applyAlignment="1">
      <alignment/>
    </xf>
    <xf numFmtId="173" fontId="6" fillId="0" borderId="12" xfId="0" applyNumberFormat="1" applyFont="1" applyBorder="1" applyAlignment="1">
      <alignment/>
    </xf>
    <xf numFmtId="173" fontId="4" fillId="0" borderId="13" xfId="0" applyNumberFormat="1" applyFont="1" applyBorder="1" applyAlignment="1">
      <alignment/>
    </xf>
    <xf numFmtId="173" fontId="4" fillId="0" borderId="14" xfId="0" applyNumberFormat="1" applyFont="1" applyBorder="1" applyAlignment="1">
      <alignment/>
    </xf>
    <xf numFmtId="173" fontId="4" fillId="0" borderId="15" xfId="0" applyNumberFormat="1" applyFont="1" applyBorder="1" applyAlignment="1">
      <alignment/>
    </xf>
    <xf numFmtId="173" fontId="4" fillId="0" borderId="16" xfId="0" applyNumberFormat="1" applyFont="1" applyBorder="1" applyAlignment="1">
      <alignment/>
    </xf>
    <xf numFmtId="173" fontId="6" fillId="0" borderId="17" xfId="0" applyNumberFormat="1" applyFont="1" applyBorder="1" applyAlignment="1">
      <alignment/>
    </xf>
    <xf numFmtId="173" fontId="6" fillId="0" borderId="18" xfId="0" applyNumberFormat="1" applyFont="1" applyBorder="1" applyAlignment="1">
      <alignment/>
    </xf>
    <xf numFmtId="173" fontId="6" fillId="0" borderId="19" xfId="0" applyNumberFormat="1" applyFont="1" applyBorder="1" applyAlignment="1">
      <alignment/>
    </xf>
    <xf numFmtId="173" fontId="6" fillId="0" borderId="20" xfId="0" applyNumberFormat="1" applyFont="1" applyBorder="1" applyAlignment="1">
      <alignment/>
    </xf>
    <xf numFmtId="173" fontId="6" fillId="0" borderId="21" xfId="0" applyNumberFormat="1" applyFont="1" applyBorder="1" applyAlignment="1">
      <alignment/>
    </xf>
    <xf numFmtId="173" fontId="6" fillId="0" borderId="22" xfId="0" applyNumberFormat="1" applyFont="1" applyBorder="1" applyAlignment="1">
      <alignment/>
    </xf>
    <xf numFmtId="173" fontId="6" fillId="0" borderId="23" xfId="0" applyNumberFormat="1" applyFont="1" applyBorder="1" applyAlignment="1">
      <alignment/>
    </xf>
    <xf numFmtId="173" fontId="6" fillId="0" borderId="24" xfId="0" applyNumberFormat="1" applyFont="1" applyBorder="1" applyAlignment="1">
      <alignment/>
    </xf>
    <xf numFmtId="173" fontId="6" fillId="0" borderId="25" xfId="0" applyNumberFormat="1" applyFont="1" applyBorder="1" applyAlignment="1">
      <alignment/>
    </xf>
    <xf numFmtId="0" fontId="6" fillId="0" borderId="0" xfId="0" applyFont="1" applyAlignment="1">
      <alignment/>
    </xf>
    <xf numFmtId="175" fontId="6" fillId="0" borderId="20" xfId="0" applyNumberFormat="1" applyFont="1" applyFill="1" applyBorder="1" applyAlignment="1" applyProtection="1">
      <alignment/>
      <protection/>
    </xf>
    <xf numFmtId="175" fontId="6" fillId="0" borderId="11" xfId="0" applyNumberFormat="1" applyFont="1" applyFill="1" applyBorder="1" applyAlignment="1">
      <alignment/>
    </xf>
    <xf numFmtId="175" fontId="6" fillId="0" borderId="21" xfId="0" applyNumberFormat="1" applyFont="1" applyFill="1" applyBorder="1" applyAlignment="1">
      <alignment/>
    </xf>
    <xf numFmtId="175" fontId="4" fillId="0" borderId="20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>
      <alignment/>
    </xf>
    <xf numFmtId="175" fontId="6" fillId="0" borderId="13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>
      <alignment/>
    </xf>
    <xf numFmtId="175" fontId="6" fillId="0" borderId="15" xfId="0" applyNumberFormat="1" applyFont="1" applyFill="1" applyBorder="1" applyAlignment="1">
      <alignment/>
    </xf>
    <xf numFmtId="175" fontId="6" fillId="0" borderId="27" xfId="0" applyNumberFormat="1" applyFont="1" applyFill="1" applyBorder="1" applyAlignment="1">
      <alignment/>
    </xf>
    <xf numFmtId="175" fontId="6" fillId="0" borderId="23" xfId="0" applyNumberFormat="1" applyFont="1" applyFill="1" applyBorder="1" applyAlignment="1" applyProtection="1">
      <alignment/>
      <protection/>
    </xf>
    <xf numFmtId="175" fontId="6" fillId="0" borderId="12" xfId="0" applyNumberFormat="1" applyFont="1" applyFill="1" applyBorder="1" applyAlignment="1">
      <alignment/>
    </xf>
    <xf numFmtId="175" fontId="6" fillId="0" borderId="24" xfId="0" applyNumberFormat="1" applyFont="1" applyFill="1" applyBorder="1" applyAlignment="1">
      <alignment/>
    </xf>
    <xf numFmtId="175" fontId="6" fillId="0" borderId="28" xfId="0" applyNumberFormat="1" applyFont="1" applyFill="1" applyBorder="1" applyAlignment="1">
      <alignment/>
    </xf>
    <xf numFmtId="175" fontId="6" fillId="0" borderId="13" xfId="0" applyNumberFormat="1" applyFont="1" applyBorder="1" applyAlignment="1">
      <alignment/>
    </xf>
    <xf numFmtId="175" fontId="6" fillId="0" borderId="14" xfId="0" applyNumberFormat="1" applyFont="1" applyBorder="1" applyAlignment="1">
      <alignment/>
    </xf>
    <xf numFmtId="175" fontId="6" fillId="0" borderId="15" xfId="0" applyNumberFormat="1" applyFont="1" applyBorder="1" applyAlignment="1">
      <alignment/>
    </xf>
    <xf numFmtId="175" fontId="6" fillId="0" borderId="27" xfId="0" applyNumberFormat="1" applyFont="1" applyBorder="1" applyAlignment="1">
      <alignment/>
    </xf>
    <xf numFmtId="0" fontId="4" fillId="0" borderId="29" xfId="0" applyFont="1" applyFill="1" applyBorder="1" applyAlignment="1" applyProtection="1">
      <alignment/>
      <protection/>
    </xf>
    <xf numFmtId="0" fontId="6" fillId="0" borderId="17" xfId="0" applyNumberFormat="1" applyFont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1"/>
      <protection/>
    </xf>
    <xf numFmtId="0" fontId="6" fillId="0" borderId="20" xfId="0" applyNumberFormat="1" applyFont="1" applyFill="1" applyBorder="1" applyAlignment="1" applyProtection="1">
      <alignment horizontal="left" indent="2"/>
      <protection/>
    </xf>
    <xf numFmtId="0" fontId="6" fillId="0" borderId="23" xfId="0" applyNumberFormat="1" applyFont="1" applyBorder="1" applyAlignment="1" applyProtection="1">
      <alignment horizontal="left" indent="1"/>
      <protection/>
    </xf>
    <xf numFmtId="0" fontId="4" fillId="0" borderId="13" xfId="0" applyNumberFormat="1" applyFont="1" applyBorder="1" applyAlignment="1" applyProtection="1">
      <alignment horizontal="left"/>
      <protection/>
    </xf>
    <xf numFmtId="0" fontId="7" fillId="0" borderId="13" xfId="0" applyNumberFormat="1" applyFont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4" fillId="0" borderId="30" xfId="0" applyFont="1" applyFill="1" applyBorder="1" applyAlignment="1" applyProtection="1">
      <alignment horizontal="center" vertical="center" wrapText="1"/>
      <protection/>
    </xf>
    <xf numFmtId="0" fontId="4" fillId="0" borderId="23" xfId="0" applyFont="1" applyFill="1" applyBorder="1" applyAlignment="1" applyProtection="1">
      <alignment horizontal="left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31" xfId="0" applyFont="1" applyFill="1" applyBorder="1" applyAlignment="1" applyProtection="1">
      <alignment horizontal="center" vertical="center" wrapText="1"/>
      <protection/>
    </xf>
    <xf numFmtId="0" fontId="4" fillId="0" borderId="32" xfId="0" applyFont="1" applyFill="1" applyBorder="1" applyAlignment="1" applyProtection="1">
      <alignment horizontal="center" vertical="center" wrapText="1"/>
      <protection/>
    </xf>
    <xf numFmtId="0" fontId="4" fillId="0" borderId="33" xfId="0" applyFont="1" applyFill="1" applyBorder="1" applyAlignment="1" applyProtection="1">
      <alignment horizontal="center" vertical="center" wrapText="1"/>
      <protection/>
    </xf>
    <xf numFmtId="0" fontId="4" fillId="0" borderId="34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/>
      <protection/>
    </xf>
    <xf numFmtId="175" fontId="6" fillId="0" borderId="11" xfId="0" applyNumberFormat="1" applyFont="1" applyBorder="1" applyAlignment="1" applyProtection="1">
      <alignment/>
      <protection/>
    </xf>
    <xf numFmtId="175" fontId="6" fillId="0" borderId="21" xfId="0" applyNumberFormat="1" applyFont="1" applyBorder="1" applyAlignment="1" applyProtection="1">
      <alignment/>
      <protection/>
    </xf>
    <xf numFmtId="175" fontId="6" fillId="0" borderId="18" xfId="0" applyNumberFormat="1" applyFont="1" applyBorder="1" applyAlignment="1" applyProtection="1">
      <alignment/>
      <protection/>
    </xf>
    <xf numFmtId="173" fontId="6" fillId="0" borderId="10" xfId="0" applyNumberFormat="1" applyFont="1" applyBorder="1" applyAlignment="1" applyProtection="1">
      <alignment/>
      <protection/>
    </xf>
    <xf numFmtId="175" fontId="6" fillId="0" borderId="35" xfId="0" applyNumberFormat="1" applyFont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indent="1"/>
      <protection/>
    </xf>
    <xf numFmtId="175" fontId="6" fillId="0" borderId="11" xfId="0" applyNumberFormat="1" applyFont="1" applyFill="1" applyBorder="1" applyAlignment="1" applyProtection="1">
      <alignment/>
      <protection/>
    </xf>
    <xf numFmtId="175" fontId="6" fillId="0" borderId="21" xfId="0" applyNumberFormat="1" applyFont="1" applyFill="1" applyBorder="1" applyAlignment="1" applyProtection="1">
      <alignment/>
      <protection/>
    </xf>
    <xf numFmtId="173" fontId="6" fillId="0" borderId="11" xfId="0" applyNumberFormat="1" applyFont="1" applyFill="1" applyBorder="1" applyAlignment="1" applyProtection="1">
      <alignment/>
      <protection/>
    </xf>
    <xf numFmtId="175" fontId="6" fillId="0" borderId="26" xfId="0" applyNumberFormat="1" applyFont="1" applyFill="1" applyBorder="1" applyAlignment="1" applyProtection="1">
      <alignment/>
      <protection/>
    </xf>
    <xf numFmtId="0" fontId="4" fillId="0" borderId="36" xfId="0" applyFont="1" applyBorder="1" applyAlignment="1" applyProtection="1">
      <alignment horizontal="left" vertical="top" wrapText="1"/>
      <protection/>
    </xf>
    <xf numFmtId="175" fontId="4" fillId="0" borderId="37" xfId="0" applyNumberFormat="1" applyFont="1" applyFill="1" applyBorder="1" applyAlignment="1" applyProtection="1">
      <alignment vertical="top"/>
      <protection/>
    </xf>
    <xf numFmtId="175" fontId="4" fillId="0" borderId="38" xfId="0" applyNumberFormat="1" applyFont="1" applyFill="1" applyBorder="1" applyAlignment="1" applyProtection="1">
      <alignment vertical="top"/>
      <protection/>
    </xf>
    <xf numFmtId="175" fontId="4" fillId="0" borderId="39" xfId="0" applyNumberFormat="1" applyFont="1" applyFill="1" applyBorder="1" applyAlignment="1" applyProtection="1">
      <alignment vertical="top"/>
      <protection/>
    </xf>
    <xf numFmtId="173" fontId="4" fillId="0" borderId="38" xfId="0" applyNumberFormat="1" applyFont="1" applyFill="1" applyBorder="1" applyAlignment="1" applyProtection="1">
      <alignment vertical="top"/>
      <protection/>
    </xf>
    <xf numFmtId="175" fontId="4" fillId="0" borderId="40" xfId="0" applyNumberFormat="1" applyFont="1" applyFill="1" applyBorder="1" applyAlignment="1" applyProtection="1">
      <alignment vertical="top"/>
      <protection/>
    </xf>
    <xf numFmtId="0" fontId="6" fillId="0" borderId="20" xfId="0" applyFont="1" applyFill="1" applyBorder="1" applyAlignment="1" applyProtection="1">
      <alignment horizontal="left" indent="1"/>
      <protection/>
    </xf>
    <xf numFmtId="0" fontId="4" fillId="0" borderId="20" xfId="0" applyFont="1" applyBorder="1" applyAlignment="1" applyProtection="1">
      <alignment/>
      <protection/>
    </xf>
    <xf numFmtId="175" fontId="4" fillId="0" borderId="37" xfId="0" applyNumberFormat="1" applyFont="1" applyFill="1" applyBorder="1" applyAlignment="1" applyProtection="1">
      <alignment/>
      <protection/>
    </xf>
    <xf numFmtId="175" fontId="4" fillId="0" borderId="38" xfId="0" applyNumberFormat="1" applyFont="1" applyFill="1" applyBorder="1" applyAlignment="1" applyProtection="1">
      <alignment/>
      <protection/>
    </xf>
    <xf numFmtId="175" fontId="4" fillId="0" borderId="39" xfId="0" applyNumberFormat="1" applyFont="1" applyFill="1" applyBorder="1" applyAlignment="1" applyProtection="1">
      <alignment/>
      <protection/>
    </xf>
    <xf numFmtId="175" fontId="4" fillId="0" borderId="40" xfId="0" applyNumberFormat="1" applyFont="1" applyFill="1" applyBorder="1" applyAlignment="1" applyProtection="1">
      <alignment/>
      <protection/>
    </xf>
    <xf numFmtId="175" fontId="4" fillId="0" borderId="41" xfId="0" applyNumberFormat="1" applyFont="1" applyFill="1" applyBorder="1" applyAlignment="1" applyProtection="1">
      <alignment/>
      <protection/>
    </xf>
    <xf numFmtId="175" fontId="4" fillId="0" borderId="42" xfId="0" applyNumberFormat="1" applyFont="1" applyFill="1" applyBorder="1" applyAlignment="1" applyProtection="1">
      <alignment/>
      <protection/>
    </xf>
    <xf numFmtId="175" fontId="4" fillId="0" borderId="43" xfId="0" applyNumberFormat="1" applyFont="1" applyFill="1" applyBorder="1" applyAlignment="1" applyProtection="1">
      <alignment/>
      <protection/>
    </xf>
    <xf numFmtId="173" fontId="4" fillId="0" borderId="42" xfId="0" applyNumberFormat="1" applyFont="1" applyFill="1" applyBorder="1" applyAlignment="1" applyProtection="1">
      <alignment/>
      <protection/>
    </xf>
    <xf numFmtId="175" fontId="4" fillId="0" borderId="44" xfId="0" applyNumberFormat="1" applyFont="1" applyFill="1" applyBorder="1" applyAlignment="1" applyProtection="1">
      <alignment/>
      <protection/>
    </xf>
    <xf numFmtId="175" fontId="6" fillId="0" borderId="45" xfId="0" applyNumberFormat="1" applyFont="1" applyFill="1" applyBorder="1" applyAlignment="1" applyProtection="1">
      <alignment/>
      <protection/>
    </xf>
    <xf numFmtId="175" fontId="6" fillId="0" borderId="46" xfId="0" applyNumberFormat="1" applyFont="1" applyFill="1" applyBorder="1" applyAlignment="1" applyProtection="1">
      <alignment/>
      <protection/>
    </xf>
    <xf numFmtId="175" fontId="6" fillId="0" borderId="47" xfId="0" applyNumberFormat="1" applyFont="1" applyFill="1" applyBorder="1" applyAlignment="1" applyProtection="1">
      <alignment/>
      <protection/>
    </xf>
    <xf numFmtId="173" fontId="6" fillId="0" borderId="46" xfId="0" applyNumberFormat="1" applyFont="1" applyFill="1" applyBorder="1" applyAlignment="1" applyProtection="1">
      <alignment/>
      <protection/>
    </xf>
    <xf numFmtId="175" fontId="6" fillId="0" borderId="48" xfId="0" applyNumberFormat="1" applyFont="1" applyFill="1" applyBorder="1" applyAlignment="1" applyProtection="1">
      <alignment/>
      <protection/>
    </xf>
    <xf numFmtId="0" fontId="4" fillId="0" borderId="20" xfId="0" applyFont="1" applyBorder="1" applyAlignment="1" applyProtection="1">
      <alignment vertical="top" wrapText="1"/>
      <protection/>
    </xf>
    <xf numFmtId="175" fontId="4" fillId="0" borderId="41" xfId="0" applyNumberFormat="1" applyFont="1" applyFill="1" applyBorder="1" applyAlignment="1" applyProtection="1">
      <alignment vertical="top"/>
      <protection/>
    </xf>
    <xf numFmtId="175" fontId="4" fillId="0" borderId="42" xfId="0" applyNumberFormat="1" applyFont="1" applyFill="1" applyBorder="1" applyAlignment="1" applyProtection="1">
      <alignment vertical="top"/>
      <protection/>
    </xf>
    <xf numFmtId="175" fontId="4" fillId="0" borderId="43" xfId="0" applyNumberFormat="1" applyFont="1" applyFill="1" applyBorder="1" applyAlignment="1" applyProtection="1">
      <alignment vertical="top"/>
      <protection/>
    </xf>
    <xf numFmtId="173" fontId="4" fillId="0" borderId="42" xfId="0" applyNumberFormat="1" applyFont="1" applyFill="1" applyBorder="1" applyAlignment="1" applyProtection="1">
      <alignment vertical="top"/>
      <protection/>
    </xf>
    <xf numFmtId="175" fontId="4" fillId="0" borderId="44" xfId="0" applyNumberFormat="1" applyFont="1" applyFill="1" applyBorder="1" applyAlignment="1" applyProtection="1">
      <alignment vertical="top"/>
      <protection/>
    </xf>
    <xf numFmtId="0" fontId="6" fillId="0" borderId="20" xfId="0" applyFont="1" applyBorder="1" applyAlignment="1" applyProtection="1">
      <alignment horizontal="left" wrapText="1" indent="1"/>
      <protection/>
    </xf>
    <xf numFmtId="0" fontId="4" fillId="0" borderId="20" xfId="0" applyFont="1" applyBorder="1" applyAlignment="1" applyProtection="1">
      <alignment wrapText="1"/>
      <protection/>
    </xf>
    <xf numFmtId="0" fontId="6" fillId="0" borderId="20" xfId="0" applyFont="1" applyBorder="1" applyAlignment="1" applyProtection="1">
      <alignment/>
      <protection/>
    </xf>
    <xf numFmtId="173" fontId="6" fillId="0" borderId="11" xfId="0" applyNumberFormat="1" applyFont="1" applyBorder="1" applyAlignment="1" applyProtection="1">
      <alignment/>
      <protection/>
    </xf>
    <xf numFmtId="175" fontId="6" fillId="0" borderId="26" xfId="0" applyNumberFormat="1" applyFont="1" applyBorder="1" applyAlignment="1" applyProtection="1">
      <alignment/>
      <protection/>
    </xf>
    <xf numFmtId="0" fontId="5" fillId="0" borderId="17" xfId="0" applyFont="1" applyBorder="1" applyAlignment="1" applyProtection="1">
      <alignment/>
      <protection/>
    </xf>
    <xf numFmtId="175" fontId="6" fillId="0" borderId="17" xfId="0" applyNumberFormat="1" applyFont="1" applyBorder="1" applyAlignment="1" applyProtection="1">
      <alignment/>
      <protection/>
    </xf>
    <xf numFmtId="175" fontId="6" fillId="0" borderId="10" xfId="0" applyNumberFormat="1" applyFont="1" applyBorder="1" applyAlignment="1" applyProtection="1">
      <alignment/>
      <protection/>
    </xf>
    <xf numFmtId="175" fontId="4" fillId="0" borderId="11" xfId="0" applyNumberFormat="1" applyFont="1" applyFill="1" applyBorder="1" applyAlignment="1" applyProtection="1">
      <alignment/>
      <protection/>
    </xf>
    <xf numFmtId="175" fontId="4" fillId="0" borderId="21" xfId="0" applyNumberFormat="1" applyFont="1" applyFill="1" applyBorder="1" applyAlignment="1" applyProtection="1">
      <alignment/>
      <protection/>
    </xf>
    <xf numFmtId="173" fontId="4" fillId="0" borderId="11" xfId="0" applyNumberFormat="1" applyFont="1" applyFill="1" applyBorder="1" applyAlignment="1" applyProtection="1">
      <alignment/>
      <protection/>
    </xf>
    <xf numFmtId="175" fontId="4" fillId="0" borderId="26" xfId="0" applyNumberFormat="1" applyFont="1" applyFill="1" applyBorder="1" applyAlignment="1" applyProtection="1">
      <alignment/>
      <protection/>
    </xf>
    <xf numFmtId="0" fontId="6" fillId="0" borderId="20" xfId="0" applyFont="1" applyBorder="1" applyAlignment="1" applyProtection="1">
      <alignment horizontal="left" vertical="top" indent="1"/>
      <protection/>
    </xf>
    <xf numFmtId="175" fontId="4" fillId="0" borderId="20" xfId="0" applyNumberFormat="1" applyFont="1" applyBorder="1" applyAlignment="1" applyProtection="1">
      <alignment/>
      <protection/>
    </xf>
    <xf numFmtId="175" fontId="4" fillId="0" borderId="11" xfId="0" applyNumberFormat="1" applyFont="1" applyBorder="1" applyAlignment="1" applyProtection="1">
      <alignment/>
      <protection/>
    </xf>
    <xf numFmtId="175" fontId="4" fillId="0" borderId="21" xfId="0" applyNumberFormat="1" applyFont="1" applyBorder="1" applyAlignment="1" applyProtection="1">
      <alignment/>
      <protection/>
    </xf>
    <xf numFmtId="173" fontId="4" fillId="0" borderId="11" xfId="0" applyNumberFormat="1" applyFont="1" applyBorder="1" applyAlignment="1" applyProtection="1">
      <alignment/>
      <protection/>
    </xf>
    <xf numFmtId="175" fontId="4" fillId="0" borderId="26" xfId="0" applyNumberFormat="1" applyFont="1" applyBorder="1" applyAlignment="1" applyProtection="1">
      <alignment/>
      <protection/>
    </xf>
    <xf numFmtId="0" fontId="6" fillId="0" borderId="23" xfId="0" applyFont="1" applyBorder="1" applyAlignment="1" applyProtection="1">
      <alignment/>
      <protection/>
    </xf>
    <xf numFmtId="175" fontId="6" fillId="0" borderId="23" xfId="0" applyNumberFormat="1" applyFont="1" applyBorder="1" applyAlignment="1" applyProtection="1">
      <alignment/>
      <protection/>
    </xf>
    <xf numFmtId="175" fontId="6" fillId="0" borderId="12" xfId="0" applyNumberFormat="1" applyFont="1" applyBorder="1" applyAlignment="1" applyProtection="1">
      <alignment/>
      <protection/>
    </xf>
    <xf numFmtId="175" fontId="6" fillId="0" borderId="24" xfId="0" applyNumberFormat="1" applyFont="1" applyBorder="1" applyAlignment="1" applyProtection="1">
      <alignment/>
      <protection/>
    </xf>
    <xf numFmtId="173" fontId="6" fillId="0" borderId="12" xfId="0" applyNumberFormat="1" applyFont="1" applyBorder="1" applyAlignment="1" applyProtection="1">
      <alignment/>
      <protection/>
    </xf>
    <xf numFmtId="175" fontId="6" fillId="0" borderId="28" xfId="0" applyNumberFormat="1" applyFont="1" applyBorder="1" applyAlignment="1" applyProtection="1">
      <alignment/>
      <protection/>
    </xf>
    <xf numFmtId="0" fontId="4" fillId="0" borderId="45" xfId="0" applyFont="1" applyFill="1" applyBorder="1" applyAlignment="1" applyProtection="1">
      <alignment horizontal="center" vertical="center" wrapText="1"/>
      <protection/>
    </xf>
    <xf numFmtId="0" fontId="4" fillId="0" borderId="46" xfId="0" applyFont="1" applyFill="1" applyBorder="1" applyAlignment="1" applyProtection="1">
      <alignment horizontal="center" vertical="center" wrapText="1"/>
      <protection/>
    </xf>
    <xf numFmtId="0" fontId="4" fillId="0" borderId="47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4" fillId="0" borderId="49" xfId="0" applyFon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4" fillId="0" borderId="50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/>
      <protection/>
    </xf>
    <xf numFmtId="175" fontId="6" fillId="0" borderId="20" xfId="0" applyNumberFormat="1" applyFont="1" applyBorder="1" applyAlignment="1" applyProtection="1">
      <alignment horizontal="left" wrapText="1"/>
      <protection/>
    </xf>
    <xf numFmtId="175" fontId="6" fillId="0" borderId="51" xfId="0" applyNumberFormat="1" applyFont="1" applyBorder="1" applyAlignment="1" applyProtection="1">
      <alignment horizontal="left" wrapText="1"/>
      <protection/>
    </xf>
    <xf numFmtId="175" fontId="6" fillId="0" borderId="21" xfId="0" applyNumberFormat="1" applyFont="1" applyBorder="1" applyAlignment="1" applyProtection="1">
      <alignment horizontal="left" wrapText="1"/>
      <protection/>
    </xf>
    <xf numFmtId="175" fontId="0" fillId="0" borderId="21" xfId="0" applyNumberFormat="1" applyBorder="1" applyAlignment="1" applyProtection="1">
      <alignment/>
      <protection/>
    </xf>
    <xf numFmtId="175" fontId="0" fillId="0" borderId="22" xfId="0" applyNumberFormat="1" applyBorder="1" applyAlignment="1" applyProtection="1">
      <alignment/>
      <protection/>
    </xf>
    <xf numFmtId="0" fontId="6" fillId="0" borderId="20" xfId="0" applyFont="1" applyFill="1" applyBorder="1" applyAlignment="1" applyProtection="1">
      <alignment/>
      <protection/>
    </xf>
    <xf numFmtId="175" fontId="6" fillId="0" borderId="51" xfId="0" applyNumberFormat="1" applyFont="1" applyBorder="1" applyAlignment="1" applyProtection="1">
      <alignment/>
      <protection/>
    </xf>
    <xf numFmtId="175" fontId="6" fillId="0" borderId="22" xfId="0" applyNumberFormat="1" applyFont="1" applyBorder="1" applyAlignment="1" applyProtection="1">
      <alignment/>
      <protection/>
    </xf>
    <xf numFmtId="0" fontId="6" fillId="0" borderId="23" xfId="0" applyFont="1" applyFill="1" applyBorder="1" applyAlignment="1" applyProtection="1">
      <alignment/>
      <protection/>
    </xf>
    <xf numFmtId="175" fontId="6" fillId="0" borderId="52" xfId="0" applyNumberFormat="1" applyFont="1" applyBorder="1" applyAlignment="1" applyProtection="1">
      <alignment/>
      <protection/>
    </xf>
    <xf numFmtId="175" fontId="6" fillId="0" borderId="25" xfId="0" applyNumberFormat="1" applyFont="1" applyBorder="1" applyAlignment="1" applyProtection="1">
      <alignment/>
      <protection/>
    </xf>
    <xf numFmtId="0" fontId="4" fillId="0" borderId="18" xfId="0" applyFont="1" applyFill="1" applyBorder="1" applyAlignment="1">
      <alignment vertical="center"/>
    </xf>
    <xf numFmtId="0" fontId="7" fillId="0" borderId="36" xfId="0" applyNumberFormat="1" applyFont="1" applyFill="1" applyBorder="1" applyAlignment="1" applyProtection="1">
      <alignment horizontal="left" indent="1"/>
      <protection/>
    </xf>
    <xf numFmtId="0" fontId="6" fillId="0" borderId="21" xfId="0" applyNumberFormat="1" applyFont="1" applyBorder="1" applyAlignment="1" applyProtection="1">
      <alignment horizontal="center"/>
      <protection/>
    </xf>
    <xf numFmtId="173" fontId="4" fillId="0" borderId="21" xfId="0" applyNumberFormat="1" applyFont="1" applyFill="1" applyBorder="1" applyAlignment="1" applyProtection="1">
      <alignment/>
      <protection/>
    </xf>
    <xf numFmtId="0" fontId="6" fillId="0" borderId="36" xfId="0" applyNumberFormat="1" applyFont="1" applyFill="1" applyBorder="1" applyAlignment="1" applyProtection="1">
      <alignment horizontal="left" indent="2"/>
      <protection/>
    </xf>
    <xf numFmtId="174" fontId="6" fillId="0" borderId="21" xfId="0" applyNumberFormat="1" applyFont="1" applyFill="1" applyBorder="1" applyAlignment="1" applyProtection="1">
      <alignment/>
      <protection/>
    </xf>
    <xf numFmtId="173" fontId="6" fillId="0" borderId="21" xfId="0" applyNumberFormat="1" applyFont="1" applyFill="1" applyBorder="1" applyAlignment="1" applyProtection="1">
      <alignment/>
      <protection/>
    </xf>
    <xf numFmtId="173" fontId="6" fillId="0" borderId="21" xfId="42" applyNumberFormat="1" applyFont="1" applyFill="1" applyBorder="1" applyAlignment="1" applyProtection="1">
      <alignment/>
      <protection/>
    </xf>
    <xf numFmtId="0" fontId="6" fillId="0" borderId="21" xfId="0" applyNumberFormat="1" applyFont="1" applyFill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/>
      <protection/>
    </xf>
    <xf numFmtId="0" fontId="6" fillId="0" borderId="39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/>
      <protection/>
    </xf>
    <xf numFmtId="0" fontId="5" fillId="0" borderId="36" xfId="0" applyNumberFormat="1" applyFont="1" applyBorder="1" applyAlignment="1" applyProtection="1">
      <alignment/>
      <protection/>
    </xf>
    <xf numFmtId="0" fontId="8" fillId="0" borderId="21" xfId="0" applyNumberFormat="1" applyFont="1" applyBorder="1" applyAlignment="1" applyProtection="1">
      <alignment horizontal="center"/>
      <protection/>
    </xf>
    <xf numFmtId="0" fontId="4" fillId="0" borderId="54" xfId="0" applyNumberFormat="1" applyFont="1" applyBorder="1" applyAlignment="1" applyProtection="1">
      <alignment/>
      <protection/>
    </xf>
    <xf numFmtId="0" fontId="6" fillId="0" borderId="32" xfId="0" applyNumberFormat="1" applyFont="1" applyBorder="1" applyAlignment="1" applyProtection="1">
      <alignment horizontal="center"/>
      <protection/>
    </xf>
    <xf numFmtId="0" fontId="9" fillId="0" borderId="55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4" fillId="0" borderId="22" xfId="0" applyNumberFormat="1" applyFont="1" applyFill="1" applyBorder="1" applyAlignment="1" applyProtection="1">
      <alignment/>
      <protection/>
    </xf>
    <xf numFmtId="175" fontId="4" fillId="0" borderId="51" xfId="0" applyNumberFormat="1" applyFont="1" applyFill="1" applyBorder="1" applyAlignment="1" applyProtection="1">
      <alignment/>
      <protection/>
    </xf>
    <xf numFmtId="175" fontId="6" fillId="0" borderId="22" xfId="0" applyNumberFormat="1" applyFont="1" applyFill="1" applyBorder="1" applyAlignment="1" applyProtection="1">
      <alignment/>
      <protection/>
    </xf>
    <xf numFmtId="175" fontId="6" fillId="0" borderId="51" xfId="0" applyNumberFormat="1" applyFont="1" applyFill="1" applyBorder="1" applyAlignment="1" applyProtection="1">
      <alignment/>
      <protection/>
    </xf>
    <xf numFmtId="175" fontId="6" fillId="0" borderId="22" xfId="42" applyNumberFormat="1" applyFont="1" applyFill="1" applyBorder="1" applyAlignment="1" applyProtection="1">
      <alignment/>
      <protection/>
    </xf>
    <xf numFmtId="175" fontId="6" fillId="0" borderId="51" xfId="42" applyNumberFormat="1" applyFont="1" applyFill="1" applyBorder="1" applyAlignment="1" applyProtection="1">
      <alignment/>
      <protection/>
    </xf>
    <xf numFmtId="175" fontId="6" fillId="0" borderId="21" xfId="42" applyNumberFormat="1" applyFont="1" applyFill="1" applyBorder="1" applyAlignment="1" applyProtection="1">
      <alignment/>
      <protection/>
    </xf>
    <xf numFmtId="0" fontId="4" fillId="0" borderId="56" xfId="0" applyFont="1" applyFill="1" applyBorder="1" applyAlignment="1" applyProtection="1">
      <alignment horizontal="center" vertical="center"/>
      <protection/>
    </xf>
    <xf numFmtId="0" fontId="4" fillId="0" borderId="57" xfId="0" applyFont="1" applyFill="1" applyBorder="1" applyAlignment="1" applyProtection="1">
      <alignment horizontal="left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5" xfId="0" applyFont="1" applyFill="1" applyBorder="1" applyAlignment="1" applyProtection="1">
      <alignment horizontal="center" vertical="center" wrapText="1"/>
      <protection/>
    </xf>
    <xf numFmtId="175" fontId="4" fillId="0" borderId="19" xfId="0" applyNumberFormat="1" applyFont="1" applyBorder="1" applyAlignment="1" applyProtection="1">
      <alignment horizontal="center"/>
      <protection/>
    </xf>
    <xf numFmtId="175" fontId="4" fillId="0" borderId="56" xfId="0" applyNumberFormat="1" applyFont="1" applyBorder="1" applyAlignment="1" applyProtection="1">
      <alignment horizontal="center"/>
      <protection/>
    </xf>
    <xf numFmtId="175" fontId="4" fillId="0" borderId="18" xfId="0" applyNumberFormat="1" applyFont="1" applyBorder="1" applyAlignment="1" applyProtection="1">
      <alignment horizontal="center"/>
      <protection/>
    </xf>
    <xf numFmtId="0" fontId="4" fillId="0" borderId="18" xfId="0" applyFont="1" applyBorder="1" applyAlignment="1" applyProtection="1">
      <alignment horizontal="center"/>
      <protection/>
    </xf>
    <xf numFmtId="175" fontId="4" fillId="0" borderId="58" xfId="0" applyNumberFormat="1" applyFont="1" applyFill="1" applyBorder="1" applyAlignment="1" applyProtection="1">
      <alignment/>
      <protection/>
    </xf>
    <xf numFmtId="175" fontId="4" fillId="0" borderId="59" xfId="0" applyNumberFormat="1" applyFont="1" applyFill="1" applyBorder="1" applyAlignment="1" applyProtection="1">
      <alignment/>
      <protection/>
    </xf>
    <xf numFmtId="173" fontId="4" fillId="0" borderId="39" xfId="0" applyNumberFormat="1" applyFont="1" applyFill="1" applyBorder="1" applyAlignment="1" applyProtection="1">
      <alignment/>
      <protection/>
    </xf>
    <xf numFmtId="175" fontId="4" fillId="0" borderId="25" xfId="0" applyNumberFormat="1" applyFont="1" applyBorder="1" applyAlignment="1" applyProtection="1">
      <alignment/>
      <protection/>
    </xf>
    <xf numFmtId="175" fontId="4" fillId="0" borderId="52" xfId="0" applyNumberFormat="1" applyFont="1" applyBorder="1" applyAlignment="1" applyProtection="1">
      <alignment/>
      <protection/>
    </xf>
    <xf numFmtId="175" fontId="4" fillId="0" borderId="24" xfId="0" applyNumberFormat="1" applyFont="1" applyBorder="1" applyAlignment="1" applyProtection="1">
      <alignment/>
      <protection/>
    </xf>
    <xf numFmtId="173" fontId="4" fillId="0" borderId="24" xfId="0" applyNumberFormat="1" applyFont="1" applyBorder="1" applyAlignment="1" applyProtection="1">
      <alignment/>
      <protection/>
    </xf>
    <xf numFmtId="0" fontId="6" fillId="0" borderId="0" xfId="0" applyFont="1" applyAlignment="1" applyProtection="1">
      <alignment vertical="top"/>
      <protection/>
    </xf>
    <xf numFmtId="0" fontId="10" fillId="0" borderId="36" xfId="0" applyFont="1" applyBorder="1" applyAlignment="1" applyProtection="1">
      <alignment horizontal="right"/>
      <protection/>
    </xf>
    <xf numFmtId="0" fontId="10" fillId="0" borderId="0" xfId="0" applyFont="1" applyBorder="1" applyAlignment="1" applyProtection="1">
      <alignment horizontal="right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6" fillId="0" borderId="18" xfId="0" applyFont="1" applyBorder="1" applyAlignment="1" applyProtection="1">
      <alignment horizontal="center"/>
      <protection/>
    </xf>
    <xf numFmtId="173" fontId="4" fillId="0" borderId="18" xfId="0" applyNumberFormat="1" applyFont="1" applyBorder="1" applyAlignment="1" applyProtection="1">
      <alignment horizontal="center"/>
      <protection/>
    </xf>
    <xf numFmtId="0" fontId="6" fillId="0" borderId="36" xfId="0" applyNumberFormat="1" applyFont="1" applyBorder="1" applyAlignment="1" applyProtection="1">
      <alignment horizontal="left" indent="1"/>
      <protection/>
    </xf>
    <xf numFmtId="0" fontId="6" fillId="0" borderId="21" xfId="0" applyFont="1" applyFill="1" applyBorder="1" applyAlignment="1" applyProtection="1">
      <alignment horizontal="center"/>
      <protection/>
    </xf>
    <xf numFmtId="0" fontId="6" fillId="0" borderId="36" xfId="0" applyNumberFormat="1" applyFont="1" applyFill="1" applyBorder="1" applyAlignment="1" applyProtection="1">
      <alignment horizontal="left" indent="1"/>
      <protection/>
    </xf>
    <xf numFmtId="173" fontId="6" fillId="0" borderId="21" xfId="0" applyNumberFormat="1" applyFont="1" applyBorder="1" applyAlignment="1" applyProtection="1">
      <alignment/>
      <protection/>
    </xf>
    <xf numFmtId="0" fontId="6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horizontal="left" vertical="top" wrapText="1"/>
      <protection/>
    </xf>
    <xf numFmtId="0" fontId="6" fillId="0" borderId="39" xfId="0" applyFont="1" applyBorder="1" applyAlignment="1" applyProtection="1">
      <alignment horizontal="center" vertical="top"/>
      <protection/>
    </xf>
    <xf numFmtId="175" fontId="4" fillId="0" borderId="58" xfId="0" applyNumberFormat="1" applyFont="1" applyBorder="1" applyAlignment="1" applyProtection="1">
      <alignment vertical="top"/>
      <protection/>
    </xf>
    <xf numFmtId="175" fontId="4" fillId="0" borderId="59" xfId="0" applyNumberFormat="1" applyFont="1" applyBorder="1" applyAlignment="1" applyProtection="1">
      <alignment vertical="top"/>
      <protection/>
    </xf>
    <xf numFmtId="175" fontId="4" fillId="0" borderId="39" xfId="0" applyNumberFormat="1" applyFont="1" applyBorder="1" applyAlignment="1" applyProtection="1">
      <alignment vertical="top"/>
      <protection/>
    </xf>
    <xf numFmtId="173" fontId="4" fillId="0" borderId="39" xfId="0" applyNumberFormat="1" applyFont="1" applyBorder="1" applyAlignment="1" applyProtection="1">
      <alignment vertical="top"/>
      <protection/>
    </xf>
    <xf numFmtId="0" fontId="8" fillId="0" borderId="21" xfId="0" applyFont="1" applyBorder="1" applyAlignment="1" applyProtection="1">
      <alignment horizontal="center"/>
      <protection/>
    </xf>
    <xf numFmtId="0" fontId="4" fillId="0" borderId="53" xfId="0" applyNumberFormat="1" applyFont="1" applyBorder="1" applyAlignment="1" applyProtection="1">
      <alignment vertical="top"/>
      <protection/>
    </xf>
    <xf numFmtId="175" fontId="4" fillId="0" borderId="61" xfId="0" applyNumberFormat="1" applyFont="1" applyBorder="1" applyAlignment="1" applyProtection="1">
      <alignment/>
      <protection/>
    </xf>
    <xf numFmtId="175" fontId="4" fillId="0" borderId="62" xfId="0" applyNumberFormat="1" applyFont="1" applyBorder="1" applyAlignment="1" applyProtection="1">
      <alignment/>
      <protection/>
    </xf>
    <xf numFmtId="175" fontId="4" fillId="0" borderId="43" xfId="0" applyNumberFormat="1" applyFont="1" applyBorder="1" applyAlignment="1" applyProtection="1">
      <alignment/>
      <protection/>
    </xf>
    <xf numFmtId="173" fontId="4" fillId="0" borderId="43" xfId="0" applyNumberFormat="1" applyFont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/>
      <protection/>
    </xf>
    <xf numFmtId="175" fontId="4" fillId="0" borderId="22" xfId="0" applyNumberFormat="1" applyFont="1" applyBorder="1" applyAlignment="1" applyProtection="1">
      <alignment/>
      <protection/>
    </xf>
    <xf numFmtId="175" fontId="4" fillId="0" borderId="51" xfId="0" applyNumberFormat="1" applyFont="1" applyBorder="1" applyAlignment="1" applyProtection="1">
      <alignment/>
      <protection/>
    </xf>
    <xf numFmtId="173" fontId="4" fillId="0" borderId="21" xfId="0" applyNumberFormat="1" applyFont="1" applyBorder="1" applyAlignment="1" applyProtection="1">
      <alignment/>
      <protection/>
    </xf>
    <xf numFmtId="175" fontId="4" fillId="0" borderId="21" xfId="42" applyNumberFormat="1" applyFont="1" applyFill="1" applyBorder="1" applyAlignment="1" applyProtection="1">
      <alignment/>
      <protection/>
    </xf>
    <xf numFmtId="173" fontId="4" fillId="0" borderId="21" xfId="42" applyNumberFormat="1" applyFont="1" applyFill="1" applyBorder="1" applyAlignment="1" applyProtection="1">
      <alignment/>
      <protection/>
    </xf>
    <xf numFmtId="175" fontId="4" fillId="0" borderId="22" xfId="42" applyNumberFormat="1" applyFont="1" applyFill="1" applyBorder="1" applyAlignment="1" applyProtection="1">
      <alignment/>
      <protection/>
    </xf>
    <xf numFmtId="0" fontId="4" fillId="0" borderId="36" xfId="0" applyNumberFormat="1" applyFont="1" applyBorder="1" applyAlignment="1" applyProtection="1">
      <alignment horizontal="left" wrapText="1"/>
      <protection/>
    </xf>
    <xf numFmtId="175" fontId="4" fillId="0" borderId="61" xfId="0" applyNumberFormat="1" applyFont="1" applyFill="1" applyBorder="1" applyAlignment="1" applyProtection="1">
      <alignment vertical="top"/>
      <protection/>
    </xf>
    <xf numFmtId="175" fontId="4" fillId="0" borderId="62" xfId="0" applyNumberFormat="1" applyFont="1" applyFill="1" applyBorder="1" applyAlignment="1" applyProtection="1">
      <alignment vertical="top"/>
      <protection/>
    </xf>
    <xf numFmtId="173" fontId="4" fillId="0" borderId="43" xfId="0" applyNumberFormat="1" applyFont="1" applyFill="1" applyBorder="1" applyAlignment="1" applyProtection="1">
      <alignment vertical="top"/>
      <protection/>
    </xf>
    <xf numFmtId="0" fontId="4" fillId="0" borderId="36" xfId="0" applyNumberFormat="1" applyFont="1" applyBorder="1" applyAlignment="1" applyProtection="1">
      <alignment wrapText="1"/>
      <protection/>
    </xf>
    <xf numFmtId="175" fontId="4" fillId="0" borderId="61" xfId="0" applyNumberFormat="1" applyFont="1" applyFill="1" applyBorder="1" applyAlignment="1" applyProtection="1">
      <alignment/>
      <protection/>
    </xf>
    <xf numFmtId="175" fontId="4" fillId="0" borderId="62" xfId="0" applyNumberFormat="1" applyFont="1" applyFill="1" applyBorder="1" applyAlignment="1" applyProtection="1">
      <alignment/>
      <protection/>
    </xf>
    <xf numFmtId="173" fontId="4" fillId="0" borderId="43" xfId="0" applyNumberFormat="1" applyFont="1" applyFill="1" applyBorder="1" applyAlignment="1" applyProtection="1">
      <alignment/>
      <protection/>
    </xf>
    <xf numFmtId="175" fontId="6" fillId="0" borderId="47" xfId="42" applyNumberFormat="1" applyFont="1" applyFill="1" applyBorder="1" applyAlignment="1" applyProtection="1">
      <alignment/>
      <protection/>
    </xf>
    <xf numFmtId="0" fontId="6" fillId="0" borderId="36" xfId="0" applyNumberFormat="1" applyFont="1" applyBorder="1" applyAlignment="1" applyProtection="1">
      <alignment horizontal="left" wrapText="1" indent="1"/>
      <protection/>
    </xf>
    <xf numFmtId="0" fontId="4" fillId="0" borderId="31" xfId="0" applyNumberFormat="1" applyFont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75" fontId="4" fillId="0" borderId="34" xfId="0" applyNumberFormat="1" applyFont="1" applyFill="1" applyBorder="1" applyAlignment="1" applyProtection="1">
      <alignment/>
      <protection/>
    </xf>
    <xf numFmtId="175" fontId="4" fillId="0" borderId="31" xfId="0" applyNumberFormat="1" applyFont="1" applyBorder="1" applyAlignment="1" applyProtection="1">
      <alignment/>
      <protection/>
    </xf>
    <xf numFmtId="175" fontId="4" fillId="0" borderId="32" xfId="0" applyNumberFormat="1" applyFont="1" applyFill="1" applyBorder="1" applyAlignment="1" applyProtection="1">
      <alignment/>
      <protection/>
    </xf>
    <xf numFmtId="175" fontId="4" fillId="0" borderId="32" xfId="0" applyNumberFormat="1" applyFont="1" applyBorder="1" applyAlignment="1" applyProtection="1">
      <alignment/>
      <protection/>
    </xf>
    <xf numFmtId="173" fontId="4" fillId="0" borderId="32" xfId="0" applyNumberFormat="1" applyFont="1" applyBorder="1" applyAlignment="1" applyProtection="1">
      <alignment/>
      <protection/>
    </xf>
    <xf numFmtId="175" fontId="4" fillId="0" borderId="34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175" fontId="6" fillId="0" borderId="26" xfId="42" applyNumberFormat="1" applyFont="1" applyFill="1" applyBorder="1" applyAlignment="1" applyProtection="1">
      <alignment/>
      <protection/>
    </xf>
    <xf numFmtId="0" fontId="4" fillId="0" borderId="63" xfId="0" applyFont="1" applyFill="1" applyBorder="1" applyAlignment="1" applyProtection="1">
      <alignment horizontal="center" vertical="center" wrapText="1"/>
      <protection/>
    </xf>
    <xf numFmtId="0" fontId="4" fillId="0" borderId="63" xfId="0" applyFont="1" applyFill="1" applyBorder="1" applyAlignment="1" applyProtection="1">
      <alignment horizontal="center" vertical="center"/>
      <protection/>
    </xf>
    <xf numFmtId="0" fontId="4" fillId="0" borderId="64" xfId="0" applyFont="1" applyFill="1" applyBorder="1" applyAlignment="1" applyProtection="1">
      <alignment horizontal="center" vertical="center"/>
      <protection/>
    </xf>
    <xf numFmtId="175" fontId="4" fillId="0" borderId="35" xfId="0" applyNumberFormat="1" applyFont="1" applyBorder="1" applyAlignment="1" applyProtection="1">
      <alignment horizontal="center"/>
      <protection/>
    </xf>
    <xf numFmtId="175" fontId="4" fillId="0" borderId="31" xfId="0" applyNumberFormat="1" applyFont="1" applyFill="1" applyBorder="1" applyAlignment="1" applyProtection="1">
      <alignment/>
      <protection/>
    </xf>
    <xf numFmtId="173" fontId="4" fillId="0" borderId="32" xfId="0" applyNumberFormat="1" applyFont="1" applyFill="1" applyBorder="1" applyAlignment="1" applyProtection="1">
      <alignment/>
      <protection/>
    </xf>
    <xf numFmtId="175" fontId="4" fillId="0" borderId="65" xfId="0" applyNumberFormat="1" applyFont="1" applyFill="1" applyBorder="1" applyAlignment="1" applyProtection="1">
      <alignment/>
      <protection/>
    </xf>
    <xf numFmtId="0" fontId="5" fillId="0" borderId="36" xfId="0" applyFont="1" applyBorder="1" applyAlignment="1" applyProtection="1">
      <alignment/>
      <protection/>
    </xf>
    <xf numFmtId="0" fontId="6" fillId="0" borderId="36" xfId="0" applyFont="1" applyBorder="1" applyAlignment="1" applyProtection="1">
      <alignment horizontal="left" indent="2"/>
      <protection/>
    </xf>
    <xf numFmtId="0" fontId="6" fillId="0" borderId="36" xfId="0" applyFont="1" applyFill="1" applyBorder="1" applyAlignment="1" applyProtection="1">
      <alignment horizontal="left" indent="2"/>
      <protection/>
    </xf>
    <xf numFmtId="0" fontId="4" fillId="0" borderId="36" xfId="0" applyFont="1" applyFill="1" applyBorder="1" applyAlignment="1" applyProtection="1">
      <alignment horizontal="left" indent="1"/>
      <protection/>
    </xf>
    <xf numFmtId="0" fontId="4" fillId="0" borderId="36" xfId="0" applyFont="1" applyBorder="1" applyAlignment="1" applyProtection="1">
      <alignment horizontal="left" indent="1"/>
      <protection/>
    </xf>
    <xf numFmtId="0" fontId="4" fillId="0" borderId="54" xfId="0" applyFont="1" applyBorder="1" applyAlignment="1" applyProtection="1">
      <alignment/>
      <protection/>
    </xf>
    <xf numFmtId="175" fontId="4" fillId="0" borderId="65" xfId="0" applyNumberFormat="1" applyFont="1" applyBorder="1" applyAlignment="1" applyProtection="1">
      <alignment/>
      <protection/>
    </xf>
    <xf numFmtId="0" fontId="10" fillId="0" borderId="0" xfId="0" applyFont="1" applyBorder="1" applyAlignment="1" applyProtection="1" quotePrefix="1">
      <alignment horizontal="left"/>
      <protection/>
    </xf>
    <xf numFmtId="0" fontId="4" fillId="0" borderId="24" xfId="0" applyFont="1" applyFill="1" applyBorder="1" applyAlignment="1" applyProtection="1">
      <alignment vertical="center"/>
      <protection/>
    </xf>
    <xf numFmtId="0" fontId="4" fillId="0" borderId="36" xfId="0" applyFont="1" applyFill="1" applyBorder="1" applyAlignment="1" applyProtection="1">
      <alignment/>
      <protection/>
    </xf>
    <xf numFmtId="0" fontId="6" fillId="0" borderId="18" xfId="0" applyFont="1" applyFill="1" applyBorder="1" applyAlignment="1" applyProtection="1">
      <alignment horizontal="center"/>
      <protection/>
    </xf>
    <xf numFmtId="175" fontId="4" fillId="0" borderId="19" xfId="0" applyNumberFormat="1" applyFont="1" applyFill="1" applyBorder="1" applyAlignment="1" applyProtection="1">
      <alignment horizontal="center"/>
      <protection/>
    </xf>
    <xf numFmtId="175" fontId="4" fillId="0" borderId="10" xfId="0" applyNumberFormat="1" applyFont="1" applyFill="1" applyBorder="1" applyAlignment="1" applyProtection="1">
      <alignment horizontal="center"/>
      <protection/>
    </xf>
    <xf numFmtId="175" fontId="4" fillId="0" borderId="18" xfId="0" applyNumberFormat="1" applyFont="1" applyFill="1" applyBorder="1" applyAlignment="1" applyProtection="1">
      <alignment horizontal="center"/>
      <protection/>
    </xf>
    <xf numFmtId="173" fontId="4" fillId="0" borderId="18" xfId="0" applyNumberFormat="1" applyFont="1" applyFill="1" applyBorder="1" applyAlignment="1" applyProtection="1">
      <alignment horizontal="center"/>
      <protection/>
    </xf>
    <xf numFmtId="175" fontId="4" fillId="0" borderId="35" xfId="0" applyNumberFormat="1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 horizontal="left" indent="1"/>
      <protection/>
    </xf>
    <xf numFmtId="0" fontId="4" fillId="0" borderId="53" xfId="0" applyFont="1" applyFill="1" applyBorder="1" applyAlignment="1" applyProtection="1">
      <alignment/>
      <protection/>
    </xf>
    <xf numFmtId="0" fontId="6" fillId="0" borderId="39" xfId="0" applyFont="1" applyFill="1" applyBorder="1" applyAlignment="1" applyProtection="1">
      <alignment horizontal="center"/>
      <protection/>
    </xf>
    <xf numFmtId="0" fontId="6" fillId="0" borderId="36" xfId="0" applyFont="1" applyFill="1" applyBorder="1" applyAlignment="1" applyProtection="1">
      <alignment/>
      <protection/>
    </xf>
    <xf numFmtId="0" fontId="6" fillId="0" borderId="66" xfId="0" applyFont="1" applyFill="1" applyBorder="1" applyAlignment="1" applyProtection="1">
      <alignment horizontal="center"/>
      <protection/>
    </xf>
    <xf numFmtId="0" fontId="8" fillId="0" borderId="21" xfId="0" applyFont="1" applyFill="1" applyBorder="1" applyAlignment="1" applyProtection="1">
      <alignment horizontal="center"/>
      <protection/>
    </xf>
    <xf numFmtId="0" fontId="4" fillId="0" borderId="57" xfId="0" applyFont="1" applyFill="1" applyBorder="1" applyAlignment="1" applyProtection="1">
      <alignment/>
      <protection/>
    </xf>
    <xf numFmtId="0" fontId="6" fillId="0" borderId="24" xfId="0" applyFont="1" applyFill="1" applyBorder="1" applyAlignment="1" applyProtection="1">
      <alignment horizontal="center"/>
      <protection/>
    </xf>
    <xf numFmtId="175" fontId="4" fillId="0" borderId="25" xfId="0" applyNumberFormat="1" applyFont="1" applyFill="1" applyBorder="1" applyAlignment="1" applyProtection="1">
      <alignment/>
      <protection/>
    </xf>
    <xf numFmtId="175" fontId="4" fillId="0" borderId="12" xfId="0" applyNumberFormat="1" applyFont="1" applyFill="1" applyBorder="1" applyAlignment="1" applyProtection="1">
      <alignment/>
      <protection/>
    </xf>
    <xf numFmtId="175" fontId="4" fillId="0" borderId="24" xfId="0" applyNumberFormat="1" applyFont="1" applyFill="1" applyBorder="1" applyAlignment="1" applyProtection="1">
      <alignment/>
      <protection/>
    </xf>
    <xf numFmtId="173" fontId="4" fillId="0" borderId="24" xfId="0" applyNumberFormat="1" applyFont="1" applyFill="1" applyBorder="1" applyAlignment="1" applyProtection="1">
      <alignment/>
      <protection/>
    </xf>
    <xf numFmtId="175" fontId="4" fillId="0" borderId="28" xfId="0" applyNumberFormat="1" applyFont="1" applyFill="1" applyBorder="1" applyAlignment="1" applyProtection="1">
      <alignment/>
      <protection/>
    </xf>
    <xf numFmtId="0" fontId="4" fillId="0" borderId="54" xfId="0" applyFont="1" applyFill="1" applyBorder="1" applyAlignment="1" applyProtection="1">
      <alignment/>
      <protection/>
    </xf>
    <xf numFmtId="0" fontId="6" fillId="0" borderId="32" xfId="0" applyFont="1" applyFill="1" applyBorder="1" applyAlignment="1" applyProtection="1">
      <alignment horizontal="center"/>
      <protection/>
    </xf>
    <xf numFmtId="175" fontId="4" fillId="0" borderId="33" xfId="0" applyNumberFormat="1" applyFont="1" applyFill="1" applyBorder="1" applyAlignment="1" applyProtection="1">
      <alignment/>
      <protection/>
    </xf>
    <xf numFmtId="174" fontId="4" fillId="0" borderId="32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 horizontal="left"/>
      <protection/>
    </xf>
    <xf numFmtId="0" fontId="10" fillId="0" borderId="0" xfId="0" applyFont="1" applyBorder="1" applyAlignment="1" applyProtection="1">
      <alignment/>
      <protection/>
    </xf>
    <xf numFmtId="175" fontId="6" fillId="0" borderId="11" xfId="42" applyNumberFormat="1" applyFont="1" applyFill="1" applyBorder="1" applyAlignment="1" applyProtection="1">
      <alignment/>
      <protection/>
    </xf>
    <xf numFmtId="0" fontId="6" fillId="0" borderId="57" xfId="0" applyFont="1" applyFill="1" applyBorder="1" applyAlignment="1" applyProtection="1">
      <alignment horizontal="left" indent="1"/>
      <protection/>
    </xf>
    <xf numFmtId="173" fontId="6" fillId="0" borderId="47" xfId="0" applyNumberFormat="1" applyFont="1" applyFill="1" applyBorder="1" applyAlignment="1" applyProtection="1">
      <alignment/>
      <protection/>
    </xf>
    <xf numFmtId="173" fontId="6" fillId="0" borderId="18" xfId="0" applyNumberFormat="1" applyFont="1" applyFill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75" fontId="6" fillId="0" borderId="26" xfId="44" applyNumberFormat="1" applyFont="1" applyFill="1" applyBorder="1" applyAlignment="1" applyProtection="1">
      <alignment/>
      <protection/>
    </xf>
    <xf numFmtId="175" fontId="6" fillId="0" borderId="51" xfId="44" applyNumberFormat="1" applyFont="1" applyFill="1" applyBorder="1" applyAlignment="1" applyProtection="1">
      <alignment/>
      <protection/>
    </xf>
    <xf numFmtId="175" fontId="6" fillId="0" borderId="21" xfId="44" applyNumberFormat="1" applyFont="1" applyFill="1" applyBorder="1" applyAlignment="1" applyProtection="1">
      <alignment/>
      <protection/>
    </xf>
    <xf numFmtId="175" fontId="6" fillId="0" borderId="67" xfId="0" applyNumberFormat="1" applyFont="1" applyFill="1" applyBorder="1" applyAlignment="1" applyProtection="1">
      <alignment/>
      <protection/>
    </xf>
    <xf numFmtId="175" fontId="6" fillId="0" borderId="22" xfId="44" applyNumberFormat="1" applyFont="1" applyFill="1" applyBorder="1" applyAlignment="1" applyProtection="1">
      <alignment/>
      <protection/>
    </xf>
    <xf numFmtId="175" fontId="6" fillId="0" borderId="68" xfId="0" applyNumberFormat="1" applyFont="1" applyFill="1" applyBorder="1" applyAlignment="1" applyProtection="1">
      <alignment/>
      <protection/>
    </xf>
    <xf numFmtId="0" fontId="4" fillId="0" borderId="64" xfId="0" applyFont="1" applyFill="1" applyBorder="1" applyAlignment="1" applyProtection="1">
      <alignment horizontal="center" vertical="center" wrapText="1"/>
      <protection/>
    </xf>
    <xf numFmtId="0" fontId="4" fillId="0" borderId="28" xfId="0" applyFont="1" applyFill="1" applyBorder="1" applyAlignment="1" applyProtection="1">
      <alignment horizontal="center" vertical="center" wrapText="1"/>
      <protection/>
    </xf>
    <xf numFmtId="0" fontId="4" fillId="0" borderId="5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  <xf numFmtId="0" fontId="4" fillId="0" borderId="69" xfId="0" applyFont="1" applyFill="1" applyBorder="1" applyAlignment="1" applyProtection="1">
      <alignment horizontal="center" vertical="center" wrapText="1"/>
      <protection/>
    </xf>
    <xf numFmtId="0" fontId="4" fillId="0" borderId="70" xfId="0" applyFont="1" applyFill="1" applyBorder="1" applyAlignment="1" applyProtection="1">
      <alignment horizontal="center" vertical="center" wrapText="1"/>
      <protection/>
    </xf>
    <xf numFmtId="0" fontId="4" fillId="0" borderId="51" xfId="0" applyNumberFormat="1" applyFont="1" applyBorder="1" applyAlignment="1" applyProtection="1">
      <alignment/>
      <protection/>
    </xf>
    <xf numFmtId="175" fontId="4" fillId="0" borderId="56" xfId="0" applyNumberFormat="1" applyFont="1" applyBorder="1" applyAlignment="1" applyProtection="1">
      <alignment/>
      <protection/>
    </xf>
    <xf numFmtId="175" fontId="4" fillId="0" borderId="18" xfId="0" applyNumberFormat="1" applyFont="1" applyBorder="1" applyAlignment="1" applyProtection="1">
      <alignment/>
      <protection/>
    </xf>
    <xf numFmtId="174" fontId="4" fillId="0" borderId="18" xfId="0" applyNumberFormat="1" applyFont="1" applyBorder="1" applyAlignment="1" applyProtection="1">
      <alignment/>
      <protection/>
    </xf>
    <xf numFmtId="175" fontId="4" fillId="0" borderId="19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 indent="1"/>
      <protection/>
    </xf>
    <xf numFmtId="0" fontId="10" fillId="0" borderId="51" xfId="0" applyNumberFormat="1" applyFont="1" applyFill="1" applyBorder="1" applyAlignment="1" applyProtection="1">
      <alignment horizontal="left" indent="2"/>
      <protection/>
    </xf>
    <xf numFmtId="0" fontId="6" fillId="0" borderId="51" xfId="0" applyNumberFormat="1" applyFont="1" applyFill="1" applyBorder="1" applyAlignment="1" applyProtection="1">
      <alignment horizontal="left" indent="2"/>
      <protection/>
    </xf>
    <xf numFmtId="175" fontId="10" fillId="0" borderId="44" xfId="0" applyNumberFormat="1" applyFont="1" applyFill="1" applyBorder="1" applyAlignment="1" applyProtection="1">
      <alignment/>
      <protection/>
    </xf>
    <xf numFmtId="175" fontId="10" fillId="0" borderId="62" xfId="0" applyNumberFormat="1" applyFont="1" applyFill="1" applyBorder="1" applyAlignment="1" applyProtection="1">
      <alignment/>
      <protection/>
    </xf>
    <xf numFmtId="175" fontId="10" fillId="0" borderId="43" xfId="0" applyNumberFormat="1" applyFont="1" applyFill="1" applyBorder="1" applyAlignment="1" applyProtection="1">
      <alignment/>
      <protection/>
    </xf>
    <xf numFmtId="173" fontId="10" fillId="0" borderId="43" xfId="0" applyNumberFormat="1" applyFont="1" applyFill="1" applyBorder="1" applyAlignment="1" applyProtection="1">
      <alignment/>
      <protection/>
    </xf>
    <xf numFmtId="175" fontId="10" fillId="0" borderId="61" xfId="0" applyNumberFormat="1" applyFont="1" applyFill="1" applyBorder="1" applyAlignment="1" applyProtection="1">
      <alignment/>
      <protection/>
    </xf>
    <xf numFmtId="0" fontId="6" fillId="0" borderId="51" xfId="0" applyNumberFormat="1" applyFont="1" applyBorder="1" applyAlignment="1" applyProtection="1">
      <alignment horizontal="left" indent="2"/>
      <protection/>
    </xf>
    <xf numFmtId="0" fontId="6" fillId="0" borderId="51" xfId="0" applyFont="1" applyBorder="1" applyAlignment="1" applyProtection="1">
      <alignment horizontal="left" indent="2"/>
      <protection/>
    </xf>
    <xf numFmtId="0" fontId="6" fillId="0" borderId="71" xfId="0" applyFont="1" applyBorder="1" applyAlignment="1" applyProtection="1">
      <alignment horizontal="center"/>
      <protection/>
    </xf>
    <xf numFmtId="0" fontId="6" fillId="0" borderId="51" xfId="0" applyFont="1" applyBorder="1" applyAlignment="1" applyProtection="1">
      <alignment/>
      <protection/>
    </xf>
    <xf numFmtId="0" fontId="8" fillId="0" borderId="21" xfId="0" applyNumberFormat="1" applyFont="1" applyFill="1" applyBorder="1" applyAlignment="1" applyProtection="1">
      <alignment horizontal="center"/>
      <protection/>
    </xf>
    <xf numFmtId="175" fontId="6" fillId="0" borderId="26" xfId="44" applyNumberFormat="1" applyFont="1" applyBorder="1" applyAlignment="1" applyProtection="1">
      <alignment/>
      <protection/>
    </xf>
    <xf numFmtId="175" fontId="6" fillId="0" borderId="51" xfId="44" applyNumberFormat="1" applyFont="1" applyBorder="1" applyAlignment="1" applyProtection="1">
      <alignment/>
      <protection/>
    </xf>
    <xf numFmtId="175" fontId="6" fillId="0" borderId="21" xfId="44" applyNumberFormat="1" applyFont="1" applyBorder="1" applyAlignment="1" applyProtection="1">
      <alignment/>
      <protection/>
    </xf>
    <xf numFmtId="173" fontId="6" fillId="0" borderId="21" xfId="44" applyNumberFormat="1" applyFont="1" applyBorder="1" applyAlignment="1" applyProtection="1">
      <alignment/>
      <protection/>
    </xf>
    <xf numFmtId="175" fontId="6" fillId="0" borderId="22" xfId="44" applyNumberFormat="1" applyFont="1" applyBorder="1" applyAlignment="1" applyProtection="1">
      <alignment/>
      <protection/>
    </xf>
    <xf numFmtId="0" fontId="4" fillId="0" borderId="31" xfId="0" applyFont="1" applyBorder="1" applyAlignment="1" applyProtection="1">
      <alignment/>
      <protection/>
    </xf>
    <xf numFmtId="0" fontId="5" fillId="0" borderId="36" xfId="0" applyNumberFormat="1" applyFont="1" applyFill="1" applyBorder="1" applyAlignment="1" applyProtection="1">
      <alignment horizontal="left" indent="1"/>
      <protection/>
    </xf>
    <xf numFmtId="0" fontId="10" fillId="0" borderId="36" xfId="0" applyNumberFormat="1" applyFont="1" applyFill="1" applyBorder="1" applyAlignment="1" applyProtection="1">
      <alignment horizontal="left" indent="2"/>
      <protection/>
    </xf>
    <xf numFmtId="0" fontId="6" fillId="0" borderId="36" xfId="0" applyNumberFormat="1" applyFont="1" applyBorder="1" applyAlignment="1" applyProtection="1">
      <alignment horizontal="left" indent="2"/>
      <protection/>
    </xf>
    <xf numFmtId="0" fontId="4" fillId="0" borderId="72" xfId="0" applyFont="1" applyBorder="1" applyAlignment="1" applyProtection="1">
      <alignment/>
      <protection/>
    </xf>
    <xf numFmtId="0" fontId="6" fillId="0" borderId="18" xfId="0" applyNumberFormat="1" applyFont="1" applyBorder="1" applyAlignment="1" applyProtection="1">
      <alignment horizontal="center"/>
      <protection/>
    </xf>
    <xf numFmtId="175" fontId="4" fillId="0" borderId="35" xfId="0" applyNumberFormat="1" applyFont="1" applyBorder="1" applyAlignment="1" applyProtection="1">
      <alignment/>
      <protection/>
    </xf>
    <xf numFmtId="0" fontId="4" fillId="0" borderId="36" xfId="0" applyNumberFormat="1" applyFont="1" applyFill="1" applyBorder="1" applyAlignment="1" applyProtection="1">
      <alignment horizontal="left"/>
      <protection/>
    </xf>
    <xf numFmtId="0" fontId="10" fillId="0" borderId="21" xfId="0" applyNumberFormat="1" applyFont="1" applyBorder="1" applyAlignment="1" applyProtection="1">
      <alignment horizontal="center"/>
      <protection/>
    </xf>
    <xf numFmtId="175" fontId="10" fillId="0" borderId="26" xfId="61" applyNumberFormat="1" applyFont="1" applyFill="1" applyBorder="1" applyAlignment="1" applyProtection="1">
      <alignment horizontal="center"/>
      <protection/>
    </xf>
    <xf numFmtId="175" fontId="10" fillId="0" borderId="51" xfId="61" applyNumberFormat="1" applyFont="1" applyFill="1" applyBorder="1" applyAlignment="1" applyProtection="1">
      <alignment horizontal="center"/>
      <protection/>
    </xf>
    <xf numFmtId="175" fontId="10" fillId="0" borderId="21" xfId="61" applyNumberFormat="1" applyFont="1" applyFill="1" applyBorder="1" applyAlignment="1" applyProtection="1">
      <alignment horizontal="center"/>
      <protection/>
    </xf>
    <xf numFmtId="175" fontId="10" fillId="0" borderId="22" xfId="61" applyNumberFormat="1" applyFont="1" applyFill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/>
      <protection/>
    </xf>
    <xf numFmtId="0" fontId="3" fillId="0" borderId="73" xfId="0" applyFont="1" applyFill="1" applyBorder="1" applyAlignment="1" applyProtection="1">
      <alignment horizontal="left"/>
      <protection/>
    </xf>
    <xf numFmtId="0" fontId="0" fillId="0" borderId="73" xfId="0" applyBorder="1" applyAlignment="1" applyProtection="1">
      <alignment/>
      <protection/>
    </xf>
    <xf numFmtId="0" fontId="4" fillId="0" borderId="72" xfId="0" applyFont="1" applyFill="1" applyBorder="1" applyAlignment="1" applyProtection="1">
      <alignment horizontal="center" vertical="center"/>
      <protection/>
    </xf>
    <xf numFmtId="0" fontId="0" fillId="0" borderId="55" xfId="0" applyBorder="1" applyAlignment="1" applyProtection="1">
      <alignment/>
      <protection/>
    </xf>
    <xf numFmtId="0" fontId="0" fillId="0" borderId="35" xfId="0" applyBorder="1" applyAlignment="1" applyProtection="1">
      <alignment/>
      <protection/>
    </xf>
    <xf numFmtId="0" fontId="3" fillId="0" borderId="73" xfId="0" applyFont="1" applyBorder="1" applyAlignment="1" applyProtection="1">
      <alignment horizontal="left"/>
      <protection/>
    </xf>
    <xf numFmtId="0" fontId="4" fillId="0" borderId="60" xfId="0" applyFont="1" applyFill="1" applyBorder="1" applyAlignment="1" applyProtection="1">
      <alignment horizontal="center" vertical="center"/>
      <protection/>
    </xf>
    <xf numFmtId="0" fontId="0" fillId="0" borderId="63" xfId="0" applyBorder="1" applyAlignment="1" applyProtection="1">
      <alignment horizontal="center" vertical="center"/>
      <protection/>
    </xf>
    <xf numFmtId="0" fontId="0" fillId="0" borderId="64" xfId="0" applyBorder="1" applyAlignment="1" applyProtection="1">
      <alignment horizontal="center" vertical="center"/>
      <protection/>
    </xf>
    <xf numFmtId="0" fontId="4" fillId="0" borderId="60" xfId="0" applyFont="1" applyFill="1" applyBorder="1" applyAlignment="1" applyProtection="1">
      <alignment horizontal="center" vertical="center" wrapText="1"/>
      <protection/>
    </xf>
    <xf numFmtId="0" fontId="4" fillId="0" borderId="73" xfId="0" applyFont="1" applyBorder="1" applyAlignment="1" applyProtection="1">
      <alignment/>
      <protection/>
    </xf>
    <xf numFmtId="0" fontId="4" fillId="0" borderId="60" xfId="0" applyFont="1" applyFill="1" applyBorder="1" applyAlignment="1" applyProtection="1">
      <alignment horizontal="left" vertical="center"/>
      <protection/>
    </xf>
    <xf numFmtId="0" fontId="0" fillId="0" borderId="63" xfId="0" applyBorder="1" applyAlignment="1" applyProtection="1">
      <alignment horizontal="left" vertical="center"/>
      <protection/>
    </xf>
    <xf numFmtId="173" fontId="6" fillId="0" borderId="11" xfId="44" applyNumberFormat="1" applyFont="1" applyFill="1" applyBorder="1" applyAlignment="1" applyProtection="1">
      <alignment/>
      <protection/>
    </xf>
    <xf numFmtId="173" fontId="4" fillId="0" borderId="46" xfId="0" applyNumberFormat="1" applyFont="1" applyFill="1" applyBorder="1" applyAlignment="1" applyProtection="1">
      <alignment/>
      <protection/>
    </xf>
    <xf numFmtId="173" fontId="4" fillId="0" borderId="33" xfId="0" applyNumberFormat="1" applyFont="1" applyFill="1" applyBorder="1" applyAlignment="1" applyProtection="1">
      <alignment/>
      <protection/>
    </xf>
    <xf numFmtId="173" fontId="4" fillId="0" borderId="74" xfId="0" applyNumberFormat="1" applyFont="1" applyFill="1" applyBorder="1" applyAlignment="1" applyProtection="1">
      <alignment/>
      <protection/>
    </xf>
    <xf numFmtId="0" fontId="10" fillId="0" borderId="0" xfId="0" applyFont="1" applyBorder="1" applyAlignment="1" applyProtection="1" quotePrefix="1">
      <alignment/>
      <protection/>
    </xf>
    <xf numFmtId="175" fontId="6" fillId="0" borderId="36" xfId="0" applyNumberFormat="1" applyFont="1" applyFill="1" applyBorder="1" applyAlignment="1" applyProtection="1">
      <alignment/>
      <protection/>
    </xf>
    <xf numFmtId="175" fontId="6" fillId="0" borderId="36" xfId="44" applyNumberFormat="1" applyFont="1" applyFill="1" applyBorder="1" applyAlignment="1" applyProtection="1">
      <alignment/>
      <protection/>
    </xf>
    <xf numFmtId="175" fontId="6" fillId="0" borderId="11" xfId="44" applyNumberFormat="1" applyFont="1" applyFill="1" applyBorder="1" applyAlignment="1" applyProtection="1">
      <alignment/>
      <protection/>
    </xf>
    <xf numFmtId="175" fontId="4" fillId="0" borderId="47" xfId="0" applyNumberFormat="1" applyFont="1" applyFill="1" applyBorder="1" applyAlignment="1" applyProtection="1">
      <alignment/>
      <protection/>
    </xf>
    <xf numFmtId="175" fontId="4" fillId="0" borderId="75" xfId="0" applyNumberFormat="1" applyFont="1" applyFill="1" applyBorder="1" applyAlignment="1" applyProtection="1">
      <alignment/>
      <protection/>
    </xf>
    <xf numFmtId="175" fontId="4" fillId="0" borderId="46" xfId="0" applyNumberFormat="1" applyFont="1" applyFill="1" applyBorder="1" applyAlignment="1" applyProtection="1">
      <alignment/>
      <protection/>
    </xf>
    <xf numFmtId="175" fontId="4" fillId="0" borderId="54" xfId="0" applyNumberFormat="1" applyFont="1" applyFill="1" applyBorder="1" applyAlignment="1" applyProtection="1">
      <alignment/>
      <protection/>
    </xf>
    <xf numFmtId="175" fontId="4" fillId="0" borderId="49" xfId="0" applyNumberFormat="1" applyFont="1" applyFill="1" applyBorder="1" applyAlignment="1" applyProtection="1">
      <alignment/>
      <protection/>
    </xf>
    <xf numFmtId="175" fontId="4" fillId="0" borderId="60" xfId="0" applyNumberFormat="1" applyFont="1" applyFill="1" applyBorder="1" applyAlignment="1" applyProtection="1">
      <alignment/>
      <protection/>
    </xf>
    <xf numFmtId="175" fontId="4" fillId="0" borderId="74" xfId="0" applyNumberFormat="1" applyFont="1" applyFill="1" applyBorder="1" applyAlignment="1" applyProtection="1">
      <alignment/>
      <protection/>
    </xf>
    <xf numFmtId="175" fontId="4" fillId="0" borderId="48" xfId="0" applyNumberFormat="1" applyFont="1" applyFill="1" applyBorder="1" applyAlignment="1" applyProtection="1">
      <alignment/>
      <protection/>
    </xf>
    <xf numFmtId="175" fontId="4" fillId="0" borderId="64" xfId="0" applyNumberFormat="1" applyFont="1" applyFill="1" applyBorder="1" applyAlignment="1" applyProtection="1">
      <alignment/>
      <protection/>
    </xf>
    <xf numFmtId="0" fontId="4" fillId="0" borderId="52" xfId="0" applyFont="1" applyFill="1" applyBorder="1" applyAlignment="1" applyProtection="1">
      <alignment horizontal="left" vertical="center"/>
      <protection/>
    </xf>
    <xf numFmtId="175" fontId="4" fillId="0" borderId="36" xfId="0" applyNumberFormat="1" applyFont="1" applyBorder="1" applyAlignment="1" applyProtection="1">
      <alignment/>
      <protection/>
    </xf>
    <xf numFmtId="174" fontId="4" fillId="0" borderId="11" xfId="0" applyNumberFormat="1" applyFont="1" applyBorder="1" applyAlignment="1" applyProtection="1">
      <alignment/>
      <protection/>
    </xf>
    <xf numFmtId="0" fontId="5" fillId="0" borderId="51" xfId="0" applyNumberFormat="1" applyFont="1" applyBorder="1" applyAlignment="1" applyProtection="1">
      <alignment horizontal="left"/>
      <protection/>
    </xf>
    <xf numFmtId="175" fontId="4" fillId="0" borderId="47" xfId="0" applyNumberFormat="1" applyFont="1" applyBorder="1" applyAlignment="1" applyProtection="1">
      <alignment/>
      <protection/>
    </xf>
    <xf numFmtId="175" fontId="4" fillId="0" borderId="75" xfId="0" applyNumberFormat="1" applyFont="1" applyBorder="1" applyAlignment="1" applyProtection="1">
      <alignment/>
      <protection/>
    </xf>
    <xf numFmtId="175" fontId="4" fillId="0" borderId="46" xfId="0" applyNumberFormat="1" applyFont="1" applyBorder="1" applyAlignment="1" applyProtection="1">
      <alignment/>
      <protection/>
    </xf>
    <xf numFmtId="173" fontId="4" fillId="0" borderId="46" xfId="0" applyNumberFormat="1" applyFont="1" applyBorder="1" applyAlignment="1" applyProtection="1">
      <alignment/>
      <protection/>
    </xf>
    <xf numFmtId="175" fontId="4" fillId="0" borderId="48" xfId="0" applyNumberFormat="1" applyFont="1" applyBorder="1" applyAlignment="1" applyProtection="1">
      <alignment/>
      <protection/>
    </xf>
    <xf numFmtId="0" fontId="6" fillId="0" borderId="51" xfId="0" applyNumberFormat="1" applyFont="1" applyFill="1" applyBorder="1" applyAlignment="1" applyProtection="1">
      <alignment horizontal="left" indent="1"/>
      <protection/>
    </xf>
    <xf numFmtId="175" fontId="10" fillId="0" borderId="21" xfId="0" applyNumberFormat="1" applyFont="1" applyFill="1" applyBorder="1" applyAlignment="1" applyProtection="1">
      <alignment/>
      <protection/>
    </xf>
    <xf numFmtId="175" fontId="10" fillId="0" borderId="36" xfId="0" applyNumberFormat="1" applyFont="1" applyFill="1" applyBorder="1" applyAlignment="1" applyProtection="1">
      <alignment/>
      <protection/>
    </xf>
    <xf numFmtId="175" fontId="10" fillId="0" borderId="11" xfId="0" applyNumberFormat="1" applyFont="1" applyFill="1" applyBorder="1" applyAlignment="1" applyProtection="1">
      <alignment/>
      <protection/>
    </xf>
    <xf numFmtId="173" fontId="10" fillId="0" borderId="11" xfId="0" applyNumberFormat="1" applyFont="1" applyFill="1" applyBorder="1" applyAlignment="1" applyProtection="1">
      <alignment/>
      <protection/>
    </xf>
    <xf numFmtId="175" fontId="10" fillId="0" borderId="26" xfId="0" applyNumberFormat="1" applyFont="1" applyFill="1" applyBorder="1" applyAlignment="1" applyProtection="1">
      <alignment/>
      <protection/>
    </xf>
    <xf numFmtId="0" fontId="2" fillId="0" borderId="51" xfId="0" applyFont="1" applyBorder="1" applyAlignment="1" applyProtection="1">
      <alignment wrapText="1"/>
      <protection/>
    </xf>
    <xf numFmtId="175" fontId="6" fillId="0" borderId="36" xfId="0" applyNumberFormat="1" applyFont="1" applyBorder="1" applyAlignment="1" applyProtection="1">
      <alignment/>
      <protection/>
    </xf>
    <xf numFmtId="175" fontId="6" fillId="0" borderId="36" xfId="44" applyNumberFormat="1" applyFont="1" applyBorder="1" applyAlignment="1" applyProtection="1">
      <alignment/>
      <protection/>
    </xf>
    <xf numFmtId="175" fontId="6" fillId="0" borderId="11" xfId="44" applyNumberFormat="1" applyFont="1" applyBorder="1" applyAlignment="1" applyProtection="1">
      <alignment/>
      <protection/>
    </xf>
    <xf numFmtId="173" fontId="6" fillId="0" borderId="11" xfId="44" applyNumberFormat="1" applyFont="1" applyBorder="1" applyAlignment="1" applyProtection="1">
      <alignment/>
      <protection/>
    </xf>
    <xf numFmtId="0" fontId="2" fillId="0" borderId="76" xfId="0" applyFont="1" applyBorder="1" applyAlignment="1" applyProtection="1">
      <alignment wrapText="1"/>
      <protection/>
    </xf>
    <xf numFmtId="0" fontId="6" fillId="0" borderId="76" xfId="0" applyNumberFormat="1" applyFont="1" applyBorder="1" applyAlignment="1" applyProtection="1">
      <alignment horizontal="center"/>
      <protection/>
    </xf>
    <xf numFmtId="175" fontId="6" fillId="0" borderId="76" xfId="0" applyNumberFormat="1" applyFont="1" applyFill="1" applyBorder="1" applyAlignment="1" applyProtection="1">
      <alignment/>
      <protection/>
    </xf>
    <xf numFmtId="175" fontId="6" fillId="0" borderId="14" xfId="0" applyNumberFormat="1" applyFont="1" applyFill="1" applyBorder="1" applyAlignment="1" applyProtection="1">
      <alignment/>
      <protection/>
    </xf>
    <xf numFmtId="173" fontId="6" fillId="0" borderId="76" xfId="0" applyNumberFormat="1" applyFont="1" applyFill="1" applyBorder="1" applyAlignment="1" applyProtection="1">
      <alignment/>
      <protection/>
    </xf>
    <xf numFmtId="0" fontId="5" fillId="0" borderId="56" xfId="0" applyNumberFormat="1" applyFont="1" applyBorder="1" applyAlignment="1" applyProtection="1">
      <alignment horizontal="left"/>
      <protection/>
    </xf>
    <xf numFmtId="0" fontId="6" fillId="0" borderId="52" xfId="0" applyNumberFormat="1" applyFont="1" applyFill="1" applyBorder="1" applyAlignment="1" applyProtection="1">
      <alignment horizontal="left" indent="1"/>
      <protection/>
    </xf>
    <xf numFmtId="0" fontId="6" fillId="0" borderId="24" xfId="0" applyNumberFormat="1" applyFont="1" applyBorder="1" applyAlignment="1" applyProtection="1">
      <alignment horizontal="center"/>
      <protection/>
    </xf>
    <xf numFmtId="175" fontId="6" fillId="0" borderId="57" xfId="0" applyNumberFormat="1" applyFont="1" applyBorder="1" applyAlignment="1" applyProtection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Percent 2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4"/>
  <sheetViews>
    <sheetView showGridLines="0" tabSelected="1" zoomScalePageLayoutView="0" workbookViewId="0" topLeftCell="A1">
      <selection activeCell="A1" sqref="A1:Z1"/>
    </sheetView>
  </sheetViews>
  <sheetFormatPr defaultColWidth="9.140625" defaultRowHeight="12.75"/>
  <cols>
    <col min="1" max="1" width="35.7109375" style="0" customWidth="1"/>
    <col min="2" max="2" width="9.7109375" style="0" customWidth="1"/>
    <col min="3" max="3" width="9.7109375" style="0" hidden="1" customWidth="1"/>
    <col min="4" max="5" width="9.7109375" style="0" customWidth="1"/>
    <col min="6" max="8" width="9.7109375" style="0" hidden="1" customWidth="1"/>
    <col min="9" max="9" width="9.7109375" style="0" customWidth="1"/>
    <col min="10" max="12" width="9.7109375" style="0" hidden="1" customWidth="1"/>
    <col min="13" max="13" width="9.7109375" style="0" customWidth="1"/>
    <col min="14" max="16" width="9.7109375" style="0" hidden="1" customWidth="1"/>
    <col min="17" max="17" width="9.7109375" style="0" customWidth="1"/>
    <col min="18" max="21" width="9.7109375" style="0" hidden="1" customWidth="1"/>
    <col min="22" max="26" width="9.7109375" style="0" customWidth="1"/>
  </cols>
  <sheetData>
    <row r="1" spans="1:26" ht="18" customHeight="1">
      <c r="A1" s="322" t="s">
        <v>0</v>
      </c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  <c r="X1" s="323"/>
      <c r="Y1" s="323"/>
      <c r="Z1" s="323"/>
    </row>
    <row r="2" spans="1:26" ht="24.75" customHeight="1">
      <c r="A2" s="43" t="s">
        <v>1</v>
      </c>
      <c r="B2" s="44" t="s">
        <v>2</v>
      </c>
      <c r="C2" s="44" t="s">
        <v>3</v>
      </c>
      <c r="D2" s="324" t="s">
        <v>4</v>
      </c>
      <c r="E2" s="325"/>
      <c r="F2" s="325"/>
      <c r="G2" s="325"/>
      <c r="H2" s="325"/>
      <c r="I2" s="325"/>
      <c r="J2" s="325"/>
      <c r="K2" s="325"/>
      <c r="L2" s="325"/>
      <c r="M2" s="325"/>
      <c r="N2" s="325"/>
      <c r="O2" s="325"/>
      <c r="P2" s="325"/>
      <c r="Q2" s="325"/>
      <c r="R2" s="325"/>
      <c r="S2" s="325"/>
      <c r="T2" s="325"/>
      <c r="U2" s="325"/>
      <c r="V2" s="325"/>
      <c r="W2" s="325"/>
      <c r="X2" s="325"/>
      <c r="Y2" s="325"/>
      <c r="Z2" s="326"/>
    </row>
    <row r="3" spans="1:26" ht="24.75" customHeight="1">
      <c r="A3" s="45" t="s">
        <v>5</v>
      </c>
      <c r="B3" s="46" t="s">
        <v>6</v>
      </c>
      <c r="C3" s="46" t="s">
        <v>6</v>
      </c>
      <c r="D3" s="47" t="s">
        <v>7</v>
      </c>
      <c r="E3" s="48" t="s">
        <v>8</v>
      </c>
      <c r="F3" s="48" t="s">
        <v>9</v>
      </c>
      <c r="G3" s="48" t="s">
        <v>10</v>
      </c>
      <c r="H3" s="48" t="s">
        <v>11</v>
      </c>
      <c r="I3" s="48" t="s">
        <v>12</v>
      </c>
      <c r="J3" s="48" t="s">
        <v>13</v>
      </c>
      <c r="K3" s="48" t="s">
        <v>14</v>
      </c>
      <c r="L3" s="48" t="s">
        <v>15</v>
      </c>
      <c r="M3" s="48" t="s">
        <v>16</v>
      </c>
      <c r="N3" s="48" t="s">
        <v>17</v>
      </c>
      <c r="O3" s="48" t="s">
        <v>18</v>
      </c>
      <c r="P3" s="48" t="s">
        <v>19</v>
      </c>
      <c r="Q3" s="48" t="s">
        <v>20</v>
      </c>
      <c r="R3" s="48" t="s">
        <v>21</v>
      </c>
      <c r="S3" s="48" t="s">
        <v>22</v>
      </c>
      <c r="T3" s="48" t="s">
        <v>23</v>
      </c>
      <c r="U3" s="48" t="s">
        <v>24</v>
      </c>
      <c r="V3" s="48" t="s">
        <v>25</v>
      </c>
      <c r="W3" s="48" t="s">
        <v>26</v>
      </c>
      <c r="X3" s="48" t="s">
        <v>27</v>
      </c>
      <c r="Y3" s="49" t="s">
        <v>28</v>
      </c>
      <c r="Z3" s="50" t="s">
        <v>29</v>
      </c>
    </row>
    <row r="4" spans="1:26" ht="12.75">
      <c r="A4" s="51" t="s">
        <v>30</v>
      </c>
      <c r="B4" s="52"/>
      <c r="C4" s="52"/>
      <c r="D4" s="53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5"/>
      <c r="Y4" s="56"/>
      <c r="Z4" s="57"/>
    </row>
    <row r="5" spans="1:26" ht="12.75">
      <c r="A5" s="58" t="s">
        <v>31</v>
      </c>
      <c r="B5" s="19">
        <v>598394248</v>
      </c>
      <c r="C5" s="19">
        <v>0</v>
      </c>
      <c r="D5" s="59">
        <v>787746962</v>
      </c>
      <c r="E5" s="60">
        <v>787746962</v>
      </c>
      <c r="F5" s="60">
        <v>54743363</v>
      </c>
      <c r="G5" s="60">
        <v>54336612</v>
      </c>
      <c r="H5" s="60">
        <v>54705624</v>
      </c>
      <c r="I5" s="60">
        <v>163785599</v>
      </c>
      <c r="J5" s="60">
        <v>54329496</v>
      </c>
      <c r="K5" s="60">
        <v>55652161</v>
      </c>
      <c r="L5" s="60">
        <v>54787291</v>
      </c>
      <c r="M5" s="60">
        <v>164768948</v>
      </c>
      <c r="N5" s="60">
        <v>54787634</v>
      </c>
      <c r="O5" s="60">
        <v>84522567</v>
      </c>
      <c r="P5" s="60">
        <v>0</v>
      </c>
      <c r="Q5" s="60">
        <v>139310201</v>
      </c>
      <c r="R5" s="60">
        <v>0</v>
      </c>
      <c r="S5" s="60">
        <v>0</v>
      </c>
      <c r="T5" s="60">
        <v>0</v>
      </c>
      <c r="U5" s="60">
        <v>0</v>
      </c>
      <c r="V5" s="60">
        <v>467864748</v>
      </c>
      <c r="W5" s="60">
        <v>590971620</v>
      </c>
      <c r="X5" s="60">
        <v>-123106872</v>
      </c>
      <c r="Y5" s="61">
        <v>-20.83</v>
      </c>
      <c r="Z5" s="62">
        <v>787746962</v>
      </c>
    </row>
    <row r="6" spans="1:26" ht="12.75">
      <c r="A6" s="58" t="s">
        <v>32</v>
      </c>
      <c r="B6" s="19">
        <v>3403178196</v>
      </c>
      <c r="C6" s="19">
        <v>0</v>
      </c>
      <c r="D6" s="59">
        <v>4369989105</v>
      </c>
      <c r="E6" s="60">
        <v>4353627612</v>
      </c>
      <c r="F6" s="60">
        <v>340005705</v>
      </c>
      <c r="G6" s="60">
        <v>353456579</v>
      </c>
      <c r="H6" s="60">
        <v>407192423</v>
      </c>
      <c r="I6" s="60">
        <v>1100654707</v>
      </c>
      <c r="J6" s="60">
        <v>284957448</v>
      </c>
      <c r="K6" s="60">
        <v>311113175</v>
      </c>
      <c r="L6" s="60">
        <v>298930077</v>
      </c>
      <c r="M6" s="60">
        <v>895000700</v>
      </c>
      <c r="N6" s="60">
        <v>277900630</v>
      </c>
      <c r="O6" s="60">
        <v>349159657</v>
      </c>
      <c r="P6" s="60">
        <v>0</v>
      </c>
      <c r="Q6" s="60">
        <v>627060287</v>
      </c>
      <c r="R6" s="60">
        <v>0</v>
      </c>
      <c r="S6" s="60">
        <v>0</v>
      </c>
      <c r="T6" s="60">
        <v>0</v>
      </c>
      <c r="U6" s="60">
        <v>0</v>
      </c>
      <c r="V6" s="60">
        <v>2622715694</v>
      </c>
      <c r="W6" s="60">
        <v>3321966069</v>
      </c>
      <c r="X6" s="60">
        <v>-699250375</v>
      </c>
      <c r="Y6" s="61">
        <v>-21.05</v>
      </c>
      <c r="Z6" s="62">
        <v>4353627612</v>
      </c>
    </row>
    <row r="7" spans="1:26" ht="12.75">
      <c r="A7" s="58" t="s">
        <v>33</v>
      </c>
      <c r="B7" s="19">
        <v>6871378</v>
      </c>
      <c r="C7" s="19">
        <v>0</v>
      </c>
      <c r="D7" s="59">
        <v>8911679</v>
      </c>
      <c r="E7" s="60">
        <v>7240472</v>
      </c>
      <c r="F7" s="60">
        <v>0</v>
      </c>
      <c r="G7" s="60">
        <v>388251</v>
      </c>
      <c r="H7" s="60">
        <v>-37906</v>
      </c>
      <c r="I7" s="60">
        <v>350345</v>
      </c>
      <c r="J7" s="60">
        <v>246406</v>
      </c>
      <c r="K7" s="60">
        <v>230393</v>
      </c>
      <c r="L7" s="60">
        <v>2620700</v>
      </c>
      <c r="M7" s="60">
        <v>3097499</v>
      </c>
      <c r="N7" s="60">
        <v>162470</v>
      </c>
      <c r="O7" s="60">
        <v>1054538</v>
      </c>
      <c r="P7" s="60">
        <v>0</v>
      </c>
      <c r="Q7" s="60">
        <v>1217008</v>
      </c>
      <c r="R7" s="60">
        <v>0</v>
      </c>
      <c r="S7" s="60">
        <v>0</v>
      </c>
      <c r="T7" s="60">
        <v>0</v>
      </c>
      <c r="U7" s="60">
        <v>0</v>
      </c>
      <c r="V7" s="60">
        <v>4664852</v>
      </c>
      <c r="W7" s="60">
        <v>6765593</v>
      </c>
      <c r="X7" s="60">
        <v>-2100741</v>
      </c>
      <c r="Y7" s="61">
        <v>-31.05</v>
      </c>
      <c r="Z7" s="62">
        <v>7240472</v>
      </c>
    </row>
    <row r="8" spans="1:26" ht="12.75">
      <c r="A8" s="58" t="s">
        <v>34</v>
      </c>
      <c r="B8" s="19">
        <v>708304291</v>
      </c>
      <c r="C8" s="19">
        <v>0</v>
      </c>
      <c r="D8" s="59">
        <v>678454079</v>
      </c>
      <c r="E8" s="60">
        <v>677007733</v>
      </c>
      <c r="F8" s="60">
        <v>253575000</v>
      </c>
      <c r="G8" s="60">
        <v>3610901</v>
      </c>
      <c r="H8" s="60">
        <v>5168455</v>
      </c>
      <c r="I8" s="60">
        <v>262354356</v>
      </c>
      <c r="J8" s="60">
        <v>1708014</v>
      </c>
      <c r="K8" s="60">
        <v>7253404</v>
      </c>
      <c r="L8" s="60">
        <v>206916681</v>
      </c>
      <c r="M8" s="60">
        <v>215878099</v>
      </c>
      <c r="N8" s="60">
        <v>3600754</v>
      </c>
      <c r="O8" s="60">
        <v>3374352</v>
      </c>
      <c r="P8" s="60">
        <v>0</v>
      </c>
      <c r="Q8" s="60">
        <v>6975106</v>
      </c>
      <c r="R8" s="60">
        <v>0</v>
      </c>
      <c r="S8" s="60">
        <v>0</v>
      </c>
      <c r="T8" s="60">
        <v>0</v>
      </c>
      <c r="U8" s="60">
        <v>0</v>
      </c>
      <c r="V8" s="60">
        <v>485207561</v>
      </c>
      <c r="W8" s="60">
        <v>803666689</v>
      </c>
      <c r="X8" s="60">
        <v>-318459128</v>
      </c>
      <c r="Y8" s="61">
        <v>-39.63</v>
      </c>
      <c r="Z8" s="62">
        <v>677007733</v>
      </c>
    </row>
    <row r="9" spans="1:26" ht="12.75">
      <c r="A9" s="58" t="s">
        <v>35</v>
      </c>
      <c r="B9" s="19">
        <v>343348254</v>
      </c>
      <c r="C9" s="19">
        <v>0</v>
      </c>
      <c r="D9" s="59">
        <v>247911840</v>
      </c>
      <c r="E9" s="60">
        <v>262083772</v>
      </c>
      <c r="F9" s="60">
        <v>7367309</v>
      </c>
      <c r="G9" s="60">
        <v>8435929</v>
      </c>
      <c r="H9" s="60">
        <v>7816189</v>
      </c>
      <c r="I9" s="60">
        <v>23619427</v>
      </c>
      <c r="J9" s="60">
        <v>7756759</v>
      </c>
      <c r="K9" s="60">
        <v>9059085</v>
      </c>
      <c r="L9" s="60">
        <v>7776450</v>
      </c>
      <c r="M9" s="60">
        <v>24592294</v>
      </c>
      <c r="N9" s="60">
        <v>6547785</v>
      </c>
      <c r="O9" s="60">
        <v>14326707</v>
      </c>
      <c r="P9" s="60">
        <v>0</v>
      </c>
      <c r="Q9" s="60">
        <v>20874492</v>
      </c>
      <c r="R9" s="60">
        <v>0</v>
      </c>
      <c r="S9" s="60">
        <v>0</v>
      </c>
      <c r="T9" s="60">
        <v>0</v>
      </c>
      <c r="U9" s="60">
        <v>0</v>
      </c>
      <c r="V9" s="60">
        <v>69086213</v>
      </c>
      <c r="W9" s="60">
        <v>58345669</v>
      </c>
      <c r="X9" s="60">
        <v>10740544</v>
      </c>
      <c r="Y9" s="61">
        <v>18.41</v>
      </c>
      <c r="Z9" s="62">
        <v>262083772</v>
      </c>
    </row>
    <row r="10" spans="1:26" ht="22.5">
      <c r="A10" s="63" t="s">
        <v>278</v>
      </c>
      <c r="B10" s="64">
        <f>SUM(B5:B9)</f>
        <v>5060096367</v>
      </c>
      <c r="C10" s="64">
        <f>SUM(C5:C9)</f>
        <v>0</v>
      </c>
      <c r="D10" s="65">
        <f aca="true" t="shared" si="0" ref="D10:Z10">SUM(D5:D9)</f>
        <v>6093013665</v>
      </c>
      <c r="E10" s="66">
        <f t="shared" si="0"/>
        <v>6087706551</v>
      </c>
      <c r="F10" s="66">
        <f t="shared" si="0"/>
        <v>655691377</v>
      </c>
      <c r="G10" s="66">
        <f t="shared" si="0"/>
        <v>420228272</v>
      </c>
      <c r="H10" s="66">
        <f t="shared" si="0"/>
        <v>474844785</v>
      </c>
      <c r="I10" s="66">
        <f t="shared" si="0"/>
        <v>1550764434</v>
      </c>
      <c r="J10" s="66">
        <f t="shared" si="0"/>
        <v>348998123</v>
      </c>
      <c r="K10" s="66">
        <f t="shared" si="0"/>
        <v>383308218</v>
      </c>
      <c r="L10" s="66">
        <f t="shared" si="0"/>
        <v>571031199</v>
      </c>
      <c r="M10" s="66">
        <f t="shared" si="0"/>
        <v>1303337540</v>
      </c>
      <c r="N10" s="66">
        <f t="shared" si="0"/>
        <v>342999273</v>
      </c>
      <c r="O10" s="66">
        <f t="shared" si="0"/>
        <v>452437821</v>
      </c>
      <c r="P10" s="66">
        <f t="shared" si="0"/>
        <v>0</v>
      </c>
      <c r="Q10" s="66">
        <f t="shared" si="0"/>
        <v>795437094</v>
      </c>
      <c r="R10" s="66">
        <f t="shared" si="0"/>
        <v>0</v>
      </c>
      <c r="S10" s="66">
        <f t="shared" si="0"/>
        <v>0</v>
      </c>
      <c r="T10" s="66">
        <f t="shared" si="0"/>
        <v>0</v>
      </c>
      <c r="U10" s="66">
        <f t="shared" si="0"/>
        <v>0</v>
      </c>
      <c r="V10" s="66">
        <f t="shared" si="0"/>
        <v>3649539068</v>
      </c>
      <c r="W10" s="66">
        <f t="shared" si="0"/>
        <v>4781715640</v>
      </c>
      <c r="X10" s="66">
        <f t="shared" si="0"/>
        <v>-1132176572</v>
      </c>
      <c r="Y10" s="67">
        <f>+IF(W10&lt;&gt;0,(X10/W10)*100,0)</f>
        <v>-23.677204109109258</v>
      </c>
      <c r="Z10" s="68">
        <f t="shared" si="0"/>
        <v>6087706551</v>
      </c>
    </row>
    <row r="11" spans="1:26" ht="12.75">
      <c r="A11" s="58" t="s">
        <v>37</v>
      </c>
      <c r="B11" s="19">
        <v>920375704</v>
      </c>
      <c r="C11" s="19">
        <v>0</v>
      </c>
      <c r="D11" s="59">
        <v>1028747488</v>
      </c>
      <c r="E11" s="60">
        <v>1001841300</v>
      </c>
      <c r="F11" s="60">
        <v>81730290</v>
      </c>
      <c r="G11" s="60">
        <v>82116410</v>
      </c>
      <c r="H11" s="60">
        <v>85224661</v>
      </c>
      <c r="I11" s="60">
        <v>249071361</v>
      </c>
      <c r="J11" s="60">
        <v>84444848</v>
      </c>
      <c r="K11" s="60">
        <v>93681290</v>
      </c>
      <c r="L11" s="60">
        <v>91707477</v>
      </c>
      <c r="M11" s="60">
        <v>269833615</v>
      </c>
      <c r="N11" s="60">
        <v>101746338</v>
      </c>
      <c r="O11" s="60">
        <v>97202639</v>
      </c>
      <c r="P11" s="60">
        <v>0</v>
      </c>
      <c r="Q11" s="60">
        <v>198948977</v>
      </c>
      <c r="R11" s="60">
        <v>0</v>
      </c>
      <c r="S11" s="60">
        <v>0</v>
      </c>
      <c r="T11" s="60">
        <v>0</v>
      </c>
      <c r="U11" s="60">
        <v>0</v>
      </c>
      <c r="V11" s="60">
        <v>717853953</v>
      </c>
      <c r="W11" s="60">
        <v>707593344</v>
      </c>
      <c r="X11" s="60">
        <v>10260609</v>
      </c>
      <c r="Y11" s="61">
        <v>1.45</v>
      </c>
      <c r="Z11" s="62">
        <v>1001841300</v>
      </c>
    </row>
    <row r="12" spans="1:26" ht="12.75">
      <c r="A12" s="58" t="s">
        <v>38</v>
      </c>
      <c r="B12" s="19">
        <v>47012901</v>
      </c>
      <c r="C12" s="19">
        <v>0</v>
      </c>
      <c r="D12" s="59">
        <v>47828448</v>
      </c>
      <c r="E12" s="60">
        <v>48746947</v>
      </c>
      <c r="F12" s="60">
        <v>3803917</v>
      </c>
      <c r="G12" s="60">
        <v>3895431</v>
      </c>
      <c r="H12" s="60">
        <v>4023064</v>
      </c>
      <c r="I12" s="60">
        <v>11722412</v>
      </c>
      <c r="J12" s="60">
        <v>4048132</v>
      </c>
      <c r="K12" s="60">
        <v>4004315</v>
      </c>
      <c r="L12" s="60">
        <v>4004139</v>
      </c>
      <c r="M12" s="60">
        <v>12056586</v>
      </c>
      <c r="N12" s="60">
        <v>4002358</v>
      </c>
      <c r="O12" s="60">
        <v>3958821</v>
      </c>
      <c r="P12" s="60">
        <v>0</v>
      </c>
      <c r="Q12" s="60">
        <v>7961179</v>
      </c>
      <c r="R12" s="60">
        <v>0</v>
      </c>
      <c r="S12" s="60">
        <v>0</v>
      </c>
      <c r="T12" s="60">
        <v>0</v>
      </c>
      <c r="U12" s="60">
        <v>0</v>
      </c>
      <c r="V12" s="60">
        <v>31740177</v>
      </c>
      <c r="W12" s="60">
        <v>34055458</v>
      </c>
      <c r="X12" s="60">
        <v>-2315281</v>
      </c>
      <c r="Y12" s="61">
        <v>-6.8</v>
      </c>
      <c r="Z12" s="62">
        <v>48746947</v>
      </c>
    </row>
    <row r="13" spans="1:26" ht="12.75">
      <c r="A13" s="58" t="s">
        <v>279</v>
      </c>
      <c r="B13" s="19">
        <v>475374580</v>
      </c>
      <c r="C13" s="19">
        <v>0</v>
      </c>
      <c r="D13" s="59">
        <v>459225154</v>
      </c>
      <c r="E13" s="60">
        <v>433674479</v>
      </c>
      <c r="F13" s="60">
        <v>0</v>
      </c>
      <c r="G13" s="60">
        <v>0</v>
      </c>
      <c r="H13" s="60">
        <v>0</v>
      </c>
      <c r="I13" s="60">
        <v>0</v>
      </c>
      <c r="J13" s="60">
        <v>0</v>
      </c>
      <c r="K13" s="60">
        <v>0</v>
      </c>
      <c r="L13" s="60">
        <v>0</v>
      </c>
      <c r="M13" s="60">
        <v>0</v>
      </c>
      <c r="N13" s="60">
        <v>0</v>
      </c>
      <c r="O13" s="60">
        <v>0</v>
      </c>
      <c r="P13" s="60">
        <v>0</v>
      </c>
      <c r="Q13" s="60">
        <v>0</v>
      </c>
      <c r="R13" s="60">
        <v>0</v>
      </c>
      <c r="S13" s="60">
        <v>0</v>
      </c>
      <c r="T13" s="60">
        <v>0</v>
      </c>
      <c r="U13" s="60">
        <v>0</v>
      </c>
      <c r="V13" s="60">
        <v>0</v>
      </c>
      <c r="W13" s="60">
        <v>246420161</v>
      </c>
      <c r="X13" s="60">
        <v>-246420161</v>
      </c>
      <c r="Y13" s="61">
        <v>-100</v>
      </c>
      <c r="Z13" s="62">
        <v>433674479</v>
      </c>
    </row>
    <row r="14" spans="1:26" ht="12.75">
      <c r="A14" s="58" t="s">
        <v>40</v>
      </c>
      <c r="B14" s="19">
        <v>66222538</v>
      </c>
      <c r="C14" s="19">
        <v>0</v>
      </c>
      <c r="D14" s="59">
        <v>10331589</v>
      </c>
      <c r="E14" s="60">
        <v>10331589</v>
      </c>
      <c r="F14" s="60">
        <v>0</v>
      </c>
      <c r="G14" s="60">
        <v>0</v>
      </c>
      <c r="H14" s="60">
        <v>0</v>
      </c>
      <c r="I14" s="60">
        <v>0</v>
      </c>
      <c r="J14" s="60">
        <v>1257627</v>
      </c>
      <c r="K14" s="60">
        <v>640515</v>
      </c>
      <c r="L14" s="60">
        <v>8616892</v>
      </c>
      <c r="M14" s="60">
        <v>10515034</v>
      </c>
      <c r="N14" s="60">
        <v>-339528</v>
      </c>
      <c r="O14" s="60">
        <v>2630637</v>
      </c>
      <c r="P14" s="60">
        <v>0</v>
      </c>
      <c r="Q14" s="60">
        <v>2291109</v>
      </c>
      <c r="R14" s="60">
        <v>0</v>
      </c>
      <c r="S14" s="60">
        <v>0</v>
      </c>
      <c r="T14" s="60">
        <v>0</v>
      </c>
      <c r="U14" s="60">
        <v>0</v>
      </c>
      <c r="V14" s="60">
        <v>12806143</v>
      </c>
      <c r="W14" s="60">
        <v>2708268</v>
      </c>
      <c r="X14" s="60">
        <v>10097875</v>
      </c>
      <c r="Y14" s="61">
        <v>372.85</v>
      </c>
      <c r="Z14" s="62">
        <v>10331589</v>
      </c>
    </row>
    <row r="15" spans="1:26" ht="12.75">
      <c r="A15" s="58" t="s">
        <v>41</v>
      </c>
      <c r="B15" s="19">
        <v>2244885634</v>
      </c>
      <c r="C15" s="19">
        <v>0</v>
      </c>
      <c r="D15" s="59">
        <v>2417838936</v>
      </c>
      <c r="E15" s="60">
        <v>2506667300</v>
      </c>
      <c r="F15" s="60">
        <v>558500</v>
      </c>
      <c r="G15" s="60">
        <v>253952401</v>
      </c>
      <c r="H15" s="60">
        <v>77112149</v>
      </c>
      <c r="I15" s="60">
        <v>331623050</v>
      </c>
      <c r="J15" s="60">
        <v>7214651</v>
      </c>
      <c r="K15" s="60">
        <v>187230292</v>
      </c>
      <c r="L15" s="60">
        <v>649303745</v>
      </c>
      <c r="M15" s="60">
        <v>843748688</v>
      </c>
      <c r="N15" s="60">
        <v>-1090578</v>
      </c>
      <c r="O15" s="60">
        <v>165664269</v>
      </c>
      <c r="P15" s="60">
        <v>0</v>
      </c>
      <c r="Q15" s="60">
        <v>164573691</v>
      </c>
      <c r="R15" s="60">
        <v>0</v>
      </c>
      <c r="S15" s="60">
        <v>0</v>
      </c>
      <c r="T15" s="60">
        <v>0</v>
      </c>
      <c r="U15" s="60">
        <v>0</v>
      </c>
      <c r="V15" s="60">
        <v>1339945429</v>
      </c>
      <c r="W15" s="60">
        <v>1673807420</v>
      </c>
      <c r="X15" s="60">
        <v>-333861991</v>
      </c>
      <c r="Y15" s="61">
        <v>-19.95</v>
      </c>
      <c r="Z15" s="62">
        <v>2506667300</v>
      </c>
    </row>
    <row r="16" spans="1:26" ht="12.75">
      <c r="A16" s="69" t="s">
        <v>42</v>
      </c>
      <c r="B16" s="19">
        <v>0</v>
      </c>
      <c r="C16" s="19">
        <v>0</v>
      </c>
      <c r="D16" s="59">
        <v>0</v>
      </c>
      <c r="E16" s="60">
        <v>0</v>
      </c>
      <c r="F16" s="60">
        <v>0</v>
      </c>
      <c r="G16" s="60">
        <v>0</v>
      </c>
      <c r="H16" s="60">
        <v>0</v>
      </c>
      <c r="I16" s="60">
        <v>0</v>
      </c>
      <c r="J16" s="60">
        <v>0</v>
      </c>
      <c r="K16" s="60">
        <v>0</v>
      </c>
      <c r="L16" s="60">
        <v>0</v>
      </c>
      <c r="M16" s="60">
        <v>0</v>
      </c>
      <c r="N16" s="60">
        <v>0</v>
      </c>
      <c r="O16" s="60">
        <v>0</v>
      </c>
      <c r="P16" s="60">
        <v>0</v>
      </c>
      <c r="Q16" s="60">
        <v>0</v>
      </c>
      <c r="R16" s="60">
        <v>0</v>
      </c>
      <c r="S16" s="60">
        <v>0</v>
      </c>
      <c r="T16" s="60">
        <v>0</v>
      </c>
      <c r="U16" s="60">
        <v>0</v>
      </c>
      <c r="V16" s="60">
        <v>0</v>
      </c>
      <c r="W16" s="60"/>
      <c r="X16" s="60">
        <v>0</v>
      </c>
      <c r="Y16" s="61">
        <v>0</v>
      </c>
      <c r="Z16" s="62">
        <v>0</v>
      </c>
    </row>
    <row r="17" spans="1:26" ht="12.75">
      <c r="A17" s="58" t="s">
        <v>43</v>
      </c>
      <c r="B17" s="19">
        <v>1866923695</v>
      </c>
      <c r="C17" s="19">
        <v>0</v>
      </c>
      <c r="D17" s="59">
        <v>1973257635</v>
      </c>
      <c r="E17" s="60">
        <v>1957214405</v>
      </c>
      <c r="F17" s="60">
        <v>41646818</v>
      </c>
      <c r="G17" s="60">
        <v>78250199</v>
      </c>
      <c r="H17" s="60">
        <v>70012776</v>
      </c>
      <c r="I17" s="60">
        <v>189909793</v>
      </c>
      <c r="J17" s="60">
        <v>76602533</v>
      </c>
      <c r="K17" s="60">
        <v>84243293</v>
      </c>
      <c r="L17" s="60">
        <v>77797339</v>
      </c>
      <c r="M17" s="60">
        <v>238643165</v>
      </c>
      <c r="N17" s="60">
        <v>96454818</v>
      </c>
      <c r="O17" s="60">
        <v>93819606</v>
      </c>
      <c r="P17" s="60">
        <v>0</v>
      </c>
      <c r="Q17" s="60">
        <v>190274424</v>
      </c>
      <c r="R17" s="60">
        <v>0</v>
      </c>
      <c r="S17" s="60">
        <v>0</v>
      </c>
      <c r="T17" s="60">
        <v>0</v>
      </c>
      <c r="U17" s="60">
        <v>0</v>
      </c>
      <c r="V17" s="60">
        <v>618827382</v>
      </c>
      <c r="W17" s="60">
        <v>1060465338</v>
      </c>
      <c r="X17" s="60">
        <v>-441637956</v>
      </c>
      <c r="Y17" s="61">
        <v>-41.65</v>
      </c>
      <c r="Z17" s="62">
        <v>1957214405</v>
      </c>
    </row>
    <row r="18" spans="1:26" ht="12.75">
      <c r="A18" s="70" t="s">
        <v>44</v>
      </c>
      <c r="B18" s="71">
        <f>SUM(B11:B17)</f>
        <v>5620795052</v>
      </c>
      <c r="C18" s="71">
        <f>SUM(C11:C17)</f>
        <v>0</v>
      </c>
      <c r="D18" s="72">
        <f aca="true" t="shared" si="1" ref="D18:Z18">SUM(D11:D17)</f>
        <v>5937229250</v>
      </c>
      <c r="E18" s="73">
        <f t="shared" si="1"/>
        <v>5958476020</v>
      </c>
      <c r="F18" s="73">
        <f t="shared" si="1"/>
        <v>127739525</v>
      </c>
      <c r="G18" s="73">
        <f t="shared" si="1"/>
        <v>418214441</v>
      </c>
      <c r="H18" s="73">
        <f t="shared" si="1"/>
        <v>236372650</v>
      </c>
      <c r="I18" s="73">
        <f t="shared" si="1"/>
        <v>782326616</v>
      </c>
      <c r="J18" s="73">
        <f t="shared" si="1"/>
        <v>173567791</v>
      </c>
      <c r="K18" s="73">
        <f t="shared" si="1"/>
        <v>369799705</v>
      </c>
      <c r="L18" s="73">
        <f t="shared" si="1"/>
        <v>831429592</v>
      </c>
      <c r="M18" s="73">
        <f t="shared" si="1"/>
        <v>1374797088</v>
      </c>
      <c r="N18" s="73">
        <f t="shared" si="1"/>
        <v>200773408</v>
      </c>
      <c r="O18" s="73">
        <f t="shared" si="1"/>
        <v>363275972</v>
      </c>
      <c r="P18" s="73">
        <f t="shared" si="1"/>
        <v>0</v>
      </c>
      <c r="Q18" s="73">
        <f t="shared" si="1"/>
        <v>564049380</v>
      </c>
      <c r="R18" s="73">
        <f t="shared" si="1"/>
        <v>0</v>
      </c>
      <c r="S18" s="73">
        <f t="shared" si="1"/>
        <v>0</v>
      </c>
      <c r="T18" s="73">
        <f t="shared" si="1"/>
        <v>0</v>
      </c>
      <c r="U18" s="73">
        <f t="shared" si="1"/>
        <v>0</v>
      </c>
      <c r="V18" s="73">
        <f t="shared" si="1"/>
        <v>2721173084</v>
      </c>
      <c r="W18" s="73">
        <f t="shared" si="1"/>
        <v>3725049989</v>
      </c>
      <c r="X18" s="73">
        <f t="shared" si="1"/>
        <v>-1003876905</v>
      </c>
      <c r="Y18" s="67">
        <f>+IF(W18&lt;&gt;0,(X18/W18)*100,0)</f>
        <v>-26.94935391375764</v>
      </c>
      <c r="Z18" s="74">
        <f t="shared" si="1"/>
        <v>5958476020</v>
      </c>
    </row>
    <row r="19" spans="1:26" ht="12.75">
      <c r="A19" s="70" t="s">
        <v>45</v>
      </c>
      <c r="B19" s="75">
        <f>+B10-B18</f>
        <v>-560698685</v>
      </c>
      <c r="C19" s="75">
        <f>+C10-C18</f>
        <v>0</v>
      </c>
      <c r="D19" s="76">
        <f aca="true" t="shared" si="2" ref="D19:Z19">+D10-D18</f>
        <v>155784415</v>
      </c>
      <c r="E19" s="77">
        <f t="shared" si="2"/>
        <v>129230531</v>
      </c>
      <c r="F19" s="77">
        <f t="shared" si="2"/>
        <v>527951852</v>
      </c>
      <c r="G19" s="77">
        <f t="shared" si="2"/>
        <v>2013831</v>
      </c>
      <c r="H19" s="77">
        <f t="shared" si="2"/>
        <v>238472135</v>
      </c>
      <c r="I19" s="77">
        <f t="shared" si="2"/>
        <v>768437818</v>
      </c>
      <c r="J19" s="77">
        <f t="shared" si="2"/>
        <v>175430332</v>
      </c>
      <c r="K19" s="77">
        <f t="shared" si="2"/>
        <v>13508513</v>
      </c>
      <c r="L19" s="77">
        <f t="shared" si="2"/>
        <v>-260398393</v>
      </c>
      <c r="M19" s="77">
        <f t="shared" si="2"/>
        <v>-71459548</v>
      </c>
      <c r="N19" s="77">
        <f t="shared" si="2"/>
        <v>142225865</v>
      </c>
      <c r="O19" s="77">
        <f t="shared" si="2"/>
        <v>89161849</v>
      </c>
      <c r="P19" s="77">
        <f t="shared" si="2"/>
        <v>0</v>
      </c>
      <c r="Q19" s="77">
        <f t="shared" si="2"/>
        <v>231387714</v>
      </c>
      <c r="R19" s="77">
        <f t="shared" si="2"/>
        <v>0</v>
      </c>
      <c r="S19" s="77">
        <f t="shared" si="2"/>
        <v>0</v>
      </c>
      <c r="T19" s="77">
        <f t="shared" si="2"/>
        <v>0</v>
      </c>
      <c r="U19" s="77">
        <f t="shared" si="2"/>
        <v>0</v>
      </c>
      <c r="V19" s="77">
        <f t="shared" si="2"/>
        <v>928365984</v>
      </c>
      <c r="W19" s="77">
        <f>IF(E10=E18,0,W10-W18)</f>
        <v>1056665651</v>
      </c>
      <c r="X19" s="77">
        <f t="shared" si="2"/>
        <v>-128299667</v>
      </c>
      <c r="Y19" s="78">
        <f>+IF(W19&lt;&gt;0,(X19/W19)*100,0)</f>
        <v>-12.141935992580116</v>
      </c>
      <c r="Z19" s="79">
        <f t="shared" si="2"/>
        <v>129230531</v>
      </c>
    </row>
    <row r="20" spans="1:26" ht="12.75">
      <c r="A20" s="58" t="s">
        <v>46</v>
      </c>
      <c r="B20" s="19">
        <v>175149198</v>
      </c>
      <c r="C20" s="19">
        <v>0</v>
      </c>
      <c r="D20" s="59">
        <v>189888977</v>
      </c>
      <c r="E20" s="60">
        <v>221542251</v>
      </c>
      <c r="F20" s="60">
        <v>0</v>
      </c>
      <c r="G20" s="60">
        <v>491498</v>
      </c>
      <c r="H20" s="60">
        <v>4555933</v>
      </c>
      <c r="I20" s="60">
        <v>5047431</v>
      </c>
      <c r="J20" s="60">
        <v>57504573</v>
      </c>
      <c r="K20" s="60">
        <v>0</v>
      </c>
      <c r="L20" s="60">
        <v>21349486</v>
      </c>
      <c r="M20" s="60">
        <v>78854059</v>
      </c>
      <c r="N20" s="60">
        <v>11419240</v>
      </c>
      <c r="O20" s="60">
        <v>13267154</v>
      </c>
      <c r="P20" s="60">
        <v>0</v>
      </c>
      <c r="Q20" s="60">
        <v>24686394</v>
      </c>
      <c r="R20" s="60">
        <v>0</v>
      </c>
      <c r="S20" s="60">
        <v>0</v>
      </c>
      <c r="T20" s="60">
        <v>0</v>
      </c>
      <c r="U20" s="60">
        <v>0</v>
      </c>
      <c r="V20" s="60">
        <v>108587884</v>
      </c>
      <c r="W20" s="60">
        <v>185868978</v>
      </c>
      <c r="X20" s="60">
        <v>-77281094</v>
      </c>
      <c r="Y20" s="61">
        <v>-41.58</v>
      </c>
      <c r="Z20" s="62">
        <v>221542251</v>
      </c>
    </row>
    <row r="21" spans="1:26" ht="12.75">
      <c r="A21" s="58" t="s">
        <v>280</v>
      </c>
      <c r="B21" s="80">
        <v>0</v>
      </c>
      <c r="C21" s="80">
        <v>0</v>
      </c>
      <c r="D21" s="81">
        <v>0</v>
      </c>
      <c r="E21" s="82">
        <v>0</v>
      </c>
      <c r="F21" s="82">
        <v>0</v>
      </c>
      <c r="G21" s="82">
        <v>0</v>
      </c>
      <c r="H21" s="82">
        <v>0</v>
      </c>
      <c r="I21" s="82">
        <v>0</v>
      </c>
      <c r="J21" s="82">
        <v>0</v>
      </c>
      <c r="K21" s="82">
        <v>0</v>
      </c>
      <c r="L21" s="82">
        <v>0</v>
      </c>
      <c r="M21" s="82">
        <v>0</v>
      </c>
      <c r="N21" s="82">
        <v>0</v>
      </c>
      <c r="O21" s="82">
        <v>0</v>
      </c>
      <c r="P21" s="82">
        <v>0</v>
      </c>
      <c r="Q21" s="82">
        <v>0</v>
      </c>
      <c r="R21" s="82">
        <v>0</v>
      </c>
      <c r="S21" s="82">
        <v>0</v>
      </c>
      <c r="T21" s="82">
        <v>0</v>
      </c>
      <c r="U21" s="82">
        <v>0</v>
      </c>
      <c r="V21" s="82">
        <v>0</v>
      </c>
      <c r="W21" s="82"/>
      <c r="X21" s="82">
        <v>0</v>
      </c>
      <c r="Y21" s="83">
        <v>0</v>
      </c>
      <c r="Z21" s="84">
        <v>0</v>
      </c>
    </row>
    <row r="22" spans="1:26" ht="22.5">
      <c r="A22" s="85" t="s">
        <v>281</v>
      </c>
      <c r="B22" s="86">
        <f>SUM(B19:B21)</f>
        <v>-385549487</v>
      </c>
      <c r="C22" s="86">
        <f>SUM(C19:C21)</f>
        <v>0</v>
      </c>
      <c r="D22" s="87">
        <f aca="true" t="shared" si="3" ref="D22:Z22">SUM(D19:D21)</f>
        <v>345673392</v>
      </c>
      <c r="E22" s="88">
        <f t="shared" si="3"/>
        <v>350772782</v>
      </c>
      <c r="F22" s="88">
        <f t="shared" si="3"/>
        <v>527951852</v>
      </c>
      <c r="G22" s="88">
        <f t="shared" si="3"/>
        <v>2505329</v>
      </c>
      <c r="H22" s="88">
        <f t="shared" si="3"/>
        <v>243028068</v>
      </c>
      <c r="I22" s="88">
        <f t="shared" si="3"/>
        <v>773485249</v>
      </c>
      <c r="J22" s="88">
        <f t="shared" si="3"/>
        <v>232934905</v>
      </c>
      <c r="K22" s="88">
        <f t="shared" si="3"/>
        <v>13508513</v>
      </c>
      <c r="L22" s="88">
        <f t="shared" si="3"/>
        <v>-239048907</v>
      </c>
      <c r="M22" s="88">
        <f t="shared" si="3"/>
        <v>7394511</v>
      </c>
      <c r="N22" s="88">
        <f t="shared" si="3"/>
        <v>153645105</v>
      </c>
      <c r="O22" s="88">
        <f t="shared" si="3"/>
        <v>102429003</v>
      </c>
      <c r="P22" s="88">
        <f t="shared" si="3"/>
        <v>0</v>
      </c>
      <c r="Q22" s="88">
        <f t="shared" si="3"/>
        <v>256074108</v>
      </c>
      <c r="R22" s="88">
        <f t="shared" si="3"/>
        <v>0</v>
      </c>
      <c r="S22" s="88">
        <f t="shared" si="3"/>
        <v>0</v>
      </c>
      <c r="T22" s="88">
        <f t="shared" si="3"/>
        <v>0</v>
      </c>
      <c r="U22" s="88">
        <f t="shared" si="3"/>
        <v>0</v>
      </c>
      <c r="V22" s="88">
        <f t="shared" si="3"/>
        <v>1036953868</v>
      </c>
      <c r="W22" s="88">
        <f t="shared" si="3"/>
        <v>1242534629</v>
      </c>
      <c r="X22" s="88">
        <f t="shared" si="3"/>
        <v>-205580761</v>
      </c>
      <c r="Y22" s="89">
        <f>+IF(W22&lt;&gt;0,(X22/W22)*100,0)</f>
        <v>-16.54527416796848</v>
      </c>
      <c r="Z22" s="90">
        <f t="shared" si="3"/>
        <v>350772782</v>
      </c>
    </row>
    <row r="23" spans="1:26" ht="12.75">
      <c r="A23" s="91" t="s">
        <v>48</v>
      </c>
      <c r="B23" s="19">
        <v>0</v>
      </c>
      <c r="C23" s="19">
        <v>0</v>
      </c>
      <c r="D23" s="59">
        <v>0</v>
      </c>
      <c r="E23" s="60">
        <v>0</v>
      </c>
      <c r="F23" s="60">
        <v>0</v>
      </c>
      <c r="G23" s="60">
        <v>0</v>
      </c>
      <c r="H23" s="60">
        <v>0</v>
      </c>
      <c r="I23" s="60">
        <v>0</v>
      </c>
      <c r="J23" s="60">
        <v>0</v>
      </c>
      <c r="K23" s="60">
        <v>0</v>
      </c>
      <c r="L23" s="60">
        <v>0</v>
      </c>
      <c r="M23" s="60">
        <v>0</v>
      </c>
      <c r="N23" s="60">
        <v>0</v>
      </c>
      <c r="O23" s="60">
        <v>0</v>
      </c>
      <c r="P23" s="60">
        <v>0</v>
      </c>
      <c r="Q23" s="60">
        <v>0</v>
      </c>
      <c r="R23" s="60">
        <v>0</v>
      </c>
      <c r="S23" s="60">
        <v>0</v>
      </c>
      <c r="T23" s="60">
        <v>0</v>
      </c>
      <c r="U23" s="60">
        <v>0</v>
      </c>
      <c r="V23" s="60">
        <v>0</v>
      </c>
      <c r="W23" s="60"/>
      <c r="X23" s="60">
        <v>0</v>
      </c>
      <c r="Y23" s="61">
        <v>0</v>
      </c>
      <c r="Z23" s="62">
        <v>0</v>
      </c>
    </row>
    <row r="24" spans="1:26" ht="12.75">
      <c r="A24" s="92" t="s">
        <v>49</v>
      </c>
      <c r="B24" s="75">
        <f>SUM(B22:B23)</f>
        <v>-385549487</v>
      </c>
      <c r="C24" s="75">
        <f>SUM(C22:C23)</f>
        <v>0</v>
      </c>
      <c r="D24" s="76">
        <f aca="true" t="shared" si="4" ref="D24:Z24">SUM(D22:D23)</f>
        <v>345673392</v>
      </c>
      <c r="E24" s="77">
        <f t="shared" si="4"/>
        <v>350772782</v>
      </c>
      <c r="F24" s="77">
        <f t="shared" si="4"/>
        <v>527951852</v>
      </c>
      <c r="G24" s="77">
        <f t="shared" si="4"/>
        <v>2505329</v>
      </c>
      <c r="H24" s="77">
        <f t="shared" si="4"/>
        <v>243028068</v>
      </c>
      <c r="I24" s="77">
        <f t="shared" si="4"/>
        <v>773485249</v>
      </c>
      <c r="J24" s="77">
        <f t="shared" si="4"/>
        <v>232934905</v>
      </c>
      <c r="K24" s="77">
        <f t="shared" si="4"/>
        <v>13508513</v>
      </c>
      <c r="L24" s="77">
        <f t="shared" si="4"/>
        <v>-239048907</v>
      </c>
      <c r="M24" s="77">
        <f t="shared" si="4"/>
        <v>7394511</v>
      </c>
      <c r="N24" s="77">
        <f t="shared" si="4"/>
        <v>153645105</v>
      </c>
      <c r="O24" s="77">
        <f t="shared" si="4"/>
        <v>102429003</v>
      </c>
      <c r="P24" s="77">
        <f t="shared" si="4"/>
        <v>0</v>
      </c>
      <c r="Q24" s="77">
        <f t="shared" si="4"/>
        <v>256074108</v>
      </c>
      <c r="R24" s="77">
        <f t="shared" si="4"/>
        <v>0</v>
      </c>
      <c r="S24" s="77">
        <f t="shared" si="4"/>
        <v>0</v>
      </c>
      <c r="T24" s="77">
        <f t="shared" si="4"/>
        <v>0</v>
      </c>
      <c r="U24" s="77">
        <f t="shared" si="4"/>
        <v>0</v>
      </c>
      <c r="V24" s="77">
        <f t="shared" si="4"/>
        <v>1036953868</v>
      </c>
      <c r="W24" s="77">
        <f t="shared" si="4"/>
        <v>1242534629</v>
      </c>
      <c r="X24" s="77">
        <f t="shared" si="4"/>
        <v>-205580761</v>
      </c>
      <c r="Y24" s="78">
        <f>+IF(W24&lt;&gt;0,(X24/W24)*100,0)</f>
        <v>-16.54527416796848</v>
      </c>
      <c r="Z24" s="79">
        <f t="shared" si="4"/>
        <v>350772782</v>
      </c>
    </row>
    <row r="25" spans="1:26" ht="4.5" customHeight="1">
      <c r="A25" s="93"/>
      <c r="B25" s="52"/>
      <c r="C25" s="5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94"/>
      <c r="Z25" s="95"/>
    </row>
    <row r="26" spans="1:26" ht="12.75">
      <c r="A26" s="96" t="s">
        <v>282</v>
      </c>
      <c r="B26" s="97"/>
      <c r="C26" s="97"/>
      <c r="D26" s="98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6"/>
      <c r="Z26" s="57"/>
    </row>
    <row r="27" spans="1:26" ht="12.75">
      <c r="A27" s="70" t="s">
        <v>50</v>
      </c>
      <c r="B27" s="22">
        <v>240880078</v>
      </c>
      <c r="C27" s="22">
        <v>0</v>
      </c>
      <c r="D27" s="99">
        <v>345673377</v>
      </c>
      <c r="E27" s="100">
        <v>350772782</v>
      </c>
      <c r="F27" s="100">
        <v>50377</v>
      </c>
      <c r="G27" s="100">
        <v>639714</v>
      </c>
      <c r="H27" s="100">
        <v>11822024</v>
      </c>
      <c r="I27" s="100">
        <v>12512115</v>
      </c>
      <c r="J27" s="100">
        <v>11822024</v>
      </c>
      <c r="K27" s="100">
        <v>13685421</v>
      </c>
      <c r="L27" s="100">
        <v>21773200</v>
      </c>
      <c r="M27" s="100">
        <v>47280645</v>
      </c>
      <c r="N27" s="100">
        <v>4372105</v>
      </c>
      <c r="O27" s="100">
        <v>11743578</v>
      </c>
      <c r="P27" s="100">
        <v>22225732</v>
      </c>
      <c r="Q27" s="100">
        <v>38341415</v>
      </c>
      <c r="R27" s="100">
        <v>0</v>
      </c>
      <c r="S27" s="100">
        <v>0</v>
      </c>
      <c r="T27" s="100">
        <v>0</v>
      </c>
      <c r="U27" s="100">
        <v>0</v>
      </c>
      <c r="V27" s="100">
        <v>98134175</v>
      </c>
      <c r="W27" s="100">
        <v>263079587</v>
      </c>
      <c r="X27" s="100">
        <v>-164945412</v>
      </c>
      <c r="Y27" s="101">
        <v>-62.7</v>
      </c>
      <c r="Z27" s="102">
        <v>350772782</v>
      </c>
    </row>
    <row r="28" spans="1:26" ht="12.75">
      <c r="A28" s="103" t="s">
        <v>46</v>
      </c>
      <c r="B28" s="19">
        <v>186613685</v>
      </c>
      <c r="C28" s="19">
        <v>0</v>
      </c>
      <c r="D28" s="59">
        <v>189888977</v>
      </c>
      <c r="E28" s="60">
        <v>220771091</v>
      </c>
      <c r="F28" s="60">
        <v>0</v>
      </c>
      <c r="G28" s="60">
        <v>107608</v>
      </c>
      <c r="H28" s="60">
        <v>11807412</v>
      </c>
      <c r="I28" s="60">
        <v>11915020</v>
      </c>
      <c r="J28" s="60">
        <v>11807412</v>
      </c>
      <c r="K28" s="60">
        <v>13044699</v>
      </c>
      <c r="L28" s="60">
        <v>17294022</v>
      </c>
      <c r="M28" s="60">
        <v>42146133</v>
      </c>
      <c r="N28" s="60">
        <v>3035615</v>
      </c>
      <c r="O28" s="60">
        <v>10612846</v>
      </c>
      <c r="P28" s="60">
        <v>21268769</v>
      </c>
      <c r="Q28" s="60">
        <v>34917230</v>
      </c>
      <c r="R28" s="60">
        <v>0</v>
      </c>
      <c r="S28" s="60">
        <v>0</v>
      </c>
      <c r="T28" s="60">
        <v>0</v>
      </c>
      <c r="U28" s="60">
        <v>0</v>
      </c>
      <c r="V28" s="60">
        <v>88978383</v>
      </c>
      <c r="W28" s="60">
        <v>165578318</v>
      </c>
      <c r="X28" s="60">
        <v>-76599935</v>
      </c>
      <c r="Y28" s="61">
        <v>-46.26</v>
      </c>
      <c r="Z28" s="62">
        <v>220771091</v>
      </c>
    </row>
    <row r="29" spans="1:26" ht="12.75">
      <c r="A29" s="58" t="s">
        <v>283</v>
      </c>
      <c r="B29" s="19">
        <v>0</v>
      </c>
      <c r="C29" s="19">
        <v>0</v>
      </c>
      <c r="D29" s="59">
        <v>0</v>
      </c>
      <c r="E29" s="60">
        <v>771160</v>
      </c>
      <c r="F29" s="60">
        <v>0</v>
      </c>
      <c r="G29" s="60">
        <v>0</v>
      </c>
      <c r="H29" s="60">
        <v>0</v>
      </c>
      <c r="I29" s="60">
        <v>0</v>
      </c>
      <c r="J29" s="60">
        <v>0</v>
      </c>
      <c r="K29" s="60">
        <v>0</v>
      </c>
      <c r="L29" s="60">
        <v>0</v>
      </c>
      <c r="M29" s="60">
        <v>0</v>
      </c>
      <c r="N29" s="60">
        <v>0</v>
      </c>
      <c r="O29" s="60">
        <v>0</v>
      </c>
      <c r="P29" s="60">
        <v>0</v>
      </c>
      <c r="Q29" s="60">
        <v>0</v>
      </c>
      <c r="R29" s="60">
        <v>0</v>
      </c>
      <c r="S29" s="60">
        <v>0</v>
      </c>
      <c r="T29" s="60">
        <v>0</v>
      </c>
      <c r="U29" s="60">
        <v>0</v>
      </c>
      <c r="V29" s="60">
        <v>0</v>
      </c>
      <c r="W29" s="60">
        <v>578370</v>
      </c>
      <c r="X29" s="60">
        <v>-578370</v>
      </c>
      <c r="Y29" s="61">
        <v>-100</v>
      </c>
      <c r="Z29" s="62">
        <v>771160</v>
      </c>
    </row>
    <row r="30" spans="1:26" ht="12.75">
      <c r="A30" s="58" t="s">
        <v>52</v>
      </c>
      <c r="B30" s="19">
        <v>0</v>
      </c>
      <c r="C30" s="19">
        <v>0</v>
      </c>
      <c r="D30" s="59">
        <v>0</v>
      </c>
      <c r="E30" s="60">
        <v>0</v>
      </c>
      <c r="F30" s="60">
        <v>0</v>
      </c>
      <c r="G30" s="60">
        <v>0</v>
      </c>
      <c r="H30" s="60">
        <v>0</v>
      </c>
      <c r="I30" s="60">
        <v>0</v>
      </c>
      <c r="J30" s="60">
        <v>0</v>
      </c>
      <c r="K30" s="60">
        <v>0</v>
      </c>
      <c r="L30" s="60">
        <v>0</v>
      </c>
      <c r="M30" s="60">
        <v>0</v>
      </c>
      <c r="N30" s="60">
        <v>0</v>
      </c>
      <c r="O30" s="60">
        <v>0</v>
      </c>
      <c r="P30" s="60">
        <v>0</v>
      </c>
      <c r="Q30" s="60">
        <v>0</v>
      </c>
      <c r="R30" s="60">
        <v>0</v>
      </c>
      <c r="S30" s="60">
        <v>0</v>
      </c>
      <c r="T30" s="60">
        <v>0</v>
      </c>
      <c r="U30" s="60">
        <v>0</v>
      </c>
      <c r="V30" s="60">
        <v>0</v>
      </c>
      <c r="W30" s="60"/>
      <c r="X30" s="60">
        <v>0</v>
      </c>
      <c r="Y30" s="61">
        <v>0</v>
      </c>
      <c r="Z30" s="62">
        <v>0</v>
      </c>
    </row>
    <row r="31" spans="1:26" ht="12.75">
      <c r="A31" s="58" t="s">
        <v>53</v>
      </c>
      <c r="B31" s="19">
        <v>54266392</v>
      </c>
      <c r="C31" s="19">
        <v>0</v>
      </c>
      <c r="D31" s="59">
        <v>155784400</v>
      </c>
      <c r="E31" s="60">
        <v>129230531</v>
      </c>
      <c r="F31" s="60">
        <v>50377</v>
      </c>
      <c r="G31" s="60">
        <v>532106</v>
      </c>
      <c r="H31" s="60">
        <v>14614</v>
      </c>
      <c r="I31" s="60">
        <v>597097</v>
      </c>
      <c r="J31" s="60">
        <v>14614</v>
      </c>
      <c r="K31" s="60">
        <v>640722</v>
      </c>
      <c r="L31" s="60">
        <v>4479177</v>
      </c>
      <c r="M31" s="60">
        <v>5134513</v>
      </c>
      <c r="N31" s="60">
        <v>1336490</v>
      </c>
      <c r="O31" s="60">
        <v>1130732</v>
      </c>
      <c r="P31" s="60">
        <v>956963</v>
      </c>
      <c r="Q31" s="60">
        <v>3424185</v>
      </c>
      <c r="R31" s="60">
        <v>0</v>
      </c>
      <c r="S31" s="60">
        <v>0</v>
      </c>
      <c r="T31" s="60">
        <v>0</v>
      </c>
      <c r="U31" s="60">
        <v>0</v>
      </c>
      <c r="V31" s="60">
        <v>9155795</v>
      </c>
      <c r="W31" s="60">
        <v>96922898</v>
      </c>
      <c r="X31" s="60">
        <v>-87767103</v>
      </c>
      <c r="Y31" s="61">
        <v>-90.55</v>
      </c>
      <c r="Z31" s="62">
        <v>129230531</v>
      </c>
    </row>
    <row r="32" spans="1:26" ht="12.75">
      <c r="A32" s="70" t="s">
        <v>54</v>
      </c>
      <c r="B32" s="22">
        <f>SUM(B28:B31)</f>
        <v>240880077</v>
      </c>
      <c r="C32" s="22">
        <f>SUM(C28:C31)</f>
        <v>0</v>
      </c>
      <c r="D32" s="99">
        <f aca="true" t="shared" si="5" ref="D32:Z32">SUM(D28:D31)</f>
        <v>345673377</v>
      </c>
      <c r="E32" s="100">
        <f t="shared" si="5"/>
        <v>350772782</v>
      </c>
      <c r="F32" s="100">
        <f t="shared" si="5"/>
        <v>50377</v>
      </c>
      <c r="G32" s="100">
        <f t="shared" si="5"/>
        <v>639714</v>
      </c>
      <c r="H32" s="100">
        <f t="shared" si="5"/>
        <v>11822026</v>
      </c>
      <c r="I32" s="100">
        <f t="shared" si="5"/>
        <v>12512117</v>
      </c>
      <c r="J32" s="100">
        <f t="shared" si="5"/>
        <v>11822026</v>
      </c>
      <c r="K32" s="100">
        <f t="shared" si="5"/>
        <v>13685421</v>
      </c>
      <c r="L32" s="100">
        <f t="shared" si="5"/>
        <v>21773199</v>
      </c>
      <c r="M32" s="100">
        <f t="shared" si="5"/>
        <v>47280646</v>
      </c>
      <c r="N32" s="100">
        <f t="shared" si="5"/>
        <v>4372105</v>
      </c>
      <c r="O32" s="100">
        <f t="shared" si="5"/>
        <v>11743578</v>
      </c>
      <c r="P32" s="100">
        <f t="shared" si="5"/>
        <v>22225732</v>
      </c>
      <c r="Q32" s="100">
        <f t="shared" si="5"/>
        <v>38341415</v>
      </c>
      <c r="R32" s="100">
        <f t="shared" si="5"/>
        <v>0</v>
      </c>
      <c r="S32" s="100">
        <f t="shared" si="5"/>
        <v>0</v>
      </c>
      <c r="T32" s="100">
        <f t="shared" si="5"/>
        <v>0</v>
      </c>
      <c r="U32" s="100">
        <f t="shared" si="5"/>
        <v>0</v>
      </c>
      <c r="V32" s="100">
        <f t="shared" si="5"/>
        <v>98134178</v>
      </c>
      <c r="W32" s="100">
        <f t="shared" si="5"/>
        <v>263079586</v>
      </c>
      <c r="X32" s="100">
        <f t="shared" si="5"/>
        <v>-164945408</v>
      </c>
      <c r="Y32" s="101">
        <f>+IF(W32&lt;&gt;0,(X32/W32)*100,0)</f>
        <v>-62.69791225838405</v>
      </c>
      <c r="Z32" s="102">
        <f t="shared" si="5"/>
        <v>350772782</v>
      </c>
    </row>
    <row r="33" spans="1:26" ht="4.5" customHeight="1">
      <c r="A33" s="70"/>
      <c r="B33" s="104"/>
      <c r="C33" s="104"/>
      <c r="D33" s="105"/>
      <c r="E33" s="106"/>
      <c r="F33" s="106"/>
      <c r="G33" s="106"/>
      <c r="H33" s="106"/>
      <c r="I33" s="106"/>
      <c r="J33" s="106"/>
      <c r="K33" s="106"/>
      <c r="L33" s="106"/>
      <c r="M33" s="106"/>
      <c r="N33" s="106"/>
      <c r="O33" s="106"/>
      <c r="P33" s="106"/>
      <c r="Q33" s="106"/>
      <c r="R33" s="106"/>
      <c r="S33" s="106"/>
      <c r="T33" s="106"/>
      <c r="U33" s="106"/>
      <c r="V33" s="106"/>
      <c r="W33" s="106"/>
      <c r="X33" s="106"/>
      <c r="Y33" s="107"/>
      <c r="Z33" s="108"/>
    </row>
    <row r="34" spans="1:26" ht="12.75">
      <c r="A34" s="96" t="s">
        <v>55</v>
      </c>
      <c r="B34" s="97"/>
      <c r="C34" s="97"/>
      <c r="D34" s="98"/>
      <c r="E34" s="55"/>
      <c r="F34" s="55"/>
      <c r="G34" s="55"/>
      <c r="H34" s="55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56"/>
      <c r="Z34" s="57"/>
    </row>
    <row r="35" spans="1:26" ht="12.75">
      <c r="A35" s="58" t="s">
        <v>56</v>
      </c>
      <c r="B35" s="19">
        <v>719244956</v>
      </c>
      <c r="C35" s="19">
        <v>0</v>
      </c>
      <c r="D35" s="59">
        <v>774810377</v>
      </c>
      <c r="E35" s="60">
        <v>951680474</v>
      </c>
      <c r="F35" s="60">
        <v>1364227450</v>
      </c>
      <c r="G35" s="60">
        <v>812726689</v>
      </c>
      <c r="H35" s="60">
        <v>1068309197</v>
      </c>
      <c r="I35" s="60">
        <v>1068309197</v>
      </c>
      <c r="J35" s="60">
        <v>1068309197</v>
      </c>
      <c r="K35" s="60">
        <v>1190753743</v>
      </c>
      <c r="L35" s="60">
        <v>0</v>
      </c>
      <c r="M35" s="60">
        <v>0</v>
      </c>
      <c r="N35" s="60">
        <v>1267712773</v>
      </c>
      <c r="O35" s="60">
        <v>1682036153</v>
      </c>
      <c r="P35" s="60">
        <v>1525165453</v>
      </c>
      <c r="Q35" s="60">
        <v>1525165453</v>
      </c>
      <c r="R35" s="60">
        <v>0</v>
      </c>
      <c r="S35" s="60">
        <v>0</v>
      </c>
      <c r="T35" s="60">
        <v>0</v>
      </c>
      <c r="U35" s="60">
        <v>0</v>
      </c>
      <c r="V35" s="60">
        <v>1525165453</v>
      </c>
      <c r="W35" s="60">
        <v>713760356</v>
      </c>
      <c r="X35" s="60">
        <v>811405097</v>
      </c>
      <c r="Y35" s="61">
        <v>113.68</v>
      </c>
      <c r="Z35" s="62">
        <v>951680474</v>
      </c>
    </row>
    <row r="36" spans="1:26" ht="12.75">
      <c r="A36" s="58" t="s">
        <v>57</v>
      </c>
      <c r="B36" s="19">
        <v>11286354647</v>
      </c>
      <c r="C36" s="19">
        <v>0</v>
      </c>
      <c r="D36" s="59">
        <v>12134463466</v>
      </c>
      <c r="E36" s="60">
        <v>11179093943</v>
      </c>
      <c r="F36" s="60">
        <v>11697654704</v>
      </c>
      <c r="G36" s="60">
        <v>11287044739</v>
      </c>
      <c r="H36" s="60">
        <v>11298866765</v>
      </c>
      <c r="I36" s="60">
        <v>11298866765</v>
      </c>
      <c r="J36" s="60">
        <v>11298866765</v>
      </c>
      <c r="K36" s="60">
        <v>11358366351</v>
      </c>
      <c r="L36" s="60">
        <v>0</v>
      </c>
      <c r="M36" s="60">
        <v>0</v>
      </c>
      <c r="N36" s="60">
        <v>11383821408</v>
      </c>
      <c r="O36" s="60">
        <v>11513988749</v>
      </c>
      <c r="P36" s="60">
        <v>11387215773</v>
      </c>
      <c r="Q36" s="60">
        <v>11387215773</v>
      </c>
      <c r="R36" s="60">
        <v>0</v>
      </c>
      <c r="S36" s="60">
        <v>0</v>
      </c>
      <c r="T36" s="60">
        <v>0</v>
      </c>
      <c r="U36" s="60">
        <v>0</v>
      </c>
      <c r="V36" s="60">
        <v>11387215773</v>
      </c>
      <c r="W36" s="60">
        <v>8384320457</v>
      </c>
      <c r="X36" s="60">
        <v>3002895316</v>
      </c>
      <c r="Y36" s="61">
        <v>35.82</v>
      </c>
      <c r="Z36" s="62">
        <v>11179093943</v>
      </c>
    </row>
    <row r="37" spans="1:26" ht="12.75">
      <c r="A37" s="58" t="s">
        <v>58</v>
      </c>
      <c r="B37" s="19">
        <v>1424015448</v>
      </c>
      <c r="C37" s="19">
        <v>0</v>
      </c>
      <c r="D37" s="59">
        <v>532144405</v>
      </c>
      <c r="E37" s="60">
        <v>1885541312</v>
      </c>
      <c r="F37" s="60">
        <v>586124838</v>
      </c>
      <c r="G37" s="60">
        <v>991047438</v>
      </c>
      <c r="H37" s="60">
        <v>1034491959</v>
      </c>
      <c r="I37" s="60">
        <v>1034491959</v>
      </c>
      <c r="J37" s="60">
        <v>1034491959</v>
      </c>
      <c r="K37" s="60">
        <v>1002578646</v>
      </c>
      <c r="L37" s="60">
        <v>0</v>
      </c>
      <c r="M37" s="60">
        <v>0</v>
      </c>
      <c r="N37" s="60">
        <v>1234438461</v>
      </c>
      <c r="O37" s="60">
        <v>1768362538</v>
      </c>
      <c r="P37" s="60">
        <v>1568849599</v>
      </c>
      <c r="Q37" s="60">
        <v>1568849599</v>
      </c>
      <c r="R37" s="60">
        <v>0</v>
      </c>
      <c r="S37" s="60">
        <v>0</v>
      </c>
      <c r="T37" s="60">
        <v>0</v>
      </c>
      <c r="U37" s="60">
        <v>0</v>
      </c>
      <c r="V37" s="60">
        <v>1568849599</v>
      </c>
      <c r="W37" s="60">
        <v>1414155984</v>
      </c>
      <c r="X37" s="60">
        <v>154693615</v>
      </c>
      <c r="Y37" s="61">
        <v>10.94</v>
      </c>
      <c r="Z37" s="62">
        <v>1885541312</v>
      </c>
    </row>
    <row r="38" spans="1:26" ht="12.75">
      <c r="A38" s="58" t="s">
        <v>59</v>
      </c>
      <c r="B38" s="19">
        <v>422985452</v>
      </c>
      <c r="C38" s="19">
        <v>0</v>
      </c>
      <c r="D38" s="59">
        <v>465569426</v>
      </c>
      <c r="E38" s="60">
        <v>422985452</v>
      </c>
      <c r="F38" s="60">
        <v>393579148</v>
      </c>
      <c r="G38" s="60">
        <v>422985452</v>
      </c>
      <c r="H38" s="60">
        <v>422985452</v>
      </c>
      <c r="I38" s="60">
        <v>422985452</v>
      </c>
      <c r="J38" s="60">
        <v>422985452</v>
      </c>
      <c r="K38" s="60">
        <v>422985452</v>
      </c>
      <c r="L38" s="60">
        <v>0</v>
      </c>
      <c r="M38" s="60">
        <v>0</v>
      </c>
      <c r="N38" s="60">
        <v>422985452</v>
      </c>
      <c r="O38" s="60">
        <v>11625599</v>
      </c>
      <c r="P38" s="60">
        <v>422985452</v>
      </c>
      <c r="Q38" s="60">
        <v>422985452</v>
      </c>
      <c r="R38" s="60">
        <v>0</v>
      </c>
      <c r="S38" s="60">
        <v>0</v>
      </c>
      <c r="T38" s="60">
        <v>0</v>
      </c>
      <c r="U38" s="60">
        <v>0</v>
      </c>
      <c r="V38" s="60">
        <v>422985452</v>
      </c>
      <c r="W38" s="60">
        <v>317239089</v>
      </c>
      <c r="X38" s="60">
        <v>105746363</v>
      </c>
      <c r="Y38" s="61">
        <v>33.33</v>
      </c>
      <c r="Z38" s="62">
        <v>422985452</v>
      </c>
    </row>
    <row r="39" spans="1:26" ht="12.75">
      <c r="A39" s="58" t="s">
        <v>60</v>
      </c>
      <c r="B39" s="19">
        <v>10158598703</v>
      </c>
      <c r="C39" s="19">
        <v>0</v>
      </c>
      <c r="D39" s="59">
        <v>11911560012</v>
      </c>
      <c r="E39" s="60">
        <v>9822247651</v>
      </c>
      <c r="F39" s="60">
        <v>12082178169</v>
      </c>
      <c r="G39" s="60">
        <v>10685738538</v>
      </c>
      <c r="H39" s="60">
        <v>10909698551</v>
      </c>
      <c r="I39" s="60">
        <v>10909698551</v>
      </c>
      <c r="J39" s="60">
        <v>10909698551</v>
      </c>
      <c r="K39" s="60">
        <v>11123555996</v>
      </c>
      <c r="L39" s="60">
        <v>0</v>
      </c>
      <c r="M39" s="60">
        <v>0</v>
      </c>
      <c r="N39" s="60">
        <v>10994110268</v>
      </c>
      <c r="O39" s="60">
        <v>11416036765</v>
      </c>
      <c r="P39" s="60">
        <v>10920546175</v>
      </c>
      <c r="Q39" s="60">
        <v>10920546175</v>
      </c>
      <c r="R39" s="60">
        <v>0</v>
      </c>
      <c r="S39" s="60">
        <v>0</v>
      </c>
      <c r="T39" s="60">
        <v>0</v>
      </c>
      <c r="U39" s="60">
        <v>0</v>
      </c>
      <c r="V39" s="60">
        <v>10920546175</v>
      </c>
      <c r="W39" s="60">
        <v>7366685738</v>
      </c>
      <c r="X39" s="60">
        <v>3553860437</v>
      </c>
      <c r="Y39" s="61">
        <v>48.24</v>
      </c>
      <c r="Z39" s="62">
        <v>9822247651</v>
      </c>
    </row>
    <row r="40" spans="1:26" ht="4.5" customHeight="1">
      <c r="A40" s="93"/>
      <c r="B40" s="52"/>
      <c r="C40" s="52"/>
      <c r="D40" s="53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94"/>
      <c r="Z40" s="95"/>
    </row>
    <row r="41" spans="1:26" ht="12.75">
      <c r="A41" s="96" t="s">
        <v>61</v>
      </c>
      <c r="B41" s="97"/>
      <c r="C41" s="97"/>
      <c r="D41" s="98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  <c r="Z41" s="57"/>
    </row>
    <row r="42" spans="1:26" ht="12.75">
      <c r="A42" s="58" t="s">
        <v>62</v>
      </c>
      <c r="B42" s="19">
        <v>185636055</v>
      </c>
      <c r="C42" s="19">
        <v>0</v>
      </c>
      <c r="D42" s="59">
        <v>347117575</v>
      </c>
      <c r="E42" s="60">
        <v>-343474020</v>
      </c>
      <c r="F42" s="60">
        <v>6830263</v>
      </c>
      <c r="G42" s="60">
        <v>-71546655</v>
      </c>
      <c r="H42" s="60">
        <v>5810448</v>
      </c>
      <c r="I42" s="60">
        <v>-58905944</v>
      </c>
      <c r="J42" s="60">
        <v>23451296</v>
      </c>
      <c r="K42" s="60">
        <v>15203467</v>
      </c>
      <c r="L42" s="60">
        <v>75927398</v>
      </c>
      <c r="M42" s="60">
        <v>114582161</v>
      </c>
      <c r="N42" s="60">
        <v>-66674270</v>
      </c>
      <c r="O42" s="60">
        <v>-44677889</v>
      </c>
      <c r="P42" s="60">
        <v>44602765</v>
      </c>
      <c r="Q42" s="60">
        <v>-66749394</v>
      </c>
      <c r="R42" s="60">
        <v>0</v>
      </c>
      <c r="S42" s="60">
        <v>0</v>
      </c>
      <c r="T42" s="60">
        <v>0</v>
      </c>
      <c r="U42" s="60">
        <v>0</v>
      </c>
      <c r="V42" s="60">
        <v>-11073177</v>
      </c>
      <c r="W42" s="60">
        <v>233237087</v>
      </c>
      <c r="X42" s="60">
        <v>-244310264</v>
      </c>
      <c r="Y42" s="61">
        <v>-104.75</v>
      </c>
      <c r="Z42" s="62">
        <v>-343474020</v>
      </c>
    </row>
    <row r="43" spans="1:26" ht="12.75">
      <c r="A43" s="58" t="s">
        <v>63</v>
      </c>
      <c r="B43" s="19">
        <v>-231397063</v>
      </c>
      <c r="C43" s="19">
        <v>0</v>
      </c>
      <c r="D43" s="59">
        <v>-328917372</v>
      </c>
      <c r="E43" s="60">
        <v>-326454845</v>
      </c>
      <c r="F43" s="60">
        <v>-37816176</v>
      </c>
      <c r="G43" s="60">
        <v>0</v>
      </c>
      <c r="H43" s="60">
        <v>61435</v>
      </c>
      <c r="I43" s="60">
        <v>-37754741</v>
      </c>
      <c r="J43" s="60">
        <v>-46312104</v>
      </c>
      <c r="K43" s="60">
        <v>-14153451</v>
      </c>
      <c r="L43" s="60">
        <v>-18600142</v>
      </c>
      <c r="M43" s="60">
        <v>-79065697</v>
      </c>
      <c r="N43" s="60">
        <v>18817094</v>
      </c>
      <c r="O43" s="60">
        <v>17863984</v>
      </c>
      <c r="P43" s="60">
        <v>-17116159</v>
      </c>
      <c r="Q43" s="60">
        <v>19564919</v>
      </c>
      <c r="R43" s="60">
        <v>0</v>
      </c>
      <c r="S43" s="60">
        <v>0</v>
      </c>
      <c r="T43" s="60">
        <v>0</v>
      </c>
      <c r="U43" s="60">
        <v>0</v>
      </c>
      <c r="V43" s="60">
        <v>-97255519</v>
      </c>
      <c r="W43" s="60">
        <v>-199937384</v>
      </c>
      <c r="X43" s="60">
        <v>102681865</v>
      </c>
      <c r="Y43" s="61">
        <v>-51.36</v>
      </c>
      <c r="Z43" s="62">
        <v>-326454845</v>
      </c>
    </row>
    <row r="44" spans="1:26" ht="12.75">
      <c r="A44" s="58" t="s">
        <v>64</v>
      </c>
      <c r="B44" s="19">
        <v>-1764568</v>
      </c>
      <c r="C44" s="19">
        <v>0</v>
      </c>
      <c r="D44" s="59">
        <v>-16799856</v>
      </c>
      <c r="E44" s="60">
        <v>-150932295</v>
      </c>
      <c r="F44" s="60">
        <v>0</v>
      </c>
      <c r="G44" s="60">
        <v>0</v>
      </c>
      <c r="H44" s="60">
        <v>0</v>
      </c>
      <c r="I44" s="60">
        <v>0</v>
      </c>
      <c r="J44" s="60">
        <v>0</v>
      </c>
      <c r="K44" s="60">
        <v>0</v>
      </c>
      <c r="L44" s="60">
        <v>0</v>
      </c>
      <c r="M44" s="60">
        <v>0</v>
      </c>
      <c r="N44" s="60">
        <v>0</v>
      </c>
      <c r="O44" s="60">
        <v>0</v>
      </c>
      <c r="P44" s="60">
        <v>-3236122</v>
      </c>
      <c r="Q44" s="60">
        <v>-3236122</v>
      </c>
      <c r="R44" s="60">
        <v>0</v>
      </c>
      <c r="S44" s="60">
        <v>0</v>
      </c>
      <c r="T44" s="60">
        <v>0</v>
      </c>
      <c r="U44" s="60">
        <v>0</v>
      </c>
      <c r="V44" s="60">
        <v>-3236122</v>
      </c>
      <c r="W44" s="60">
        <v>-932295</v>
      </c>
      <c r="X44" s="60">
        <v>-2303827</v>
      </c>
      <c r="Y44" s="61">
        <v>247.11</v>
      </c>
      <c r="Z44" s="62">
        <v>-150932295</v>
      </c>
    </row>
    <row r="45" spans="1:26" ht="12.75">
      <c r="A45" s="70" t="s">
        <v>65</v>
      </c>
      <c r="B45" s="22">
        <v>76456106</v>
      </c>
      <c r="C45" s="22">
        <v>0</v>
      </c>
      <c r="D45" s="99">
        <v>125382032</v>
      </c>
      <c r="E45" s="100">
        <v>-744405056</v>
      </c>
      <c r="F45" s="100">
        <v>-30585528</v>
      </c>
      <c r="G45" s="100">
        <v>-102132183</v>
      </c>
      <c r="H45" s="100">
        <v>-96260300</v>
      </c>
      <c r="I45" s="100">
        <v>-96260300</v>
      </c>
      <c r="J45" s="100">
        <v>-119121108</v>
      </c>
      <c r="K45" s="100">
        <v>-118071092</v>
      </c>
      <c r="L45" s="100">
        <v>-60743836</v>
      </c>
      <c r="M45" s="100">
        <v>-60743836</v>
      </c>
      <c r="N45" s="100">
        <v>-108601012</v>
      </c>
      <c r="O45" s="100">
        <v>-135414917</v>
      </c>
      <c r="P45" s="100">
        <v>-111164433</v>
      </c>
      <c r="Q45" s="100">
        <v>-111164433</v>
      </c>
      <c r="R45" s="100">
        <v>0</v>
      </c>
      <c r="S45" s="100">
        <v>0</v>
      </c>
      <c r="T45" s="100">
        <v>0</v>
      </c>
      <c r="U45" s="100">
        <v>0</v>
      </c>
      <c r="V45" s="100">
        <v>-111164433</v>
      </c>
      <c r="W45" s="100">
        <v>108823512</v>
      </c>
      <c r="X45" s="100">
        <v>-219987945</v>
      </c>
      <c r="Y45" s="101">
        <v>-202.15</v>
      </c>
      <c r="Z45" s="102">
        <v>-744405056</v>
      </c>
    </row>
    <row r="46" spans="1:26" ht="4.5" customHeight="1">
      <c r="A46" s="109"/>
      <c r="B46" s="110"/>
      <c r="C46" s="110"/>
      <c r="D46" s="111"/>
      <c r="E46" s="112"/>
      <c r="F46" s="112"/>
      <c r="G46" s="112"/>
      <c r="H46" s="112"/>
      <c r="I46" s="112"/>
      <c r="J46" s="112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3"/>
      <c r="Z46" s="114"/>
    </row>
    <row r="47" spans="1:26" ht="22.5" hidden="1">
      <c r="A47" s="115" t="s">
        <v>284</v>
      </c>
      <c r="B47" s="115" t="s">
        <v>269</v>
      </c>
      <c r="C47" s="115"/>
      <c r="D47" s="116" t="s">
        <v>270</v>
      </c>
      <c r="E47" s="117" t="s">
        <v>271</v>
      </c>
      <c r="F47" s="118"/>
      <c r="G47" s="118"/>
      <c r="H47" s="118"/>
      <c r="I47" s="119" t="s">
        <v>272</v>
      </c>
      <c r="J47" s="118"/>
      <c r="K47" s="118"/>
      <c r="L47" s="118"/>
      <c r="M47" s="119" t="s">
        <v>273</v>
      </c>
      <c r="N47" s="120"/>
      <c r="O47" s="120"/>
      <c r="P47" s="120"/>
      <c r="Q47" s="119" t="s">
        <v>274</v>
      </c>
      <c r="R47" s="120"/>
      <c r="S47" s="120"/>
      <c r="T47" s="120"/>
      <c r="U47" s="120"/>
      <c r="V47" s="119" t="s">
        <v>275</v>
      </c>
      <c r="W47" s="119" t="s">
        <v>276</v>
      </c>
      <c r="X47" s="119" t="s">
        <v>277</v>
      </c>
      <c r="Y47" s="119"/>
      <c r="Z47" s="121"/>
    </row>
    <row r="48" spans="1:26" ht="12.75" hidden="1">
      <c r="A48" s="122" t="s">
        <v>66</v>
      </c>
      <c r="B48" s="123"/>
      <c r="C48" s="123"/>
      <c r="D48" s="124"/>
      <c r="E48" s="125"/>
      <c r="F48" s="125"/>
      <c r="G48" s="125"/>
      <c r="H48" s="125"/>
      <c r="I48" s="125"/>
      <c r="J48" s="125"/>
      <c r="K48" s="125"/>
      <c r="L48" s="125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7"/>
    </row>
    <row r="49" spans="1:26" ht="12.75" hidden="1">
      <c r="A49" s="128" t="s">
        <v>67</v>
      </c>
      <c r="B49" s="52">
        <v>251152632</v>
      </c>
      <c r="C49" s="52">
        <v>0</v>
      </c>
      <c r="D49" s="129">
        <v>152518968</v>
      </c>
      <c r="E49" s="54">
        <v>138532173</v>
      </c>
      <c r="F49" s="54">
        <v>0</v>
      </c>
      <c r="G49" s="54">
        <v>0</v>
      </c>
      <c r="H49" s="54">
        <v>0</v>
      </c>
      <c r="I49" s="54">
        <v>5551472471</v>
      </c>
      <c r="J49" s="54">
        <v>0</v>
      </c>
      <c r="K49" s="54">
        <v>0</v>
      </c>
      <c r="L49" s="54">
        <v>0</v>
      </c>
      <c r="M49" s="54">
        <v>0</v>
      </c>
      <c r="N49" s="54">
        <v>0</v>
      </c>
      <c r="O49" s="54">
        <v>0</v>
      </c>
      <c r="P49" s="54">
        <v>0</v>
      </c>
      <c r="Q49" s="54">
        <v>0</v>
      </c>
      <c r="R49" s="54">
        <v>0</v>
      </c>
      <c r="S49" s="54">
        <v>0</v>
      </c>
      <c r="T49" s="54">
        <v>0</v>
      </c>
      <c r="U49" s="54">
        <v>0</v>
      </c>
      <c r="V49" s="54">
        <v>0</v>
      </c>
      <c r="W49" s="54">
        <v>0</v>
      </c>
      <c r="X49" s="54">
        <v>6093676244</v>
      </c>
      <c r="Y49" s="54">
        <v>0</v>
      </c>
      <c r="Z49" s="130">
        <v>0</v>
      </c>
    </row>
    <row r="50" spans="1:26" ht="12.75" hidden="1">
      <c r="A50" s="122" t="s">
        <v>68</v>
      </c>
      <c r="B50" s="52"/>
      <c r="C50" s="52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30"/>
    </row>
    <row r="51" spans="1:26" ht="12.75" hidden="1">
      <c r="A51" s="128" t="s">
        <v>69</v>
      </c>
      <c r="B51" s="52">
        <v>322426049</v>
      </c>
      <c r="C51" s="52">
        <v>0</v>
      </c>
      <c r="D51" s="129">
        <v>9360867</v>
      </c>
      <c r="E51" s="54">
        <v>517682049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0</v>
      </c>
      <c r="P51" s="54">
        <v>0</v>
      </c>
      <c r="Q51" s="54">
        <v>0</v>
      </c>
      <c r="R51" s="54">
        <v>0</v>
      </c>
      <c r="S51" s="54">
        <v>0</v>
      </c>
      <c r="T51" s="54">
        <v>0</v>
      </c>
      <c r="U51" s="54">
        <v>0</v>
      </c>
      <c r="V51" s="54">
        <v>0</v>
      </c>
      <c r="W51" s="54">
        <v>0</v>
      </c>
      <c r="X51" s="54">
        <v>849468965</v>
      </c>
      <c r="Y51" s="54">
        <v>0</v>
      </c>
      <c r="Z51" s="130">
        <v>0</v>
      </c>
    </row>
    <row r="52" spans="1:26" ht="4.5" customHeight="1" hidden="1">
      <c r="A52" s="131"/>
      <c r="B52" s="110"/>
      <c r="C52" s="110"/>
      <c r="D52" s="132"/>
      <c r="E52" s="112"/>
      <c r="F52" s="112"/>
      <c r="G52" s="112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33"/>
    </row>
    <row r="53" spans="1:26" ht="12.75" hidden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2.75" hidden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2.75" hidden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2.75" hidden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2.75" hidden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2.75">
      <c r="A58" s="36" t="s">
        <v>285</v>
      </c>
      <c r="B58" s="5">
        <f>IF(B67=0,0,+(B76/B67)*100)</f>
        <v>79.61338013895076</v>
      </c>
      <c r="C58" s="5">
        <f>IF(C67=0,0,+(C76/C67)*100)</f>
        <v>0</v>
      </c>
      <c r="D58" s="6">
        <f aca="true" t="shared" si="6" ref="D58:Z58">IF(D67=0,0,+(D76/D67)*100)</f>
        <v>80.2484962518574</v>
      </c>
      <c r="E58" s="7">
        <f t="shared" si="6"/>
        <v>50.24637666494234</v>
      </c>
      <c r="F58" s="7">
        <f t="shared" si="6"/>
        <v>49.29375561648642</v>
      </c>
      <c r="G58" s="7">
        <f t="shared" si="6"/>
        <v>61.82589967182809</v>
      </c>
      <c r="H58" s="7">
        <f t="shared" si="6"/>
        <v>47.78582939657784</v>
      </c>
      <c r="I58" s="7">
        <f t="shared" si="6"/>
        <v>52.786725065415276</v>
      </c>
      <c r="J58" s="7">
        <f t="shared" si="6"/>
        <v>62.842005853294744</v>
      </c>
      <c r="K58" s="7">
        <f t="shared" si="6"/>
        <v>63.54194695395552</v>
      </c>
      <c r="L58" s="7">
        <f t="shared" si="6"/>
        <v>50.14679111751346</v>
      </c>
      <c r="M58" s="7">
        <f t="shared" si="6"/>
        <v>58.83615219532253</v>
      </c>
      <c r="N58" s="7">
        <f t="shared" si="6"/>
        <v>59.80579409191969</v>
      </c>
      <c r="O58" s="7">
        <f t="shared" si="6"/>
        <v>41.12567014229096</v>
      </c>
      <c r="P58" s="7">
        <f t="shared" si="6"/>
        <v>0</v>
      </c>
      <c r="Q58" s="7">
        <f t="shared" si="6"/>
        <v>75.68679571015524</v>
      </c>
      <c r="R58" s="7">
        <f t="shared" si="6"/>
        <v>0</v>
      </c>
      <c r="S58" s="7">
        <f t="shared" si="6"/>
        <v>0</v>
      </c>
      <c r="T58" s="7">
        <f t="shared" si="6"/>
        <v>0</v>
      </c>
      <c r="U58" s="7">
        <f t="shared" si="6"/>
        <v>0</v>
      </c>
      <c r="V58" s="7">
        <f t="shared" si="6"/>
        <v>60.552086069695456</v>
      </c>
      <c r="W58" s="7">
        <f t="shared" si="6"/>
        <v>49.544944240087865</v>
      </c>
      <c r="X58" s="7">
        <f t="shared" si="6"/>
        <v>0</v>
      </c>
      <c r="Y58" s="7">
        <f t="shared" si="6"/>
        <v>0</v>
      </c>
      <c r="Z58" s="8">
        <f t="shared" si="6"/>
        <v>50.24637666494234</v>
      </c>
    </row>
    <row r="59" spans="1:26" ht="12.75">
      <c r="A59" s="37" t="s">
        <v>31</v>
      </c>
      <c r="B59" s="9">
        <f aca="true" t="shared" si="7" ref="B59:Z66">IF(B68=0,0,+(B77/B68)*100)</f>
        <v>100</v>
      </c>
      <c r="C59" s="9">
        <f t="shared" si="7"/>
        <v>0</v>
      </c>
      <c r="D59" s="2">
        <f t="shared" si="7"/>
        <v>79.00000000253888</v>
      </c>
      <c r="E59" s="10">
        <f t="shared" si="7"/>
        <v>65.46344471970176</v>
      </c>
      <c r="F59" s="10">
        <f t="shared" si="7"/>
        <v>68.08037167902893</v>
      </c>
      <c r="G59" s="10">
        <f t="shared" si="7"/>
        <v>83.79211607819789</v>
      </c>
      <c r="H59" s="10">
        <f t="shared" si="7"/>
        <v>71.78702138558917</v>
      </c>
      <c r="I59" s="10">
        <f t="shared" si="7"/>
        <v>74.53086275308002</v>
      </c>
      <c r="J59" s="10">
        <f t="shared" si="7"/>
        <v>75.5039159575491</v>
      </c>
      <c r="K59" s="10">
        <f t="shared" si="7"/>
        <v>105.89146214825334</v>
      </c>
      <c r="L59" s="10">
        <f t="shared" si="7"/>
        <v>65.38112096106377</v>
      </c>
      <c r="M59" s="10">
        <f t="shared" si="7"/>
        <v>82.40164827659153</v>
      </c>
      <c r="N59" s="10">
        <f t="shared" si="7"/>
        <v>79.16885770245162</v>
      </c>
      <c r="O59" s="10">
        <f t="shared" si="7"/>
        <v>45.16499599450168</v>
      </c>
      <c r="P59" s="10">
        <f t="shared" si="7"/>
        <v>0</v>
      </c>
      <c r="Q59" s="10">
        <f t="shared" si="7"/>
        <v>88.9199154913286</v>
      </c>
      <c r="R59" s="10">
        <f t="shared" si="7"/>
        <v>0</v>
      </c>
      <c r="S59" s="10">
        <f t="shared" si="7"/>
        <v>0</v>
      </c>
      <c r="T59" s="10">
        <f t="shared" si="7"/>
        <v>0</v>
      </c>
      <c r="U59" s="10">
        <f t="shared" si="7"/>
        <v>0</v>
      </c>
      <c r="V59" s="10">
        <f t="shared" si="7"/>
        <v>81.58718168696052</v>
      </c>
      <c r="W59" s="10">
        <f t="shared" si="7"/>
        <v>65.44556623548183</v>
      </c>
      <c r="X59" s="10">
        <f t="shared" si="7"/>
        <v>0</v>
      </c>
      <c r="Y59" s="10">
        <f t="shared" si="7"/>
        <v>0</v>
      </c>
      <c r="Z59" s="11">
        <f t="shared" si="7"/>
        <v>65.46344471970176</v>
      </c>
    </row>
    <row r="60" spans="1:26" ht="12.75">
      <c r="A60" s="38" t="s">
        <v>32</v>
      </c>
      <c r="B60" s="12">
        <f t="shared" si="7"/>
        <v>76.43500005545992</v>
      </c>
      <c r="C60" s="12">
        <f t="shared" si="7"/>
        <v>0</v>
      </c>
      <c r="D60" s="3">
        <f t="shared" si="7"/>
        <v>80.2977171495717</v>
      </c>
      <c r="E60" s="13">
        <f t="shared" si="7"/>
        <v>46.80734255688564</v>
      </c>
      <c r="F60" s="13">
        <f t="shared" si="7"/>
        <v>45.75906895444592</v>
      </c>
      <c r="G60" s="13">
        <f t="shared" si="7"/>
        <v>57.0981650903151</v>
      </c>
      <c r="H60" s="13">
        <f t="shared" si="7"/>
        <v>44.112043558335074</v>
      </c>
      <c r="I60" s="13">
        <f t="shared" si="7"/>
        <v>48.79110238520972</v>
      </c>
      <c r="J60" s="13">
        <f t="shared" si="7"/>
        <v>59.55649315051418</v>
      </c>
      <c r="K60" s="13">
        <f t="shared" si="7"/>
        <v>55.53077975563073</v>
      </c>
      <c r="L60" s="13">
        <f t="shared" si="7"/>
        <v>46.63729237255708</v>
      </c>
      <c r="M60" s="13">
        <f t="shared" si="7"/>
        <v>53.842095207299835</v>
      </c>
      <c r="N60" s="13">
        <f t="shared" si="7"/>
        <v>55.31768064001869</v>
      </c>
      <c r="O60" s="13">
        <f t="shared" si="7"/>
        <v>39.40088674104752</v>
      </c>
      <c r="P60" s="13">
        <f t="shared" si="7"/>
        <v>0</v>
      </c>
      <c r="Q60" s="13">
        <f t="shared" si="7"/>
        <v>71.68146720795285</v>
      </c>
      <c r="R60" s="13">
        <f t="shared" si="7"/>
        <v>0</v>
      </c>
      <c r="S60" s="13">
        <f t="shared" si="7"/>
        <v>0</v>
      </c>
      <c r="T60" s="13">
        <f t="shared" si="7"/>
        <v>0</v>
      </c>
      <c r="U60" s="13">
        <f t="shared" si="7"/>
        <v>0</v>
      </c>
      <c r="V60" s="13">
        <f t="shared" si="7"/>
        <v>55.98756706109068</v>
      </c>
      <c r="W60" s="13">
        <f t="shared" si="7"/>
        <v>46.00778605965948</v>
      </c>
      <c r="X60" s="13">
        <f t="shared" si="7"/>
        <v>0</v>
      </c>
      <c r="Y60" s="13">
        <f t="shared" si="7"/>
        <v>0</v>
      </c>
      <c r="Z60" s="14">
        <f t="shared" si="7"/>
        <v>46.80734255688564</v>
      </c>
    </row>
    <row r="61" spans="1:26" ht="12.75">
      <c r="A61" s="39" t="s">
        <v>103</v>
      </c>
      <c r="B61" s="12">
        <f t="shared" si="7"/>
        <v>56.75104101960907</v>
      </c>
      <c r="C61" s="12">
        <f t="shared" si="7"/>
        <v>0</v>
      </c>
      <c r="D61" s="3">
        <f t="shared" si="7"/>
        <v>81.30659538562004</v>
      </c>
      <c r="E61" s="13">
        <f t="shared" si="7"/>
        <v>51.77392120409442</v>
      </c>
      <c r="F61" s="13">
        <f t="shared" si="7"/>
        <v>50.10361577604733</v>
      </c>
      <c r="G61" s="13">
        <f t="shared" si="7"/>
        <v>66.36727074330217</v>
      </c>
      <c r="H61" s="13">
        <f t="shared" si="7"/>
        <v>57.941433168576296</v>
      </c>
      <c r="I61" s="13">
        <f t="shared" si="7"/>
        <v>58.21765753346696</v>
      </c>
      <c r="J61" s="13">
        <f t="shared" si="7"/>
        <v>74.09291664088313</v>
      </c>
      <c r="K61" s="13">
        <f t="shared" si="7"/>
        <v>65.70267789906532</v>
      </c>
      <c r="L61" s="13">
        <f t="shared" si="7"/>
        <v>63.56794241620322</v>
      </c>
      <c r="M61" s="13">
        <f t="shared" si="7"/>
        <v>67.90184591551105</v>
      </c>
      <c r="N61" s="13">
        <f t="shared" si="7"/>
        <v>73.64865584216868</v>
      </c>
      <c r="O61" s="13">
        <f t="shared" si="7"/>
        <v>46.84001515328085</v>
      </c>
      <c r="P61" s="13">
        <f t="shared" si="7"/>
        <v>0</v>
      </c>
      <c r="Q61" s="13">
        <f t="shared" si="7"/>
        <v>89.89671904948621</v>
      </c>
      <c r="R61" s="13">
        <f t="shared" si="7"/>
        <v>0</v>
      </c>
      <c r="S61" s="13">
        <f t="shared" si="7"/>
        <v>0</v>
      </c>
      <c r="T61" s="13">
        <f t="shared" si="7"/>
        <v>0</v>
      </c>
      <c r="U61" s="13">
        <f t="shared" si="7"/>
        <v>0</v>
      </c>
      <c r="V61" s="13">
        <f t="shared" si="7"/>
        <v>68.37811393951083</v>
      </c>
      <c r="W61" s="13">
        <f t="shared" si="7"/>
        <v>50.685086601020636</v>
      </c>
      <c r="X61" s="13">
        <f t="shared" si="7"/>
        <v>0</v>
      </c>
      <c r="Y61" s="13">
        <f t="shared" si="7"/>
        <v>0</v>
      </c>
      <c r="Z61" s="14">
        <f t="shared" si="7"/>
        <v>51.77392120409442</v>
      </c>
    </row>
    <row r="62" spans="1:26" ht="12.75">
      <c r="A62" s="39" t="s">
        <v>104</v>
      </c>
      <c r="B62" s="12">
        <f t="shared" si="7"/>
        <v>100</v>
      </c>
      <c r="C62" s="12">
        <f t="shared" si="7"/>
        <v>0</v>
      </c>
      <c r="D62" s="3">
        <f t="shared" si="7"/>
        <v>79.00000009408501</v>
      </c>
      <c r="E62" s="13">
        <f t="shared" si="7"/>
        <v>38.22992307485096</v>
      </c>
      <c r="F62" s="13">
        <f t="shared" si="7"/>
        <v>33.0242630279934</v>
      </c>
      <c r="G62" s="13">
        <f t="shared" si="7"/>
        <v>41.53139880294803</v>
      </c>
      <c r="H62" s="13">
        <f t="shared" si="7"/>
        <v>22.824334527710267</v>
      </c>
      <c r="I62" s="13">
        <f t="shared" si="7"/>
        <v>31.028431097631113</v>
      </c>
      <c r="J62" s="13">
        <f t="shared" si="7"/>
        <v>46.83200153307768</v>
      </c>
      <c r="K62" s="13">
        <f t="shared" si="7"/>
        <v>50.608581592389044</v>
      </c>
      <c r="L62" s="13">
        <f t="shared" si="7"/>
        <v>28.825708720818945</v>
      </c>
      <c r="M62" s="13">
        <f t="shared" si="7"/>
        <v>41.33261891730559</v>
      </c>
      <c r="N62" s="13">
        <f t="shared" si="7"/>
        <v>38.88892270596539</v>
      </c>
      <c r="O62" s="13">
        <f t="shared" si="7"/>
        <v>31.542583117862304</v>
      </c>
      <c r="P62" s="13">
        <f t="shared" si="7"/>
        <v>0</v>
      </c>
      <c r="Q62" s="13">
        <f t="shared" si="7"/>
        <v>52.68892246833009</v>
      </c>
      <c r="R62" s="13">
        <f t="shared" si="7"/>
        <v>0</v>
      </c>
      <c r="S62" s="13">
        <f t="shared" si="7"/>
        <v>0</v>
      </c>
      <c r="T62" s="13">
        <f t="shared" si="7"/>
        <v>0</v>
      </c>
      <c r="U62" s="13">
        <f t="shared" si="7"/>
        <v>0</v>
      </c>
      <c r="V62" s="13">
        <f t="shared" si="7"/>
        <v>39.94109125517136</v>
      </c>
      <c r="W62" s="13">
        <f t="shared" si="7"/>
        <v>37.98963532547554</v>
      </c>
      <c r="X62" s="13">
        <f t="shared" si="7"/>
        <v>0</v>
      </c>
      <c r="Y62" s="13">
        <f t="shared" si="7"/>
        <v>0</v>
      </c>
      <c r="Z62" s="14">
        <f t="shared" si="7"/>
        <v>38.22992307485096</v>
      </c>
    </row>
    <row r="63" spans="1:26" ht="12.75">
      <c r="A63" s="39" t="s">
        <v>105</v>
      </c>
      <c r="B63" s="12">
        <f t="shared" si="7"/>
        <v>100</v>
      </c>
      <c r="C63" s="12">
        <f t="shared" si="7"/>
        <v>0</v>
      </c>
      <c r="D63" s="3">
        <f t="shared" si="7"/>
        <v>78.99999977097693</v>
      </c>
      <c r="E63" s="13">
        <f t="shared" si="7"/>
        <v>35.06192166570434</v>
      </c>
      <c r="F63" s="13">
        <f t="shared" si="7"/>
        <v>39.49188624875246</v>
      </c>
      <c r="G63" s="13">
        <f t="shared" si="7"/>
        <v>38.950838374122355</v>
      </c>
      <c r="H63" s="13">
        <f t="shared" si="7"/>
        <v>38.46059344322338</v>
      </c>
      <c r="I63" s="13">
        <f t="shared" si="7"/>
        <v>38.94678472273205</v>
      </c>
      <c r="J63" s="13">
        <f t="shared" si="7"/>
        <v>36.73932817191999</v>
      </c>
      <c r="K63" s="13">
        <f t="shared" si="7"/>
        <v>33.64586836383473</v>
      </c>
      <c r="L63" s="13">
        <f t="shared" si="7"/>
        <v>34.660413915920984</v>
      </c>
      <c r="M63" s="13">
        <f t="shared" si="7"/>
        <v>34.87240946389565</v>
      </c>
      <c r="N63" s="13">
        <f t="shared" si="7"/>
        <v>38.6282783193237</v>
      </c>
      <c r="O63" s="13">
        <f t="shared" si="7"/>
        <v>27.42179070898651</v>
      </c>
      <c r="P63" s="13">
        <f t="shared" si="7"/>
        <v>0</v>
      </c>
      <c r="Q63" s="13">
        <f t="shared" si="7"/>
        <v>49.01173473329022</v>
      </c>
      <c r="R63" s="13">
        <f t="shared" si="7"/>
        <v>0</v>
      </c>
      <c r="S63" s="13">
        <f t="shared" si="7"/>
        <v>0</v>
      </c>
      <c r="T63" s="13">
        <f t="shared" si="7"/>
        <v>0</v>
      </c>
      <c r="U63" s="13">
        <f t="shared" si="7"/>
        <v>0</v>
      </c>
      <c r="V63" s="13">
        <f t="shared" si="7"/>
        <v>40.09623790569008</v>
      </c>
      <c r="W63" s="13">
        <f t="shared" si="7"/>
        <v>32.5315935287933</v>
      </c>
      <c r="X63" s="13">
        <f t="shared" si="7"/>
        <v>0</v>
      </c>
      <c r="Y63" s="13">
        <f t="shared" si="7"/>
        <v>0</v>
      </c>
      <c r="Z63" s="14">
        <f t="shared" si="7"/>
        <v>35.06192166570434</v>
      </c>
    </row>
    <row r="64" spans="1:26" ht="12.75">
      <c r="A64" s="39" t="s">
        <v>106</v>
      </c>
      <c r="B64" s="12">
        <f t="shared" si="7"/>
        <v>100</v>
      </c>
      <c r="C64" s="12">
        <f t="shared" si="7"/>
        <v>0</v>
      </c>
      <c r="D64" s="3">
        <f t="shared" si="7"/>
        <v>78.99999940523136</v>
      </c>
      <c r="E64" s="13">
        <f t="shared" si="7"/>
        <v>36.2681693223799</v>
      </c>
      <c r="F64" s="13">
        <f t="shared" si="7"/>
        <v>33.60524600358056</v>
      </c>
      <c r="G64" s="13">
        <f t="shared" si="7"/>
        <v>44.04890559145762</v>
      </c>
      <c r="H64" s="13">
        <f t="shared" si="7"/>
        <v>36.42613417235541</v>
      </c>
      <c r="I64" s="13">
        <f t="shared" si="7"/>
        <v>37.605577442567615</v>
      </c>
      <c r="J64" s="13">
        <f t="shared" si="7"/>
        <v>30.68480200577205</v>
      </c>
      <c r="K64" s="13">
        <f t="shared" si="7"/>
        <v>25.548413892956717</v>
      </c>
      <c r="L64" s="13">
        <f t="shared" si="7"/>
        <v>34.121862751274385</v>
      </c>
      <c r="M64" s="13">
        <f t="shared" si="7"/>
        <v>29.485177864182038</v>
      </c>
      <c r="N64" s="13">
        <f t="shared" si="7"/>
        <v>33.975924477683456</v>
      </c>
      <c r="O64" s="13">
        <f t="shared" si="7"/>
        <v>25.838521323377407</v>
      </c>
      <c r="P64" s="13">
        <f t="shared" si="7"/>
        <v>0</v>
      </c>
      <c r="Q64" s="13">
        <f t="shared" si="7"/>
        <v>45.06352748633656</v>
      </c>
      <c r="R64" s="13">
        <f t="shared" si="7"/>
        <v>0</v>
      </c>
      <c r="S64" s="13">
        <f t="shared" si="7"/>
        <v>0</v>
      </c>
      <c r="T64" s="13">
        <f t="shared" si="7"/>
        <v>0</v>
      </c>
      <c r="U64" s="13">
        <f t="shared" si="7"/>
        <v>0</v>
      </c>
      <c r="V64" s="13">
        <f t="shared" si="7"/>
        <v>36.35020391164135</v>
      </c>
      <c r="W64" s="13">
        <f t="shared" si="7"/>
        <v>36.22613064620729</v>
      </c>
      <c r="X64" s="13">
        <f t="shared" si="7"/>
        <v>0</v>
      </c>
      <c r="Y64" s="13">
        <f t="shared" si="7"/>
        <v>0</v>
      </c>
      <c r="Z64" s="14">
        <f t="shared" si="7"/>
        <v>36.2681693223799</v>
      </c>
    </row>
    <row r="65" spans="1:26" ht="12.75">
      <c r="A65" s="39" t="s">
        <v>107</v>
      </c>
      <c r="B65" s="12">
        <f t="shared" si="7"/>
        <v>0</v>
      </c>
      <c r="C65" s="12">
        <f t="shared" si="7"/>
        <v>0</v>
      </c>
      <c r="D65" s="3">
        <f t="shared" si="7"/>
        <v>79.00000259667233</v>
      </c>
      <c r="E65" s="13">
        <f t="shared" si="7"/>
        <v>157.4776960117171</v>
      </c>
      <c r="F65" s="13">
        <f t="shared" si="7"/>
        <v>2207.3233556988685</v>
      </c>
      <c r="G65" s="13">
        <f t="shared" si="7"/>
        <v>966.3355606802226</v>
      </c>
      <c r="H65" s="13">
        <f t="shared" si="7"/>
        <v>1565.9178648998768</v>
      </c>
      <c r="I65" s="13">
        <f t="shared" si="7"/>
        <v>1493.5104626793282</v>
      </c>
      <c r="J65" s="13">
        <f t="shared" si="7"/>
        <v>647.3935485206428</v>
      </c>
      <c r="K65" s="13">
        <f t="shared" si="7"/>
        <v>1551.3366754712235</v>
      </c>
      <c r="L65" s="13">
        <f t="shared" si="7"/>
        <v>492.9863740848848</v>
      </c>
      <c r="M65" s="13">
        <f t="shared" si="7"/>
        <v>804.4955373908605</v>
      </c>
      <c r="N65" s="13">
        <f t="shared" si="7"/>
        <v>223.12126132824216</v>
      </c>
      <c r="O65" s="13">
        <f t="shared" si="7"/>
        <v>1223.4741367740946</v>
      </c>
      <c r="P65" s="13">
        <f t="shared" si="7"/>
        <v>0</v>
      </c>
      <c r="Q65" s="13">
        <f t="shared" si="7"/>
        <v>740.067760903694</v>
      </c>
      <c r="R65" s="13">
        <f t="shared" si="7"/>
        <v>0</v>
      </c>
      <c r="S65" s="13">
        <f t="shared" si="7"/>
        <v>0</v>
      </c>
      <c r="T65" s="13">
        <f t="shared" si="7"/>
        <v>0</v>
      </c>
      <c r="U65" s="13">
        <f t="shared" si="7"/>
        <v>0</v>
      </c>
      <c r="V65" s="13">
        <f t="shared" si="7"/>
        <v>951.7450328936626</v>
      </c>
      <c r="W65" s="13">
        <f t="shared" si="7"/>
        <v>225.16209077779644</v>
      </c>
      <c r="X65" s="13">
        <f t="shared" si="7"/>
        <v>0</v>
      </c>
      <c r="Y65" s="13">
        <f t="shared" si="7"/>
        <v>0</v>
      </c>
      <c r="Z65" s="14">
        <f t="shared" si="7"/>
        <v>157.4776960117171</v>
      </c>
    </row>
    <row r="66" spans="1:26" ht="12.75">
      <c r="A66" s="40" t="s">
        <v>110</v>
      </c>
      <c r="B66" s="15">
        <f t="shared" si="7"/>
        <v>43.03055350537884</v>
      </c>
      <c r="C66" s="15">
        <f t="shared" si="7"/>
        <v>0</v>
      </c>
      <c r="D66" s="4">
        <f t="shared" si="7"/>
        <v>99.99999228863177</v>
      </c>
      <c r="E66" s="16">
        <f t="shared" si="7"/>
        <v>119.75869188409428</v>
      </c>
      <c r="F66" s="16">
        <f t="shared" si="7"/>
        <v>100.00002924724893</v>
      </c>
      <c r="G66" s="16">
        <f t="shared" si="7"/>
        <v>196.27888260882298</v>
      </c>
      <c r="H66" s="16">
        <f t="shared" si="7"/>
        <v>99.99997145794528</v>
      </c>
      <c r="I66" s="16">
        <f t="shared" si="7"/>
        <v>132.64393093793498</v>
      </c>
      <c r="J66" s="16">
        <f t="shared" si="7"/>
        <v>181.18797724930917</v>
      </c>
      <c r="K66" s="16">
        <f t="shared" si="7"/>
        <v>100</v>
      </c>
      <c r="L66" s="16">
        <f t="shared" si="7"/>
        <v>100</v>
      </c>
      <c r="M66" s="16">
        <f t="shared" si="7"/>
        <v>116.83732934391205</v>
      </c>
      <c r="N66" s="16">
        <f t="shared" si="7"/>
        <v>100</v>
      </c>
      <c r="O66" s="16">
        <f t="shared" si="7"/>
        <v>99.99997742641236</v>
      </c>
      <c r="P66" s="16">
        <f t="shared" si="7"/>
        <v>0</v>
      </c>
      <c r="Q66" s="16">
        <f t="shared" si="7"/>
        <v>149.3665181875601</v>
      </c>
      <c r="R66" s="16">
        <f t="shared" si="7"/>
        <v>0</v>
      </c>
      <c r="S66" s="16">
        <f t="shared" si="7"/>
        <v>0</v>
      </c>
      <c r="T66" s="16">
        <f t="shared" si="7"/>
        <v>0</v>
      </c>
      <c r="U66" s="16">
        <f t="shared" si="7"/>
        <v>0</v>
      </c>
      <c r="V66" s="16">
        <f t="shared" si="7"/>
        <v>132.36428632793383</v>
      </c>
      <c r="W66" s="16">
        <f t="shared" si="7"/>
        <v>127.09470828591853</v>
      </c>
      <c r="X66" s="16">
        <f t="shared" si="7"/>
        <v>0</v>
      </c>
      <c r="Y66" s="16">
        <f t="shared" si="7"/>
        <v>0</v>
      </c>
      <c r="Z66" s="17">
        <f t="shared" si="7"/>
        <v>119.75869188409428</v>
      </c>
    </row>
    <row r="67" spans="1:26" ht="12.75" hidden="1">
      <c r="A67" s="41" t="s">
        <v>286</v>
      </c>
      <c r="B67" s="24">
        <v>4039367289</v>
      </c>
      <c r="C67" s="24"/>
      <c r="D67" s="25">
        <v>5196639669</v>
      </c>
      <c r="E67" s="26">
        <v>5184317680</v>
      </c>
      <c r="F67" s="26">
        <v>398168193</v>
      </c>
      <c r="G67" s="26">
        <v>411344463</v>
      </c>
      <c r="H67" s="26">
        <v>465401649</v>
      </c>
      <c r="I67" s="26">
        <v>1274914305</v>
      </c>
      <c r="J67" s="26">
        <v>341385166</v>
      </c>
      <c r="K67" s="26">
        <v>370482968</v>
      </c>
      <c r="L67" s="26">
        <v>358018938</v>
      </c>
      <c r="M67" s="26">
        <v>1069887072</v>
      </c>
      <c r="N67" s="26">
        <v>337325577</v>
      </c>
      <c r="O67" s="26">
        <v>438112180</v>
      </c>
      <c r="P67" s="26"/>
      <c r="Q67" s="26">
        <v>775437757</v>
      </c>
      <c r="R67" s="26"/>
      <c r="S67" s="26"/>
      <c r="T67" s="26"/>
      <c r="U67" s="26"/>
      <c r="V67" s="26">
        <v>3120239134</v>
      </c>
      <c r="W67" s="26">
        <v>3943285984</v>
      </c>
      <c r="X67" s="26"/>
      <c r="Y67" s="25"/>
      <c r="Z67" s="27">
        <v>5184317680</v>
      </c>
    </row>
    <row r="68" spans="1:26" ht="12.75" hidden="1">
      <c r="A68" s="37" t="s">
        <v>31</v>
      </c>
      <c r="B68" s="19">
        <v>598394248</v>
      </c>
      <c r="C68" s="19"/>
      <c r="D68" s="20">
        <v>787746962</v>
      </c>
      <c r="E68" s="21">
        <v>787746962</v>
      </c>
      <c r="F68" s="21">
        <v>54743363</v>
      </c>
      <c r="G68" s="21">
        <v>54336612</v>
      </c>
      <c r="H68" s="21">
        <v>54705624</v>
      </c>
      <c r="I68" s="21">
        <v>163785599</v>
      </c>
      <c r="J68" s="21">
        <v>54329496</v>
      </c>
      <c r="K68" s="21">
        <v>55652161</v>
      </c>
      <c r="L68" s="21">
        <v>54787291</v>
      </c>
      <c r="M68" s="21">
        <v>164768948</v>
      </c>
      <c r="N68" s="21">
        <v>54787634</v>
      </c>
      <c r="O68" s="21">
        <v>84522567</v>
      </c>
      <c r="P68" s="21"/>
      <c r="Q68" s="21">
        <v>139310201</v>
      </c>
      <c r="R68" s="21"/>
      <c r="S68" s="21"/>
      <c r="T68" s="21"/>
      <c r="U68" s="21"/>
      <c r="V68" s="21">
        <v>467864748</v>
      </c>
      <c r="W68" s="21">
        <v>590971620</v>
      </c>
      <c r="X68" s="21"/>
      <c r="Y68" s="20"/>
      <c r="Z68" s="23">
        <v>787746962</v>
      </c>
    </row>
    <row r="69" spans="1:26" ht="12.75" hidden="1">
      <c r="A69" s="38" t="s">
        <v>32</v>
      </c>
      <c r="B69" s="19">
        <v>3403178196</v>
      </c>
      <c r="C69" s="19"/>
      <c r="D69" s="20">
        <v>4369989105</v>
      </c>
      <c r="E69" s="21">
        <v>4353627612</v>
      </c>
      <c r="F69" s="21">
        <v>340005705</v>
      </c>
      <c r="G69" s="21">
        <v>353456579</v>
      </c>
      <c r="H69" s="21">
        <v>407192423</v>
      </c>
      <c r="I69" s="21">
        <v>1100654707</v>
      </c>
      <c r="J69" s="21">
        <v>284957448</v>
      </c>
      <c r="K69" s="21">
        <v>311113175</v>
      </c>
      <c r="L69" s="21">
        <v>298930077</v>
      </c>
      <c r="M69" s="21">
        <v>895000700</v>
      </c>
      <c r="N69" s="21">
        <v>277900630</v>
      </c>
      <c r="O69" s="21">
        <v>349159657</v>
      </c>
      <c r="P69" s="21"/>
      <c r="Q69" s="21">
        <v>627060287</v>
      </c>
      <c r="R69" s="21"/>
      <c r="S69" s="21"/>
      <c r="T69" s="21"/>
      <c r="U69" s="21"/>
      <c r="V69" s="21">
        <v>2622715694</v>
      </c>
      <c r="W69" s="21">
        <v>3321966069</v>
      </c>
      <c r="X69" s="21"/>
      <c r="Y69" s="20"/>
      <c r="Z69" s="23">
        <v>4353627612</v>
      </c>
    </row>
    <row r="70" spans="1:26" ht="12.75" hidden="1">
      <c r="A70" s="39" t="s">
        <v>103</v>
      </c>
      <c r="B70" s="19">
        <v>1854284956</v>
      </c>
      <c r="C70" s="19"/>
      <c r="D70" s="20">
        <v>2458606249</v>
      </c>
      <c r="E70" s="21">
        <v>2419314336</v>
      </c>
      <c r="F70" s="21">
        <v>195603901</v>
      </c>
      <c r="G70" s="21">
        <v>201483928</v>
      </c>
      <c r="H70" s="21">
        <v>198671325</v>
      </c>
      <c r="I70" s="21">
        <v>595759154</v>
      </c>
      <c r="J70" s="21">
        <v>141498572</v>
      </c>
      <c r="K70" s="21">
        <v>137885182</v>
      </c>
      <c r="L70" s="21">
        <v>132166068</v>
      </c>
      <c r="M70" s="21">
        <v>411549822</v>
      </c>
      <c r="N70" s="21">
        <v>123421890</v>
      </c>
      <c r="O70" s="21">
        <v>166986940</v>
      </c>
      <c r="P70" s="21"/>
      <c r="Q70" s="21">
        <v>290408830</v>
      </c>
      <c r="R70" s="21"/>
      <c r="S70" s="21"/>
      <c r="T70" s="21"/>
      <c r="U70" s="21"/>
      <c r="V70" s="21">
        <v>1297717806</v>
      </c>
      <c r="W70" s="21">
        <v>1853465165</v>
      </c>
      <c r="X70" s="21"/>
      <c r="Y70" s="20"/>
      <c r="Z70" s="23">
        <v>2419314336</v>
      </c>
    </row>
    <row r="71" spans="1:26" ht="12.75" hidden="1">
      <c r="A71" s="39" t="s">
        <v>104</v>
      </c>
      <c r="B71" s="19">
        <v>1059101399</v>
      </c>
      <c r="C71" s="19"/>
      <c r="D71" s="20">
        <v>1264813539</v>
      </c>
      <c r="E71" s="21">
        <v>1264813539</v>
      </c>
      <c r="F71" s="21">
        <v>97767723</v>
      </c>
      <c r="G71" s="21">
        <v>105297183</v>
      </c>
      <c r="H71" s="21">
        <v>158586731</v>
      </c>
      <c r="I71" s="21">
        <v>361651637</v>
      </c>
      <c r="J71" s="21">
        <v>91830963</v>
      </c>
      <c r="K71" s="21">
        <v>104056795</v>
      </c>
      <c r="L71" s="21">
        <v>117554258</v>
      </c>
      <c r="M71" s="21">
        <v>313442016</v>
      </c>
      <c r="N71" s="21">
        <v>102183746</v>
      </c>
      <c r="O71" s="21">
        <v>116450691</v>
      </c>
      <c r="P71" s="21"/>
      <c r="Q71" s="21">
        <v>218634437</v>
      </c>
      <c r="R71" s="21"/>
      <c r="S71" s="21"/>
      <c r="T71" s="21"/>
      <c r="U71" s="21"/>
      <c r="V71" s="21">
        <v>893728090</v>
      </c>
      <c r="W71" s="21">
        <v>954610198</v>
      </c>
      <c r="X71" s="21"/>
      <c r="Y71" s="20"/>
      <c r="Z71" s="23">
        <v>1264813539</v>
      </c>
    </row>
    <row r="72" spans="1:26" ht="12.75" hidden="1">
      <c r="A72" s="39" t="s">
        <v>105</v>
      </c>
      <c r="B72" s="19">
        <v>301765114</v>
      </c>
      <c r="C72" s="19"/>
      <c r="D72" s="20">
        <v>401706248</v>
      </c>
      <c r="E72" s="21">
        <v>401706248</v>
      </c>
      <c r="F72" s="21">
        <v>27379814</v>
      </c>
      <c r="G72" s="21">
        <v>31005728</v>
      </c>
      <c r="H72" s="21">
        <v>30955851</v>
      </c>
      <c r="I72" s="21">
        <v>89341393</v>
      </c>
      <c r="J72" s="21">
        <v>30571988</v>
      </c>
      <c r="K72" s="21">
        <v>41297344</v>
      </c>
      <c r="L72" s="21">
        <v>30295573</v>
      </c>
      <c r="M72" s="21">
        <v>102164905</v>
      </c>
      <c r="N72" s="21">
        <v>30657706</v>
      </c>
      <c r="O72" s="21">
        <v>40722016</v>
      </c>
      <c r="P72" s="21"/>
      <c r="Q72" s="21">
        <v>71379722</v>
      </c>
      <c r="R72" s="21"/>
      <c r="S72" s="21"/>
      <c r="T72" s="21"/>
      <c r="U72" s="21"/>
      <c r="V72" s="21">
        <v>262886020</v>
      </c>
      <c r="W72" s="21">
        <v>324713411</v>
      </c>
      <c r="X72" s="21"/>
      <c r="Y72" s="20"/>
      <c r="Z72" s="23">
        <v>401706248</v>
      </c>
    </row>
    <row r="73" spans="1:26" ht="12.75" hidden="1">
      <c r="A73" s="39" t="s">
        <v>106</v>
      </c>
      <c r="B73" s="19">
        <v>188026727</v>
      </c>
      <c r="C73" s="19"/>
      <c r="D73" s="20">
        <v>215209732</v>
      </c>
      <c r="E73" s="21">
        <v>215209732</v>
      </c>
      <c r="F73" s="21">
        <v>18885843</v>
      </c>
      <c r="G73" s="21">
        <v>15085637</v>
      </c>
      <c r="H73" s="21">
        <v>18357880</v>
      </c>
      <c r="I73" s="21">
        <v>52329360</v>
      </c>
      <c r="J73" s="21">
        <v>20379584</v>
      </c>
      <c r="K73" s="21">
        <v>27317324</v>
      </c>
      <c r="L73" s="21">
        <v>17920997</v>
      </c>
      <c r="M73" s="21">
        <v>65617905</v>
      </c>
      <c r="N73" s="21">
        <v>19576730</v>
      </c>
      <c r="O73" s="21">
        <v>24582738</v>
      </c>
      <c r="P73" s="21"/>
      <c r="Q73" s="21">
        <v>44159468</v>
      </c>
      <c r="R73" s="21"/>
      <c r="S73" s="21"/>
      <c r="T73" s="21"/>
      <c r="U73" s="21"/>
      <c r="V73" s="21">
        <v>162106733</v>
      </c>
      <c r="W73" s="21">
        <v>161594603</v>
      </c>
      <c r="X73" s="21"/>
      <c r="Y73" s="20"/>
      <c r="Z73" s="23">
        <v>215209732</v>
      </c>
    </row>
    <row r="74" spans="1:26" ht="12.75" hidden="1">
      <c r="A74" s="39" t="s">
        <v>107</v>
      </c>
      <c r="B74" s="19"/>
      <c r="C74" s="19"/>
      <c r="D74" s="20">
        <v>29653337</v>
      </c>
      <c r="E74" s="21">
        <v>52583757</v>
      </c>
      <c r="F74" s="21">
        <v>368424</v>
      </c>
      <c r="G74" s="21">
        <v>584103</v>
      </c>
      <c r="H74" s="21">
        <v>620636</v>
      </c>
      <c r="I74" s="21">
        <v>1573163</v>
      </c>
      <c r="J74" s="21">
        <v>676341</v>
      </c>
      <c r="K74" s="21">
        <v>556530</v>
      </c>
      <c r="L74" s="21">
        <v>993181</v>
      </c>
      <c r="M74" s="21">
        <v>2226052</v>
      </c>
      <c r="N74" s="21">
        <v>2060558</v>
      </c>
      <c r="O74" s="21">
        <v>417272</v>
      </c>
      <c r="P74" s="21"/>
      <c r="Q74" s="21">
        <v>2477830</v>
      </c>
      <c r="R74" s="21"/>
      <c r="S74" s="21"/>
      <c r="T74" s="21"/>
      <c r="U74" s="21"/>
      <c r="V74" s="21">
        <v>6277045</v>
      </c>
      <c r="W74" s="21">
        <v>27582692</v>
      </c>
      <c r="X74" s="21"/>
      <c r="Y74" s="20"/>
      <c r="Z74" s="23">
        <v>52583757</v>
      </c>
    </row>
    <row r="75" spans="1:26" ht="12.75" hidden="1">
      <c r="A75" s="40" t="s">
        <v>110</v>
      </c>
      <c r="B75" s="28">
        <v>37794845</v>
      </c>
      <c r="C75" s="28"/>
      <c r="D75" s="29">
        <v>38903602</v>
      </c>
      <c r="E75" s="30">
        <v>42943106</v>
      </c>
      <c r="F75" s="30">
        <v>3419125</v>
      </c>
      <c r="G75" s="30">
        <v>3551272</v>
      </c>
      <c r="H75" s="30">
        <v>3503602</v>
      </c>
      <c r="I75" s="30">
        <v>10473999</v>
      </c>
      <c r="J75" s="30">
        <v>2098222</v>
      </c>
      <c r="K75" s="30">
        <v>3717632</v>
      </c>
      <c r="L75" s="30">
        <v>4301570</v>
      </c>
      <c r="M75" s="30">
        <v>10117424</v>
      </c>
      <c r="N75" s="30">
        <v>4637313</v>
      </c>
      <c r="O75" s="30">
        <v>4429956</v>
      </c>
      <c r="P75" s="30"/>
      <c r="Q75" s="30">
        <v>9067269</v>
      </c>
      <c r="R75" s="30"/>
      <c r="S75" s="30"/>
      <c r="T75" s="30"/>
      <c r="U75" s="30"/>
      <c r="V75" s="30">
        <v>29658692</v>
      </c>
      <c r="W75" s="30">
        <v>30348295</v>
      </c>
      <c r="X75" s="30"/>
      <c r="Y75" s="29"/>
      <c r="Z75" s="31">
        <v>42943106</v>
      </c>
    </row>
    <row r="76" spans="1:26" ht="12.75" hidden="1">
      <c r="A76" s="42" t="s">
        <v>287</v>
      </c>
      <c r="B76" s="32">
        <v>3215876835</v>
      </c>
      <c r="C76" s="32"/>
      <c r="D76" s="33">
        <v>4170225190</v>
      </c>
      <c r="E76" s="34">
        <v>2604931789</v>
      </c>
      <c r="F76" s="34">
        <v>196272056</v>
      </c>
      <c r="G76" s="34">
        <v>254317415</v>
      </c>
      <c r="H76" s="34">
        <v>222396038</v>
      </c>
      <c r="I76" s="34">
        <v>672985509</v>
      </c>
      <c r="J76" s="34">
        <v>214533286</v>
      </c>
      <c r="K76" s="34">
        <v>235412091</v>
      </c>
      <c r="L76" s="34">
        <v>179535009</v>
      </c>
      <c r="M76" s="34">
        <v>629480386</v>
      </c>
      <c r="N76" s="34">
        <v>201740240</v>
      </c>
      <c r="O76" s="34">
        <v>180176570</v>
      </c>
      <c r="P76" s="34">
        <v>204987181</v>
      </c>
      <c r="Q76" s="34">
        <v>586903991</v>
      </c>
      <c r="R76" s="34"/>
      <c r="S76" s="34"/>
      <c r="T76" s="34"/>
      <c r="U76" s="34"/>
      <c r="V76" s="34">
        <v>1889369886</v>
      </c>
      <c r="W76" s="34">
        <v>1953698842</v>
      </c>
      <c r="X76" s="34"/>
      <c r="Y76" s="33"/>
      <c r="Z76" s="35">
        <v>2604931789</v>
      </c>
    </row>
    <row r="77" spans="1:26" ht="12.75" hidden="1">
      <c r="A77" s="37" t="s">
        <v>31</v>
      </c>
      <c r="B77" s="19">
        <v>598394248</v>
      </c>
      <c r="C77" s="19"/>
      <c r="D77" s="20">
        <v>622320100</v>
      </c>
      <c r="E77" s="21">
        <v>515686297</v>
      </c>
      <c r="F77" s="21">
        <v>37269485</v>
      </c>
      <c r="G77" s="21">
        <v>45529797</v>
      </c>
      <c r="H77" s="21">
        <v>39271538</v>
      </c>
      <c r="I77" s="21">
        <v>122070820</v>
      </c>
      <c r="J77" s="21">
        <v>41020897</v>
      </c>
      <c r="K77" s="21">
        <v>58930887</v>
      </c>
      <c r="L77" s="21">
        <v>35820545</v>
      </c>
      <c r="M77" s="21">
        <v>135772329</v>
      </c>
      <c r="N77" s="21">
        <v>43374744</v>
      </c>
      <c r="O77" s="21">
        <v>38174614</v>
      </c>
      <c r="P77" s="21">
        <v>42325155</v>
      </c>
      <c r="Q77" s="21">
        <v>123874513</v>
      </c>
      <c r="R77" s="21"/>
      <c r="S77" s="21"/>
      <c r="T77" s="21"/>
      <c r="U77" s="21"/>
      <c r="V77" s="21">
        <v>381717662</v>
      </c>
      <c r="W77" s="21">
        <v>386764723</v>
      </c>
      <c r="X77" s="21"/>
      <c r="Y77" s="20"/>
      <c r="Z77" s="23">
        <v>515686297</v>
      </c>
    </row>
    <row r="78" spans="1:26" ht="12.75" hidden="1">
      <c r="A78" s="38" t="s">
        <v>32</v>
      </c>
      <c r="B78" s="19">
        <v>2601219256</v>
      </c>
      <c r="C78" s="19"/>
      <c r="D78" s="20">
        <v>3509001491</v>
      </c>
      <c r="E78" s="21">
        <v>2037817390</v>
      </c>
      <c r="F78" s="21">
        <v>155583445</v>
      </c>
      <c r="G78" s="21">
        <v>201817221</v>
      </c>
      <c r="H78" s="21">
        <v>179620899</v>
      </c>
      <c r="I78" s="21">
        <v>537021565</v>
      </c>
      <c r="J78" s="21">
        <v>169710663</v>
      </c>
      <c r="K78" s="21">
        <v>172763572</v>
      </c>
      <c r="L78" s="21">
        <v>139412894</v>
      </c>
      <c r="M78" s="21">
        <v>481887129</v>
      </c>
      <c r="N78" s="21">
        <v>153728183</v>
      </c>
      <c r="O78" s="21">
        <v>137572001</v>
      </c>
      <c r="P78" s="21">
        <v>158185830</v>
      </c>
      <c r="Q78" s="21">
        <v>449486014</v>
      </c>
      <c r="R78" s="21"/>
      <c r="S78" s="21"/>
      <c r="T78" s="21"/>
      <c r="U78" s="21"/>
      <c r="V78" s="21">
        <v>1468394708</v>
      </c>
      <c r="W78" s="21">
        <v>1528363042</v>
      </c>
      <c r="X78" s="21"/>
      <c r="Y78" s="20"/>
      <c r="Z78" s="23">
        <v>2037817390</v>
      </c>
    </row>
    <row r="79" spans="1:26" ht="12.75" hidden="1">
      <c r="A79" s="39" t="s">
        <v>103</v>
      </c>
      <c r="B79" s="19">
        <v>1052326016</v>
      </c>
      <c r="C79" s="19"/>
      <c r="D79" s="20">
        <v>1999009035</v>
      </c>
      <c r="E79" s="21">
        <v>1252573898</v>
      </c>
      <c r="F79" s="21">
        <v>98004627</v>
      </c>
      <c r="G79" s="21">
        <v>133719384</v>
      </c>
      <c r="H79" s="21">
        <v>115113013</v>
      </c>
      <c r="I79" s="21">
        <v>346837024</v>
      </c>
      <c r="J79" s="21">
        <v>104840419</v>
      </c>
      <c r="K79" s="21">
        <v>90594257</v>
      </c>
      <c r="L79" s="21">
        <v>84015250</v>
      </c>
      <c r="M79" s="21">
        <v>279449926</v>
      </c>
      <c r="N79" s="21">
        <v>90898563</v>
      </c>
      <c r="O79" s="21">
        <v>78216708</v>
      </c>
      <c r="P79" s="21">
        <v>91952739</v>
      </c>
      <c r="Q79" s="21">
        <v>261068010</v>
      </c>
      <c r="R79" s="21"/>
      <c r="S79" s="21"/>
      <c r="T79" s="21"/>
      <c r="U79" s="21"/>
      <c r="V79" s="21">
        <v>887354960</v>
      </c>
      <c r="W79" s="21">
        <v>939430424</v>
      </c>
      <c r="X79" s="21"/>
      <c r="Y79" s="20"/>
      <c r="Z79" s="23">
        <v>1252573898</v>
      </c>
    </row>
    <row r="80" spans="1:26" ht="12.75" hidden="1">
      <c r="A80" s="39" t="s">
        <v>104</v>
      </c>
      <c r="B80" s="19">
        <v>1059101399</v>
      </c>
      <c r="C80" s="19"/>
      <c r="D80" s="20">
        <v>999202697</v>
      </c>
      <c r="E80" s="21">
        <v>483537243</v>
      </c>
      <c r="F80" s="21">
        <v>32287070</v>
      </c>
      <c r="G80" s="21">
        <v>43731393</v>
      </c>
      <c r="H80" s="21">
        <v>36196366</v>
      </c>
      <c r="I80" s="21">
        <v>112214829</v>
      </c>
      <c r="J80" s="21">
        <v>43006278</v>
      </c>
      <c r="K80" s="21">
        <v>52661668</v>
      </c>
      <c r="L80" s="21">
        <v>33885848</v>
      </c>
      <c r="M80" s="21">
        <v>129553794</v>
      </c>
      <c r="N80" s="21">
        <v>39738158</v>
      </c>
      <c r="O80" s="21">
        <v>36731556</v>
      </c>
      <c r="P80" s="21">
        <v>38726415</v>
      </c>
      <c r="Q80" s="21">
        <v>115196129</v>
      </c>
      <c r="R80" s="21"/>
      <c r="S80" s="21"/>
      <c r="T80" s="21"/>
      <c r="U80" s="21"/>
      <c r="V80" s="21">
        <v>356964752</v>
      </c>
      <c r="W80" s="21">
        <v>362652933</v>
      </c>
      <c r="X80" s="21"/>
      <c r="Y80" s="20"/>
      <c r="Z80" s="23">
        <v>483537243</v>
      </c>
    </row>
    <row r="81" spans="1:26" ht="12.75" hidden="1">
      <c r="A81" s="39" t="s">
        <v>105</v>
      </c>
      <c r="B81" s="19">
        <v>301765114</v>
      </c>
      <c r="C81" s="19"/>
      <c r="D81" s="20">
        <v>317347935</v>
      </c>
      <c r="E81" s="21">
        <v>140845930</v>
      </c>
      <c r="F81" s="21">
        <v>10812805</v>
      </c>
      <c r="G81" s="21">
        <v>12076991</v>
      </c>
      <c r="H81" s="21">
        <v>11905804</v>
      </c>
      <c r="I81" s="21">
        <v>34795600</v>
      </c>
      <c r="J81" s="21">
        <v>11231943</v>
      </c>
      <c r="K81" s="21">
        <v>13894850</v>
      </c>
      <c r="L81" s="21">
        <v>10500571</v>
      </c>
      <c r="M81" s="21">
        <v>35627364</v>
      </c>
      <c r="N81" s="21">
        <v>11842544</v>
      </c>
      <c r="O81" s="21">
        <v>11166706</v>
      </c>
      <c r="P81" s="21">
        <v>11975190</v>
      </c>
      <c r="Q81" s="21">
        <v>34984440</v>
      </c>
      <c r="R81" s="21"/>
      <c r="S81" s="21"/>
      <c r="T81" s="21"/>
      <c r="U81" s="21"/>
      <c r="V81" s="21">
        <v>105407404</v>
      </c>
      <c r="W81" s="21">
        <v>105634447</v>
      </c>
      <c r="X81" s="21"/>
      <c r="Y81" s="20"/>
      <c r="Z81" s="23">
        <v>140845930</v>
      </c>
    </row>
    <row r="82" spans="1:26" ht="12.75" hidden="1">
      <c r="A82" s="39" t="s">
        <v>106</v>
      </c>
      <c r="B82" s="19">
        <v>188026727</v>
      </c>
      <c r="C82" s="19"/>
      <c r="D82" s="20">
        <v>170015687</v>
      </c>
      <c r="E82" s="21">
        <v>78052630</v>
      </c>
      <c r="F82" s="21">
        <v>6346634</v>
      </c>
      <c r="G82" s="21">
        <v>6645058</v>
      </c>
      <c r="H82" s="21">
        <v>6687066</v>
      </c>
      <c r="I82" s="21">
        <v>19678758</v>
      </c>
      <c r="J82" s="21">
        <v>6253435</v>
      </c>
      <c r="K82" s="21">
        <v>6979143</v>
      </c>
      <c r="L82" s="21">
        <v>6114978</v>
      </c>
      <c r="M82" s="21">
        <v>19347556</v>
      </c>
      <c r="N82" s="21">
        <v>6651375</v>
      </c>
      <c r="O82" s="21">
        <v>6351816</v>
      </c>
      <c r="P82" s="21">
        <v>6896623</v>
      </c>
      <c r="Q82" s="21">
        <v>19899814</v>
      </c>
      <c r="R82" s="21"/>
      <c r="S82" s="21"/>
      <c r="T82" s="21"/>
      <c r="U82" s="21"/>
      <c r="V82" s="21">
        <v>58926128</v>
      </c>
      <c r="W82" s="21">
        <v>58539472</v>
      </c>
      <c r="X82" s="21"/>
      <c r="Y82" s="20"/>
      <c r="Z82" s="23">
        <v>78052630</v>
      </c>
    </row>
    <row r="83" spans="1:26" ht="12.75" hidden="1">
      <c r="A83" s="39" t="s">
        <v>107</v>
      </c>
      <c r="B83" s="19"/>
      <c r="C83" s="19"/>
      <c r="D83" s="20">
        <v>23426137</v>
      </c>
      <c r="E83" s="21">
        <v>82807689</v>
      </c>
      <c r="F83" s="21">
        <v>8132309</v>
      </c>
      <c r="G83" s="21">
        <v>5644395</v>
      </c>
      <c r="H83" s="21">
        <v>9718650</v>
      </c>
      <c r="I83" s="21">
        <v>23495354</v>
      </c>
      <c r="J83" s="21">
        <v>4378588</v>
      </c>
      <c r="K83" s="21">
        <v>8633654</v>
      </c>
      <c r="L83" s="21">
        <v>4896247</v>
      </c>
      <c r="M83" s="21">
        <v>17908489</v>
      </c>
      <c r="N83" s="21">
        <v>4597543</v>
      </c>
      <c r="O83" s="21">
        <v>5105215</v>
      </c>
      <c r="P83" s="21">
        <v>8634863</v>
      </c>
      <c r="Q83" s="21">
        <v>18337621</v>
      </c>
      <c r="R83" s="21"/>
      <c r="S83" s="21"/>
      <c r="T83" s="21"/>
      <c r="U83" s="21"/>
      <c r="V83" s="21">
        <v>59741464</v>
      </c>
      <c r="W83" s="21">
        <v>62105766</v>
      </c>
      <c r="X83" s="21"/>
      <c r="Y83" s="20"/>
      <c r="Z83" s="23">
        <v>82807689</v>
      </c>
    </row>
    <row r="84" spans="1:26" ht="12.75" hidden="1">
      <c r="A84" s="40" t="s">
        <v>110</v>
      </c>
      <c r="B84" s="28">
        <v>16263331</v>
      </c>
      <c r="C84" s="28"/>
      <c r="D84" s="29">
        <v>38903599</v>
      </c>
      <c r="E84" s="30">
        <v>51428102</v>
      </c>
      <c r="F84" s="30">
        <v>3419126</v>
      </c>
      <c r="G84" s="30">
        <v>6970397</v>
      </c>
      <c r="H84" s="30">
        <v>3503601</v>
      </c>
      <c r="I84" s="30">
        <v>13893124</v>
      </c>
      <c r="J84" s="30">
        <v>3801726</v>
      </c>
      <c r="K84" s="30">
        <v>3717632</v>
      </c>
      <c r="L84" s="30">
        <v>4301570</v>
      </c>
      <c r="M84" s="30">
        <v>11820928</v>
      </c>
      <c r="N84" s="30">
        <v>4637313</v>
      </c>
      <c r="O84" s="30">
        <v>4429955</v>
      </c>
      <c r="P84" s="30">
        <v>4476196</v>
      </c>
      <c r="Q84" s="30">
        <v>13543464</v>
      </c>
      <c r="R84" s="30"/>
      <c r="S84" s="30"/>
      <c r="T84" s="30"/>
      <c r="U84" s="30"/>
      <c r="V84" s="30">
        <v>39257516</v>
      </c>
      <c r="W84" s="30">
        <v>38571077</v>
      </c>
      <c r="X84" s="30"/>
      <c r="Y84" s="29"/>
      <c r="Z84" s="31">
        <v>51428102</v>
      </c>
    </row>
  </sheetData>
  <sheetProtection/>
  <mergeCells count="2">
    <mergeCell ref="A1:Z1"/>
    <mergeCell ref="D2:Z2"/>
  </mergeCells>
  <printOptions horizontalCentered="1"/>
  <pageMargins left="0.551181102362205" right="0.41" top="0.590551181102362" bottom="0.590551181102362" header="0.31496062992126" footer="0.31496062992126"/>
  <pageSetup horizontalDpi="600" verticalDpi="600" orientation="landscape" paperSize="9" scale="6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266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267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55384682</v>
      </c>
      <c r="D5" s="357">
        <f t="shared" si="0"/>
        <v>0</v>
      </c>
      <c r="E5" s="356">
        <f t="shared" si="0"/>
        <v>209009137</v>
      </c>
      <c r="F5" s="358">
        <f t="shared" si="0"/>
        <v>0</v>
      </c>
      <c r="G5" s="358">
        <f t="shared" si="0"/>
        <v>6561122</v>
      </c>
      <c r="H5" s="356">
        <f t="shared" si="0"/>
        <v>-4501516</v>
      </c>
      <c r="I5" s="356">
        <f t="shared" si="0"/>
        <v>18594720</v>
      </c>
      <c r="J5" s="358">
        <f t="shared" si="0"/>
        <v>20654326</v>
      </c>
      <c r="K5" s="358">
        <f t="shared" si="0"/>
        <v>18594720</v>
      </c>
      <c r="L5" s="356">
        <f t="shared" si="0"/>
        <v>16217631</v>
      </c>
      <c r="M5" s="356">
        <f t="shared" si="0"/>
        <v>8102441</v>
      </c>
      <c r="N5" s="358">
        <f t="shared" si="0"/>
        <v>42914792</v>
      </c>
      <c r="O5" s="358">
        <f t="shared" si="0"/>
        <v>10005717</v>
      </c>
      <c r="P5" s="356">
        <f t="shared" si="0"/>
        <v>6535648</v>
      </c>
      <c r="Q5" s="356">
        <f t="shared" si="0"/>
        <v>45405116</v>
      </c>
      <c r="R5" s="358">
        <f t="shared" si="0"/>
        <v>61946481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125515599</v>
      </c>
      <c r="X5" s="356">
        <f t="shared" si="0"/>
        <v>0</v>
      </c>
      <c r="Y5" s="358">
        <f t="shared" si="0"/>
        <v>125515599</v>
      </c>
      <c r="Z5" s="359">
        <f>+IF(X5&lt;&gt;0,+(Y5/X5)*100,0)</f>
        <v>0</v>
      </c>
      <c r="AA5" s="360">
        <f>+AA6+AA8+AA11+AA13+AA15</f>
        <v>0</v>
      </c>
    </row>
    <row r="6" spans="1:27" ht="12.75">
      <c r="A6" s="361" t="s">
        <v>205</v>
      </c>
      <c r="B6" s="142"/>
      <c r="C6" s="60">
        <f>+C7</f>
        <v>3461572</v>
      </c>
      <c r="D6" s="340">
        <f aca="true" t="shared" si="1" ref="D6:AA6">+D7</f>
        <v>0</v>
      </c>
      <c r="E6" s="60">
        <f t="shared" si="1"/>
        <v>114701063</v>
      </c>
      <c r="F6" s="59">
        <f t="shared" si="1"/>
        <v>0</v>
      </c>
      <c r="G6" s="59">
        <f t="shared" si="1"/>
        <v>0</v>
      </c>
      <c r="H6" s="60">
        <f t="shared" si="1"/>
        <v>0</v>
      </c>
      <c r="I6" s="60">
        <f t="shared" si="1"/>
        <v>873614</v>
      </c>
      <c r="J6" s="59">
        <f t="shared" si="1"/>
        <v>873614</v>
      </c>
      <c r="K6" s="59">
        <f t="shared" si="1"/>
        <v>873614</v>
      </c>
      <c r="L6" s="60">
        <f t="shared" si="1"/>
        <v>6035627</v>
      </c>
      <c r="M6" s="60">
        <f t="shared" si="1"/>
        <v>2385560</v>
      </c>
      <c r="N6" s="59">
        <f t="shared" si="1"/>
        <v>9294801</v>
      </c>
      <c r="O6" s="59">
        <f t="shared" si="1"/>
        <v>5105449</v>
      </c>
      <c r="P6" s="60">
        <f t="shared" si="1"/>
        <v>227965</v>
      </c>
      <c r="Q6" s="60">
        <f t="shared" si="1"/>
        <v>28900424</v>
      </c>
      <c r="R6" s="59">
        <f t="shared" si="1"/>
        <v>34233838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44402253</v>
      </c>
      <c r="X6" s="60">
        <f t="shared" si="1"/>
        <v>0</v>
      </c>
      <c r="Y6" s="59">
        <f t="shared" si="1"/>
        <v>44402253</v>
      </c>
      <c r="Z6" s="61">
        <f>+IF(X6&lt;&gt;0,+(Y6/X6)*100,0)</f>
        <v>0</v>
      </c>
      <c r="AA6" s="62">
        <f t="shared" si="1"/>
        <v>0</v>
      </c>
    </row>
    <row r="7" spans="1:27" ht="12.75">
      <c r="A7" s="291" t="s">
        <v>229</v>
      </c>
      <c r="B7" s="142"/>
      <c r="C7" s="60">
        <v>3461572</v>
      </c>
      <c r="D7" s="340"/>
      <c r="E7" s="60">
        <v>114701063</v>
      </c>
      <c r="F7" s="59"/>
      <c r="G7" s="59"/>
      <c r="H7" s="60"/>
      <c r="I7" s="60">
        <v>873614</v>
      </c>
      <c r="J7" s="59">
        <v>873614</v>
      </c>
      <c r="K7" s="59">
        <v>873614</v>
      </c>
      <c r="L7" s="60">
        <v>6035627</v>
      </c>
      <c r="M7" s="60">
        <v>2385560</v>
      </c>
      <c r="N7" s="59">
        <v>9294801</v>
      </c>
      <c r="O7" s="59">
        <v>5105449</v>
      </c>
      <c r="P7" s="60">
        <v>227965</v>
      </c>
      <c r="Q7" s="60">
        <v>28900424</v>
      </c>
      <c r="R7" s="59">
        <v>34233838</v>
      </c>
      <c r="S7" s="59"/>
      <c r="T7" s="60"/>
      <c r="U7" s="60"/>
      <c r="V7" s="59"/>
      <c r="W7" s="59">
        <v>44402253</v>
      </c>
      <c r="X7" s="60"/>
      <c r="Y7" s="59">
        <v>44402253</v>
      </c>
      <c r="Z7" s="61"/>
      <c r="AA7" s="62"/>
    </row>
    <row r="8" spans="1:27" ht="12.75">
      <c r="A8" s="361" t="s">
        <v>206</v>
      </c>
      <c r="B8" s="142"/>
      <c r="C8" s="60">
        <f aca="true" t="shared" si="2" ref="C8:Y8">SUM(C9:C10)</f>
        <v>29577979</v>
      </c>
      <c r="D8" s="340">
        <f t="shared" si="2"/>
        <v>0</v>
      </c>
      <c r="E8" s="60">
        <f t="shared" si="2"/>
        <v>49407479</v>
      </c>
      <c r="F8" s="59">
        <f t="shared" si="2"/>
        <v>0</v>
      </c>
      <c r="G8" s="59">
        <f t="shared" si="2"/>
        <v>6545317</v>
      </c>
      <c r="H8" s="60">
        <f t="shared" si="2"/>
        <v>-6035476</v>
      </c>
      <c r="I8" s="60">
        <f t="shared" si="2"/>
        <v>13667562</v>
      </c>
      <c r="J8" s="59">
        <f t="shared" si="2"/>
        <v>14177403</v>
      </c>
      <c r="K8" s="59">
        <f t="shared" si="2"/>
        <v>13667562</v>
      </c>
      <c r="L8" s="60">
        <f t="shared" si="2"/>
        <v>6733814</v>
      </c>
      <c r="M8" s="60">
        <f t="shared" si="2"/>
        <v>-1093725</v>
      </c>
      <c r="N8" s="59">
        <f t="shared" si="2"/>
        <v>19307651</v>
      </c>
      <c r="O8" s="59">
        <f t="shared" si="2"/>
        <v>1459240</v>
      </c>
      <c r="P8" s="60">
        <f t="shared" si="2"/>
        <v>3131106</v>
      </c>
      <c r="Q8" s="60">
        <f t="shared" si="2"/>
        <v>14381547</v>
      </c>
      <c r="R8" s="59">
        <f t="shared" si="2"/>
        <v>18971893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52456947</v>
      </c>
      <c r="X8" s="60">
        <f t="shared" si="2"/>
        <v>0</v>
      </c>
      <c r="Y8" s="59">
        <f t="shared" si="2"/>
        <v>52456947</v>
      </c>
      <c r="Z8" s="61">
        <f>+IF(X8&lt;&gt;0,+(Y8/X8)*100,0)</f>
        <v>0</v>
      </c>
      <c r="AA8" s="62">
        <f>SUM(AA9:AA10)</f>
        <v>0</v>
      </c>
    </row>
    <row r="9" spans="1:27" ht="12.75">
      <c r="A9" s="291" t="s">
        <v>230</v>
      </c>
      <c r="B9" s="142"/>
      <c r="C9" s="60">
        <v>29577979</v>
      </c>
      <c r="D9" s="340"/>
      <c r="E9" s="60">
        <v>42329621</v>
      </c>
      <c r="F9" s="59"/>
      <c r="G9" s="59">
        <v>6545317</v>
      </c>
      <c r="H9" s="60">
        <v>-6035476</v>
      </c>
      <c r="I9" s="60">
        <v>13667562</v>
      </c>
      <c r="J9" s="59">
        <v>14177403</v>
      </c>
      <c r="K9" s="59">
        <v>13667562</v>
      </c>
      <c r="L9" s="60">
        <v>6733814</v>
      </c>
      <c r="M9" s="60">
        <v>-1093725</v>
      </c>
      <c r="N9" s="59">
        <v>19307651</v>
      </c>
      <c r="O9" s="59">
        <v>1459240</v>
      </c>
      <c r="P9" s="60">
        <v>3131106</v>
      </c>
      <c r="Q9" s="60">
        <v>14381547</v>
      </c>
      <c r="R9" s="59">
        <v>18971893</v>
      </c>
      <c r="S9" s="59"/>
      <c r="T9" s="60"/>
      <c r="U9" s="60"/>
      <c r="V9" s="59"/>
      <c r="W9" s="59">
        <v>52456947</v>
      </c>
      <c r="X9" s="60"/>
      <c r="Y9" s="59">
        <v>52456947</v>
      </c>
      <c r="Z9" s="61"/>
      <c r="AA9" s="62"/>
    </row>
    <row r="10" spans="1:27" ht="12.75">
      <c r="A10" s="291" t="s">
        <v>231</v>
      </c>
      <c r="B10" s="142"/>
      <c r="C10" s="60"/>
      <c r="D10" s="340"/>
      <c r="E10" s="60">
        <v>7077858</v>
      </c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4608360</v>
      </c>
      <c r="D11" s="363">
        <f aca="true" t="shared" si="3" ref="D11:AA11">+D12</f>
        <v>0</v>
      </c>
      <c r="E11" s="362">
        <f t="shared" si="3"/>
        <v>22428963</v>
      </c>
      <c r="F11" s="364">
        <f t="shared" si="3"/>
        <v>0</v>
      </c>
      <c r="G11" s="364">
        <f t="shared" si="3"/>
        <v>15805</v>
      </c>
      <c r="H11" s="362">
        <f t="shared" si="3"/>
        <v>622542</v>
      </c>
      <c r="I11" s="362">
        <f t="shared" si="3"/>
        <v>1088454</v>
      </c>
      <c r="J11" s="364">
        <f t="shared" si="3"/>
        <v>1726801</v>
      </c>
      <c r="K11" s="364">
        <f t="shared" si="3"/>
        <v>1088454</v>
      </c>
      <c r="L11" s="362">
        <f t="shared" si="3"/>
        <v>887189</v>
      </c>
      <c r="M11" s="362">
        <f t="shared" si="3"/>
        <v>-50748</v>
      </c>
      <c r="N11" s="364">
        <f t="shared" si="3"/>
        <v>1924895</v>
      </c>
      <c r="O11" s="364">
        <f t="shared" si="3"/>
        <v>1120752</v>
      </c>
      <c r="P11" s="362">
        <f t="shared" si="3"/>
        <v>1454500</v>
      </c>
      <c r="Q11" s="362">
        <f t="shared" si="3"/>
        <v>1384080</v>
      </c>
      <c r="R11" s="364">
        <f t="shared" si="3"/>
        <v>3959332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7611028</v>
      </c>
      <c r="X11" s="362">
        <f t="shared" si="3"/>
        <v>0</v>
      </c>
      <c r="Y11" s="364">
        <f t="shared" si="3"/>
        <v>7611028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>
        <v>4608360</v>
      </c>
      <c r="D12" s="340"/>
      <c r="E12" s="60">
        <v>22428963</v>
      </c>
      <c r="F12" s="59"/>
      <c r="G12" s="59">
        <v>15805</v>
      </c>
      <c r="H12" s="60">
        <v>622542</v>
      </c>
      <c r="I12" s="60">
        <v>1088454</v>
      </c>
      <c r="J12" s="59">
        <v>1726801</v>
      </c>
      <c r="K12" s="59">
        <v>1088454</v>
      </c>
      <c r="L12" s="60">
        <v>887189</v>
      </c>
      <c r="M12" s="60">
        <v>-50748</v>
      </c>
      <c r="N12" s="59">
        <v>1924895</v>
      </c>
      <c r="O12" s="59">
        <v>1120752</v>
      </c>
      <c r="P12" s="60">
        <v>1454500</v>
      </c>
      <c r="Q12" s="60">
        <v>1384080</v>
      </c>
      <c r="R12" s="59">
        <v>3959332</v>
      </c>
      <c r="S12" s="59"/>
      <c r="T12" s="60"/>
      <c r="U12" s="60"/>
      <c r="V12" s="59"/>
      <c r="W12" s="59">
        <v>7611028</v>
      </c>
      <c r="X12" s="60"/>
      <c r="Y12" s="59">
        <v>7611028</v>
      </c>
      <c r="Z12" s="61"/>
      <c r="AA12" s="62"/>
    </row>
    <row r="13" spans="1:27" ht="12.75">
      <c r="A13" s="361" t="s">
        <v>208</v>
      </c>
      <c r="B13" s="136"/>
      <c r="C13" s="275">
        <f>+C14</f>
        <v>17736771</v>
      </c>
      <c r="D13" s="341">
        <f aca="true" t="shared" si="4" ref="D13:AA13">+D14</f>
        <v>0</v>
      </c>
      <c r="E13" s="275">
        <f t="shared" si="4"/>
        <v>22395007</v>
      </c>
      <c r="F13" s="342">
        <f t="shared" si="4"/>
        <v>0</v>
      </c>
      <c r="G13" s="342">
        <f t="shared" si="4"/>
        <v>0</v>
      </c>
      <c r="H13" s="275">
        <f t="shared" si="4"/>
        <v>911418</v>
      </c>
      <c r="I13" s="275">
        <f t="shared" si="4"/>
        <v>2965090</v>
      </c>
      <c r="J13" s="342">
        <f t="shared" si="4"/>
        <v>3876508</v>
      </c>
      <c r="K13" s="342">
        <f t="shared" si="4"/>
        <v>2965090</v>
      </c>
      <c r="L13" s="275">
        <f t="shared" si="4"/>
        <v>2561001</v>
      </c>
      <c r="M13" s="275">
        <f t="shared" si="4"/>
        <v>6861354</v>
      </c>
      <c r="N13" s="342">
        <f t="shared" si="4"/>
        <v>12387445</v>
      </c>
      <c r="O13" s="342">
        <f t="shared" si="4"/>
        <v>2320276</v>
      </c>
      <c r="P13" s="275">
        <f t="shared" si="4"/>
        <v>1722077</v>
      </c>
      <c r="Q13" s="275">
        <f t="shared" si="4"/>
        <v>739065</v>
      </c>
      <c r="R13" s="342">
        <f t="shared" si="4"/>
        <v>4781418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21045371</v>
      </c>
      <c r="X13" s="275">
        <f t="shared" si="4"/>
        <v>0</v>
      </c>
      <c r="Y13" s="342">
        <f t="shared" si="4"/>
        <v>21045371</v>
      </c>
      <c r="Z13" s="335">
        <f>+IF(X13&lt;&gt;0,+(Y13/X13)*100,0)</f>
        <v>0</v>
      </c>
      <c r="AA13" s="273">
        <f t="shared" si="4"/>
        <v>0</v>
      </c>
    </row>
    <row r="14" spans="1:27" ht="12.75">
      <c r="A14" s="291" t="s">
        <v>233</v>
      </c>
      <c r="B14" s="136"/>
      <c r="C14" s="60">
        <v>17736771</v>
      </c>
      <c r="D14" s="340"/>
      <c r="E14" s="60">
        <v>22395007</v>
      </c>
      <c r="F14" s="59"/>
      <c r="G14" s="59"/>
      <c r="H14" s="60">
        <v>911418</v>
      </c>
      <c r="I14" s="60">
        <v>2965090</v>
      </c>
      <c r="J14" s="59">
        <v>3876508</v>
      </c>
      <c r="K14" s="59">
        <v>2965090</v>
      </c>
      <c r="L14" s="60">
        <v>2561001</v>
      </c>
      <c r="M14" s="60">
        <v>6861354</v>
      </c>
      <c r="N14" s="59">
        <v>12387445</v>
      </c>
      <c r="O14" s="59">
        <v>2320276</v>
      </c>
      <c r="P14" s="60">
        <v>1722077</v>
      </c>
      <c r="Q14" s="60">
        <v>739065</v>
      </c>
      <c r="R14" s="59">
        <v>4781418</v>
      </c>
      <c r="S14" s="59"/>
      <c r="T14" s="60"/>
      <c r="U14" s="60"/>
      <c r="V14" s="59"/>
      <c r="W14" s="59">
        <v>21045371</v>
      </c>
      <c r="X14" s="60"/>
      <c r="Y14" s="59">
        <v>21045371</v>
      </c>
      <c r="Z14" s="61"/>
      <c r="AA14" s="62"/>
    </row>
    <row r="15" spans="1:27" ht="12.75">
      <c r="A15" s="361" t="s">
        <v>209</v>
      </c>
      <c r="B15" s="136"/>
      <c r="C15" s="60">
        <f aca="true" t="shared" si="5" ref="C15:Y15">SUM(C16:C20)</f>
        <v>0</v>
      </c>
      <c r="D15" s="340">
        <f t="shared" si="5"/>
        <v>0</v>
      </c>
      <c r="E15" s="60">
        <f t="shared" si="5"/>
        <v>76625</v>
      </c>
      <c r="F15" s="59">
        <f t="shared" si="5"/>
        <v>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0</v>
      </c>
      <c r="Y15" s="59">
        <f t="shared" si="5"/>
        <v>0</v>
      </c>
      <c r="Z15" s="61">
        <f>+IF(X15&lt;&gt;0,+(Y15/X15)*100,0)</f>
        <v>0</v>
      </c>
      <c r="AA15" s="62">
        <f>SUM(AA16:AA20)</f>
        <v>0</v>
      </c>
    </row>
    <row r="16" spans="1:27" ht="12.75">
      <c r="A16" s="291" t="s">
        <v>234</v>
      </c>
      <c r="B16" s="300"/>
      <c r="C16" s="60"/>
      <c r="D16" s="340"/>
      <c r="E16" s="60">
        <v>76625</v>
      </c>
      <c r="F16" s="59"/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/>
      <c r="Y16" s="59"/>
      <c r="Z16" s="61"/>
      <c r="AA16" s="62"/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0</v>
      </c>
      <c r="D22" s="344">
        <f t="shared" si="6"/>
        <v>0</v>
      </c>
      <c r="E22" s="343">
        <f t="shared" si="6"/>
        <v>7328499</v>
      </c>
      <c r="F22" s="345">
        <f t="shared" si="6"/>
        <v>0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0</v>
      </c>
      <c r="M22" s="343">
        <f t="shared" si="6"/>
        <v>0</v>
      </c>
      <c r="N22" s="345">
        <f t="shared" si="6"/>
        <v>0</v>
      </c>
      <c r="O22" s="345">
        <f t="shared" si="6"/>
        <v>0</v>
      </c>
      <c r="P22" s="343">
        <f t="shared" si="6"/>
        <v>0</v>
      </c>
      <c r="Q22" s="343">
        <f t="shared" si="6"/>
        <v>0</v>
      </c>
      <c r="R22" s="345">
        <f t="shared" si="6"/>
        <v>0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0</v>
      </c>
      <c r="X22" s="343">
        <f t="shared" si="6"/>
        <v>0</v>
      </c>
      <c r="Y22" s="345">
        <f t="shared" si="6"/>
        <v>0</v>
      </c>
      <c r="Z22" s="336">
        <f>+IF(X22&lt;&gt;0,+(Y22/X22)*100,0)</f>
        <v>0</v>
      </c>
      <c r="AA22" s="350">
        <f>SUM(AA23:AA32)</f>
        <v>0</v>
      </c>
    </row>
    <row r="23" spans="1:27" ht="12.75">
      <c r="A23" s="361" t="s">
        <v>237</v>
      </c>
      <c r="B23" s="142"/>
      <c r="C23" s="60"/>
      <c r="D23" s="340"/>
      <c r="E23" s="60">
        <v>217467</v>
      </c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/>
      <c r="D24" s="340"/>
      <c r="E24" s="60">
        <v>503000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>
        <v>118100</v>
      </c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>
        <v>651518</v>
      </c>
      <c r="F26" s="364"/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/>
      <c r="Y26" s="364"/>
      <c r="Z26" s="365"/>
      <c r="AA26" s="366"/>
    </row>
    <row r="27" spans="1:27" ht="12.75">
      <c r="A27" s="361" t="s">
        <v>241</v>
      </c>
      <c r="B27" s="147"/>
      <c r="C27" s="60"/>
      <c r="D27" s="340"/>
      <c r="E27" s="60">
        <v>522000</v>
      </c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>
        <v>1059427</v>
      </c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/>
      <c r="D32" s="340"/>
      <c r="E32" s="60">
        <v>4256987</v>
      </c>
      <c r="F32" s="59"/>
      <c r="G32" s="59"/>
      <c r="H32" s="60"/>
      <c r="I32" s="60"/>
      <c r="J32" s="59"/>
      <c r="K32" s="59"/>
      <c r="L32" s="60"/>
      <c r="M32" s="60"/>
      <c r="N32" s="59"/>
      <c r="O32" s="59"/>
      <c r="P32" s="60"/>
      <c r="Q32" s="60"/>
      <c r="R32" s="59"/>
      <c r="S32" s="59"/>
      <c r="T32" s="60"/>
      <c r="U32" s="60"/>
      <c r="V32" s="59"/>
      <c r="W32" s="59"/>
      <c r="X32" s="60"/>
      <c r="Y32" s="59"/>
      <c r="Z32" s="61"/>
      <c r="AA32" s="62"/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1167006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>
        <v>1167006</v>
      </c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0</v>
      </c>
      <c r="D40" s="344">
        <f t="shared" si="9"/>
        <v>0</v>
      </c>
      <c r="E40" s="343">
        <f t="shared" si="9"/>
        <v>35172330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/>
      <c r="D49" s="368"/>
      <c r="E49" s="54">
        <v>35172330</v>
      </c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268</v>
      </c>
      <c r="B60" s="149"/>
      <c r="C60" s="219">
        <f aca="true" t="shared" si="14" ref="C60:Y60">+C57+C54+C51+C40+C37+C34+C22+C5</f>
        <v>55384682</v>
      </c>
      <c r="D60" s="346">
        <f t="shared" si="14"/>
        <v>0</v>
      </c>
      <c r="E60" s="219">
        <f t="shared" si="14"/>
        <v>252676972</v>
      </c>
      <c r="F60" s="264">
        <f t="shared" si="14"/>
        <v>0</v>
      </c>
      <c r="G60" s="264">
        <f t="shared" si="14"/>
        <v>6561122</v>
      </c>
      <c r="H60" s="219">
        <f t="shared" si="14"/>
        <v>-4501516</v>
      </c>
      <c r="I60" s="219">
        <f t="shared" si="14"/>
        <v>18594720</v>
      </c>
      <c r="J60" s="264">
        <f t="shared" si="14"/>
        <v>20654326</v>
      </c>
      <c r="K60" s="264">
        <f t="shared" si="14"/>
        <v>18594720</v>
      </c>
      <c r="L60" s="219">
        <f t="shared" si="14"/>
        <v>16217631</v>
      </c>
      <c r="M60" s="219">
        <f t="shared" si="14"/>
        <v>8102441</v>
      </c>
      <c r="N60" s="264">
        <f t="shared" si="14"/>
        <v>42914792</v>
      </c>
      <c r="O60" s="264">
        <f t="shared" si="14"/>
        <v>10005717</v>
      </c>
      <c r="P60" s="219">
        <f t="shared" si="14"/>
        <v>6535648</v>
      </c>
      <c r="Q60" s="219">
        <f t="shared" si="14"/>
        <v>45405116</v>
      </c>
      <c r="R60" s="264">
        <f t="shared" si="14"/>
        <v>61946481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125515599</v>
      </c>
      <c r="X60" s="219">
        <f t="shared" si="14"/>
        <v>0</v>
      </c>
      <c r="Y60" s="264">
        <f t="shared" si="14"/>
        <v>125515599</v>
      </c>
      <c r="Z60" s="337">
        <f>+IF(X60&lt;&gt;0,+(Y60/X60)*100,0)</f>
        <v>0</v>
      </c>
      <c r="AA60" s="232">
        <f>+AA57+AA54+AA51+AA40+AA37+AA34+AA22+AA5</f>
        <v>0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118"/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118"/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60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70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71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73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67"/>
      <c r="AA4" s="164"/>
    </row>
    <row r="5" spans="1:27" ht="12.75">
      <c r="A5" s="135" t="s">
        <v>74</v>
      </c>
      <c r="B5" s="136"/>
      <c r="C5" s="153">
        <f aca="true" t="shared" si="0" ref="C5:Y5">SUM(C6:C8)</f>
        <v>1555688417</v>
      </c>
      <c r="D5" s="153">
        <f>SUM(D6:D8)</f>
        <v>0</v>
      </c>
      <c r="E5" s="154">
        <f t="shared" si="0"/>
        <v>1475315329</v>
      </c>
      <c r="F5" s="100">
        <f t="shared" si="0"/>
        <v>1492524056</v>
      </c>
      <c r="G5" s="100">
        <f t="shared" si="0"/>
        <v>310106097</v>
      </c>
      <c r="H5" s="100">
        <f t="shared" si="0"/>
        <v>57250581</v>
      </c>
      <c r="I5" s="100">
        <f t="shared" si="0"/>
        <v>59679487</v>
      </c>
      <c r="J5" s="100">
        <f t="shared" si="0"/>
        <v>427036165</v>
      </c>
      <c r="K5" s="100">
        <f t="shared" si="0"/>
        <v>114242668</v>
      </c>
      <c r="L5" s="100">
        <f t="shared" si="0"/>
        <v>57699343</v>
      </c>
      <c r="M5" s="100">
        <f t="shared" si="0"/>
        <v>283186011</v>
      </c>
      <c r="N5" s="100">
        <f t="shared" si="0"/>
        <v>455128022</v>
      </c>
      <c r="O5" s="100">
        <f t="shared" si="0"/>
        <v>68119307</v>
      </c>
      <c r="P5" s="100">
        <f t="shared" si="0"/>
        <v>106496866</v>
      </c>
      <c r="Q5" s="100">
        <f t="shared" si="0"/>
        <v>0</v>
      </c>
      <c r="R5" s="100">
        <f t="shared" si="0"/>
        <v>174616173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1056780360</v>
      </c>
      <c r="X5" s="100">
        <f t="shared" si="0"/>
        <v>1216239500</v>
      </c>
      <c r="Y5" s="100">
        <f t="shared" si="0"/>
        <v>-159459140</v>
      </c>
      <c r="Z5" s="137">
        <f>+IF(X5&lt;&gt;0,+(Y5/X5)*100,0)</f>
        <v>-13.110833844814282</v>
      </c>
      <c r="AA5" s="153">
        <f>SUM(AA6:AA8)</f>
        <v>1492524056</v>
      </c>
    </row>
    <row r="6" spans="1:27" ht="12.75">
      <c r="A6" s="138" t="s">
        <v>75</v>
      </c>
      <c r="B6" s="136"/>
      <c r="C6" s="155"/>
      <c r="D6" s="155"/>
      <c r="E6" s="156">
        <v>238672</v>
      </c>
      <c r="F6" s="60"/>
      <c r="G6" s="60">
        <v>514130</v>
      </c>
      <c r="H6" s="60">
        <v>645647</v>
      </c>
      <c r="I6" s="60">
        <v>597827</v>
      </c>
      <c r="J6" s="60">
        <v>1757604</v>
      </c>
      <c r="K6" s="60">
        <v>342546</v>
      </c>
      <c r="L6" s="60">
        <v>564584</v>
      </c>
      <c r="M6" s="60">
        <v>670323</v>
      </c>
      <c r="N6" s="60">
        <v>1577453</v>
      </c>
      <c r="O6" s="60">
        <v>689719</v>
      </c>
      <c r="P6" s="60">
        <v>682096</v>
      </c>
      <c r="Q6" s="60"/>
      <c r="R6" s="60">
        <v>1371815</v>
      </c>
      <c r="S6" s="60"/>
      <c r="T6" s="60"/>
      <c r="U6" s="60"/>
      <c r="V6" s="60"/>
      <c r="W6" s="60">
        <v>4706872</v>
      </c>
      <c r="X6" s="60">
        <v>238672</v>
      </c>
      <c r="Y6" s="60">
        <v>4468200</v>
      </c>
      <c r="Z6" s="140">
        <v>1872.11</v>
      </c>
      <c r="AA6" s="155"/>
    </row>
    <row r="7" spans="1:27" ht="12.75">
      <c r="A7" s="138" t="s">
        <v>76</v>
      </c>
      <c r="B7" s="136"/>
      <c r="C7" s="157">
        <v>1554073213</v>
      </c>
      <c r="D7" s="157"/>
      <c r="E7" s="158">
        <v>1472131932</v>
      </c>
      <c r="F7" s="159">
        <v>1490411373</v>
      </c>
      <c r="G7" s="159">
        <v>309591967</v>
      </c>
      <c r="H7" s="159">
        <v>56345230</v>
      </c>
      <c r="I7" s="159">
        <v>59081660</v>
      </c>
      <c r="J7" s="159">
        <v>425018857</v>
      </c>
      <c r="K7" s="159">
        <v>113640141</v>
      </c>
      <c r="L7" s="159">
        <v>57019780</v>
      </c>
      <c r="M7" s="159">
        <v>282515688</v>
      </c>
      <c r="N7" s="159">
        <v>453175609</v>
      </c>
      <c r="O7" s="159">
        <v>66860830</v>
      </c>
      <c r="P7" s="159">
        <v>105814770</v>
      </c>
      <c r="Q7" s="159"/>
      <c r="R7" s="159">
        <v>172675600</v>
      </c>
      <c r="S7" s="159"/>
      <c r="T7" s="159"/>
      <c r="U7" s="159"/>
      <c r="V7" s="159"/>
      <c r="W7" s="159">
        <v>1050870066</v>
      </c>
      <c r="X7" s="159">
        <v>1214441745</v>
      </c>
      <c r="Y7" s="159">
        <v>-163571679</v>
      </c>
      <c r="Z7" s="141">
        <v>-13.47</v>
      </c>
      <c r="AA7" s="157">
        <v>1490411373</v>
      </c>
    </row>
    <row r="8" spans="1:27" ht="12.75">
      <c r="A8" s="138" t="s">
        <v>77</v>
      </c>
      <c r="B8" s="136"/>
      <c r="C8" s="155">
        <v>1615204</v>
      </c>
      <c r="D8" s="155"/>
      <c r="E8" s="156">
        <v>2944725</v>
      </c>
      <c r="F8" s="60">
        <v>2112683</v>
      </c>
      <c r="G8" s="60"/>
      <c r="H8" s="60">
        <v>259704</v>
      </c>
      <c r="I8" s="60"/>
      <c r="J8" s="60">
        <v>259704</v>
      </c>
      <c r="K8" s="60">
        <v>259981</v>
      </c>
      <c r="L8" s="60">
        <v>114979</v>
      </c>
      <c r="M8" s="60"/>
      <c r="N8" s="60">
        <v>374960</v>
      </c>
      <c r="O8" s="60">
        <v>568758</v>
      </c>
      <c r="P8" s="60"/>
      <c r="Q8" s="60"/>
      <c r="R8" s="60">
        <v>568758</v>
      </c>
      <c r="S8" s="60"/>
      <c r="T8" s="60"/>
      <c r="U8" s="60"/>
      <c r="V8" s="60"/>
      <c r="W8" s="60">
        <v>1203422</v>
      </c>
      <c r="X8" s="60">
        <v>1559083</v>
      </c>
      <c r="Y8" s="60">
        <v>-355661</v>
      </c>
      <c r="Z8" s="140">
        <v>-22.81</v>
      </c>
      <c r="AA8" s="155">
        <v>2112683</v>
      </c>
    </row>
    <row r="9" spans="1:27" ht="12.75">
      <c r="A9" s="135" t="s">
        <v>78</v>
      </c>
      <c r="B9" s="136"/>
      <c r="C9" s="153">
        <f aca="true" t="shared" si="1" ref="C9:Y9">SUM(C10:C14)</f>
        <v>204941547</v>
      </c>
      <c r="D9" s="153">
        <f>SUM(D10:D14)</f>
        <v>0</v>
      </c>
      <c r="E9" s="154">
        <f t="shared" si="1"/>
        <v>248676406</v>
      </c>
      <c r="F9" s="100">
        <f t="shared" si="1"/>
        <v>311167057</v>
      </c>
      <c r="G9" s="100">
        <f t="shared" si="1"/>
        <v>2750295</v>
      </c>
      <c r="H9" s="100">
        <f t="shared" si="1"/>
        <v>7186409</v>
      </c>
      <c r="I9" s="100">
        <f t="shared" si="1"/>
        <v>8542295</v>
      </c>
      <c r="J9" s="100">
        <f t="shared" si="1"/>
        <v>18478999</v>
      </c>
      <c r="K9" s="100">
        <f t="shared" si="1"/>
        <v>4103177</v>
      </c>
      <c r="L9" s="100">
        <f t="shared" si="1"/>
        <v>11462927</v>
      </c>
      <c r="M9" s="100">
        <f t="shared" si="1"/>
        <v>7091918</v>
      </c>
      <c r="N9" s="100">
        <f t="shared" si="1"/>
        <v>22658022</v>
      </c>
      <c r="O9" s="100">
        <f t="shared" si="1"/>
        <v>4582530</v>
      </c>
      <c r="P9" s="100">
        <f t="shared" si="1"/>
        <v>6272877</v>
      </c>
      <c r="Q9" s="100">
        <f t="shared" si="1"/>
        <v>0</v>
      </c>
      <c r="R9" s="100">
        <f t="shared" si="1"/>
        <v>10855407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51992428</v>
      </c>
      <c r="X9" s="100">
        <f t="shared" si="1"/>
        <v>110397519</v>
      </c>
      <c r="Y9" s="100">
        <f t="shared" si="1"/>
        <v>-58405091</v>
      </c>
      <c r="Z9" s="137">
        <f>+IF(X9&lt;&gt;0,+(Y9/X9)*100,0)</f>
        <v>-52.904351047961505</v>
      </c>
      <c r="AA9" s="153">
        <f>SUM(AA10:AA14)</f>
        <v>311167057</v>
      </c>
    </row>
    <row r="10" spans="1:27" ht="12.75">
      <c r="A10" s="138" t="s">
        <v>79</v>
      </c>
      <c r="B10" s="136"/>
      <c r="C10" s="155">
        <v>19659209</v>
      </c>
      <c r="D10" s="155"/>
      <c r="E10" s="156">
        <v>27585223</v>
      </c>
      <c r="F10" s="60">
        <v>26010555</v>
      </c>
      <c r="G10" s="60">
        <v>1190772</v>
      </c>
      <c r="H10" s="60">
        <v>1183254</v>
      </c>
      <c r="I10" s="60">
        <v>1877501</v>
      </c>
      <c r="J10" s="60">
        <v>4251527</v>
      </c>
      <c r="K10" s="60">
        <v>1229194</v>
      </c>
      <c r="L10" s="60">
        <v>874304</v>
      </c>
      <c r="M10" s="60">
        <v>1023351</v>
      </c>
      <c r="N10" s="60">
        <v>3126849</v>
      </c>
      <c r="O10" s="60">
        <v>1774547</v>
      </c>
      <c r="P10" s="60">
        <v>618549</v>
      </c>
      <c r="Q10" s="60"/>
      <c r="R10" s="60">
        <v>2393096</v>
      </c>
      <c r="S10" s="60"/>
      <c r="T10" s="60"/>
      <c r="U10" s="60"/>
      <c r="V10" s="60"/>
      <c r="W10" s="60">
        <v>9771472</v>
      </c>
      <c r="X10" s="60">
        <v>21816073</v>
      </c>
      <c r="Y10" s="60">
        <v>-12044601</v>
      </c>
      <c r="Z10" s="140">
        <v>-55.21</v>
      </c>
      <c r="AA10" s="155">
        <v>26010555</v>
      </c>
    </row>
    <row r="11" spans="1:27" ht="12.75">
      <c r="A11" s="138" t="s">
        <v>80</v>
      </c>
      <c r="B11" s="136"/>
      <c r="C11" s="155">
        <v>113711</v>
      </c>
      <c r="D11" s="155"/>
      <c r="E11" s="156">
        <v>534743</v>
      </c>
      <c r="F11" s="60">
        <v>2275925</v>
      </c>
      <c r="G11" s="60">
        <v>34138</v>
      </c>
      <c r="H11" s="60">
        <v>48288</v>
      </c>
      <c r="I11" s="60">
        <v>37018</v>
      </c>
      <c r="J11" s="60">
        <v>119444</v>
      </c>
      <c r="K11" s="60">
        <v>177224</v>
      </c>
      <c r="L11" s="60">
        <v>155906</v>
      </c>
      <c r="M11" s="60">
        <v>631199</v>
      </c>
      <c r="N11" s="60">
        <v>964329</v>
      </c>
      <c r="O11" s="60">
        <v>-140942</v>
      </c>
      <c r="P11" s="60">
        <v>41396</v>
      </c>
      <c r="Q11" s="60"/>
      <c r="R11" s="60">
        <v>-99546</v>
      </c>
      <c r="S11" s="60"/>
      <c r="T11" s="60"/>
      <c r="U11" s="60"/>
      <c r="V11" s="60"/>
      <c r="W11" s="60">
        <v>984227</v>
      </c>
      <c r="X11" s="60">
        <v>441856</v>
      </c>
      <c r="Y11" s="60">
        <v>542371</v>
      </c>
      <c r="Z11" s="140">
        <v>122.75</v>
      </c>
      <c r="AA11" s="155">
        <v>2275925</v>
      </c>
    </row>
    <row r="12" spans="1:27" ht="12.75">
      <c r="A12" s="138" t="s">
        <v>81</v>
      </c>
      <c r="B12" s="136"/>
      <c r="C12" s="155">
        <v>176414346</v>
      </c>
      <c r="D12" s="155"/>
      <c r="E12" s="156">
        <v>169594215</v>
      </c>
      <c r="F12" s="60">
        <v>220837084</v>
      </c>
      <c r="G12" s="60">
        <v>706006</v>
      </c>
      <c r="H12" s="60">
        <v>4467068</v>
      </c>
      <c r="I12" s="60">
        <v>5090964</v>
      </c>
      <c r="J12" s="60">
        <v>10264038</v>
      </c>
      <c r="K12" s="60">
        <v>1166438</v>
      </c>
      <c r="L12" s="60">
        <v>8357756</v>
      </c>
      <c r="M12" s="60">
        <v>4599276</v>
      </c>
      <c r="N12" s="60">
        <v>14123470</v>
      </c>
      <c r="O12" s="60">
        <v>4771629</v>
      </c>
      <c r="P12" s="60">
        <v>4298952</v>
      </c>
      <c r="Q12" s="60"/>
      <c r="R12" s="60">
        <v>9070581</v>
      </c>
      <c r="S12" s="60"/>
      <c r="T12" s="60"/>
      <c r="U12" s="60"/>
      <c r="V12" s="60"/>
      <c r="W12" s="60">
        <v>33458089</v>
      </c>
      <c r="X12" s="60">
        <v>42014745</v>
      </c>
      <c r="Y12" s="60">
        <v>-8556656</v>
      </c>
      <c r="Z12" s="140">
        <v>-20.37</v>
      </c>
      <c r="AA12" s="155">
        <v>220837084</v>
      </c>
    </row>
    <row r="13" spans="1:27" ht="12.75">
      <c r="A13" s="138" t="s">
        <v>82</v>
      </c>
      <c r="B13" s="136"/>
      <c r="C13" s="155">
        <v>8754281</v>
      </c>
      <c r="D13" s="155"/>
      <c r="E13" s="156"/>
      <c r="F13" s="60">
        <v>17403461</v>
      </c>
      <c r="G13" s="60">
        <v>819379</v>
      </c>
      <c r="H13" s="60">
        <v>1487799</v>
      </c>
      <c r="I13" s="60">
        <v>1536812</v>
      </c>
      <c r="J13" s="60">
        <v>3843990</v>
      </c>
      <c r="K13" s="60">
        <v>1530321</v>
      </c>
      <c r="L13" s="60">
        <v>2074961</v>
      </c>
      <c r="M13" s="60">
        <v>838092</v>
      </c>
      <c r="N13" s="60">
        <v>4443374</v>
      </c>
      <c r="O13" s="60">
        <v>-1822704</v>
      </c>
      <c r="P13" s="60">
        <v>1313980</v>
      </c>
      <c r="Q13" s="60"/>
      <c r="R13" s="60">
        <v>-508724</v>
      </c>
      <c r="S13" s="60"/>
      <c r="T13" s="60"/>
      <c r="U13" s="60"/>
      <c r="V13" s="60"/>
      <c r="W13" s="60">
        <v>7778640</v>
      </c>
      <c r="X13" s="60"/>
      <c r="Y13" s="60">
        <v>7778640</v>
      </c>
      <c r="Z13" s="140">
        <v>0</v>
      </c>
      <c r="AA13" s="155">
        <v>17403461</v>
      </c>
    </row>
    <row r="14" spans="1:27" ht="12.75">
      <c r="A14" s="138" t="s">
        <v>83</v>
      </c>
      <c r="B14" s="136"/>
      <c r="C14" s="157"/>
      <c r="D14" s="157"/>
      <c r="E14" s="158">
        <v>50962225</v>
      </c>
      <c r="F14" s="159">
        <v>44640032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46124845</v>
      </c>
      <c r="Y14" s="159">
        <v>-46124845</v>
      </c>
      <c r="Z14" s="141">
        <v>-100</v>
      </c>
      <c r="AA14" s="157">
        <v>44640032</v>
      </c>
    </row>
    <row r="15" spans="1:27" ht="12.75">
      <c r="A15" s="135" t="s">
        <v>84</v>
      </c>
      <c r="B15" s="142"/>
      <c r="C15" s="153">
        <f aca="true" t="shared" si="2" ref="C15:Y15">SUM(C16:C18)</f>
        <v>3633200</v>
      </c>
      <c r="D15" s="153">
        <f>SUM(D16:D18)</f>
        <v>0</v>
      </c>
      <c r="E15" s="154">
        <f t="shared" si="2"/>
        <v>164438590</v>
      </c>
      <c r="F15" s="100">
        <f t="shared" si="2"/>
        <v>166836010</v>
      </c>
      <c r="G15" s="100">
        <f t="shared" si="2"/>
        <v>206695</v>
      </c>
      <c r="H15" s="100">
        <f t="shared" si="2"/>
        <v>286320</v>
      </c>
      <c r="I15" s="100">
        <f t="shared" si="2"/>
        <v>1324249</v>
      </c>
      <c r="J15" s="100">
        <f t="shared" si="2"/>
        <v>1817264</v>
      </c>
      <c r="K15" s="100">
        <f t="shared" si="2"/>
        <v>1901525</v>
      </c>
      <c r="L15" s="100">
        <f t="shared" si="2"/>
        <v>280045</v>
      </c>
      <c r="M15" s="100">
        <f t="shared" si="2"/>
        <v>413577</v>
      </c>
      <c r="N15" s="100">
        <f t="shared" si="2"/>
        <v>2595147</v>
      </c>
      <c r="O15" s="100">
        <f t="shared" si="2"/>
        <v>1823082</v>
      </c>
      <c r="P15" s="100">
        <f t="shared" si="2"/>
        <v>238741</v>
      </c>
      <c r="Q15" s="100">
        <f t="shared" si="2"/>
        <v>0</v>
      </c>
      <c r="R15" s="100">
        <f t="shared" si="2"/>
        <v>2061823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6474234</v>
      </c>
      <c r="X15" s="100">
        <f t="shared" si="2"/>
        <v>149443574</v>
      </c>
      <c r="Y15" s="100">
        <f t="shared" si="2"/>
        <v>-142969340</v>
      </c>
      <c r="Z15" s="137">
        <f>+IF(X15&lt;&gt;0,+(Y15/X15)*100,0)</f>
        <v>-95.66777357720314</v>
      </c>
      <c r="AA15" s="153">
        <f>SUM(AA16:AA18)</f>
        <v>166836010</v>
      </c>
    </row>
    <row r="16" spans="1:27" ht="12.75">
      <c r="A16" s="138" t="s">
        <v>85</v>
      </c>
      <c r="B16" s="136"/>
      <c r="C16" s="155">
        <v>3633200</v>
      </c>
      <c r="D16" s="155"/>
      <c r="E16" s="156">
        <v>164332097</v>
      </c>
      <c r="F16" s="60">
        <v>166836010</v>
      </c>
      <c r="G16" s="60">
        <v>206695</v>
      </c>
      <c r="H16" s="60">
        <v>286320</v>
      </c>
      <c r="I16" s="60">
        <v>1324249</v>
      </c>
      <c r="J16" s="60">
        <v>1817264</v>
      </c>
      <c r="K16" s="60">
        <v>1901525</v>
      </c>
      <c r="L16" s="60">
        <v>280045</v>
      </c>
      <c r="M16" s="60">
        <v>413577</v>
      </c>
      <c r="N16" s="60">
        <v>2595147</v>
      </c>
      <c r="O16" s="60">
        <v>1823082</v>
      </c>
      <c r="P16" s="60">
        <v>238741</v>
      </c>
      <c r="Q16" s="60"/>
      <c r="R16" s="60">
        <v>2061823</v>
      </c>
      <c r="S16" s="60"/>
      <c r="T16" s="60"/>
      <c r="U16" s="60"/>
      <c r="V16" s="60"/>
      <c r="W16" s="60">
        <v>6474234</v>
      </c>
      <c r="X16" s="60">
        <v>149356987</v>
      </c>
      <c r="Y16" s="60">
        <v>-142882753</v>
      </c>
      <c r="Z16" s="140">
        <v>-95.67</v>
      </c>
      <c r="AA16" s="155">
        <v>166836010</v>
      </c>
    </row>
    <row r="17" spans="1:27" ht="12.75">
      <c r="A17" s="138" t="s">
        <v>86</v>
      </c>
      <c r="B17" s="136"/>
      <c r="C17" s="155"/>
      <c r="D17" s="155"/>
      <c r="E17" s="156">
        <v>93442</v>
      </c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74832</v>
      </c>
      <c r="Y17" s="60">
        <v>-74832</v>
      </c>
      <c r="Z17" s="140">
        <v>-100</v>
      </c>
      <c r="AA17" s="155"/>
    </row>
    <row r="18" spans="1:27" ht="12.75">
      <c r="A18" s="138" t="s">
        <v>87</v>
      </c>
      <c r="B18" s="136"/>
      <c r="C18" s="155"/>
      <c r="D18" s="155"/>
      <c r="E18" s="156">
        <v>13051</v>
      </c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>
        <v>11755</v>
      </c>
      <c r="Y18" s="60">
        <v>-11755</v>
      </c>
      <c r="Z18" s="140">
        <v>-100</v>
      </c>
      <c r="AA18" s="155"/>
    </row>
    <row r="19" spans="1:27" ht="12.75">
      <c r="A19" s="135" t="s">
        <v>88</v>
      </c>
      <c r="B19" s="142"/>
      <c r="C19" s="153">
        <f aca="true" t="shared" si="3" ref="C19:Y19">SUM(C20:C23)</f>
        <v>3470982401</v>
      </c>
      <c r="D19" s="153">
        <f>SUM(D20:D23)</f>
        <v>0</v>
      </c>
      <c r="E19" s="154">
        <f t="shared" si="3"/>
        <v>4394472317</v>
      </c>
      <c r="F19" s="100">
        <f t="shared" si="3"/>
        <v>4338721679</v>
      </c>
      <c r="G19" s="100">
        <f t="shared" si="3"/>
        <v>342628290</v>
      </c>
      <c r="H19" s="100">
        <f t="shared" si="3"/>
        <v>355996460</v>
      </c>
      <c r="I19" s="100">
        <f t="shared" si="3"/>
        <v>409854687</v>
      </c>
      <c r="J19" s="100">
        <f t="shared" si="3"/>
        <v>1108479437</v>
      </c>
      <c r="K19" s="100">
        <f t="shared" si="3"/>
        <v>286255326</v>
      </c>
      <c r="L19" s="100">
        <f t="shared" si="3"/>
        <v>313865903</v>
      </c>
      <c r="M19" s="100">
        <f t="shared" si="3"/>
        <v>301689179</v>
      </c>
      <c r="N19" s="100">
        <f t="shared" si="3"/>
        <v>901810408</v>
      </c>
      <c r="O19" s="100">
        <f t="shared" si="3"/>
        <v>279893594</v>
      </c>
      <c r="P19" s="100">
        <f t="shared" si="3"/>
        <v>352696491</v>
      </c>
      <c r="Q19" s="100">
        <f t="shared" si="3"/>
        <v>0</v>
      </c>
      <c r="R19" s="100">
        <f t="shared" si="3"/>
        <v>632590085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2642879930</v>
      </c>
      <c r="X19" s="100">
        <f t="shared" si="3"/>
        <v>3305635046</v>
      </c>
      <c r="Y19" s="100">
        <f t="shared" si="3"/>
        <v>-662755116</v>
      </c>
      <c r="Z19" s="137">
        <f>+IF(X19&lt;&gt;0,+(Y19/X19)*100,0)</f>
        <v>-20.049252466692298</v>
      </c>
      <c r="AA19" s="153">
        <f>SUM(AA20:AA23)</f>
        <v>4338721679</v>
      </c>
    </row>
    <row r="20" spans="1:27" ht="12.75">
      <c r="A20" s="138" t="s">
        <v>89</v>
      </c>
      <c r="B20" s="136"/>
      <c r="C20" s="155">
        <v>1893000938</v>
      </c>
      <c r="D20" s="155"/>
      <c r="E20" s="156">
        <v>2478209318</v>
      </c>
      <c r="F20" s="60">
        <v>2423963005</v>
      </c>
      <c r="G20" s="60">
        <v>196103876</v>
      </c>
      <c r="H20" s="60">
        <v>202022504</v>
      </c>
      <c r="I20" s="60">
        <v>199243922</v>
      </c>
      <c r="J20" s="60">
        <v>597370302</v>
      </c>
      <c r="K20" s="60">
        <v>141571470</v>
      </c>
      <c r="L20" s="60">
        <v>138249193</v>
      </c>
      <c r="M20" s="60">
        <v>132823494</v>
      </c>
      <c r="N20" s="60">
        <v>412644157</v>
      </c>
      <c r="O20" s="60">
        <v>124109976</v>
      </c>
      <c r="P20" s="60">
        <v>167529377</v>
      </c>
      <c r="Q20" s="60"/>
      <c r="R20" s="60">
        <v>291639353</v>
      </c>
      <c r="S20" s="60"/>
      <c r="T20" s="60"/>
      <c r="U20" s="60"/>
      <c r="V20" s="60"/>
      <c r="W20" s="60">
        <v>1301653812</v>
      </c>
      <c r="X20" s="60">
        <v>1854233376</v>
      </c>
      <c r="Y20" s="60">
        <v>-552579564</v>
      </c>
      <c r="Z20" s="140">
        <v>-29.8</v>
      </c>
      <c r="AA20" s="155">
        <v>2423963005</v>
      </c>
    </row>
    <row r="21" spans="1:27" ht="12.75">
      <c r="A21" s="138" t="s">
        <v>90</v>
      </c>
      <c r="B21" s="136"/>
      <c r="C21" s="155">
        <v>1079046887</v>
      </c>
      <c r="D21" s="155"/>
      <c r="E21" s="156">
        <v>1284186479</v>
      </c>
      <c r="F21" s="60">
        <v>1288948085</v>
      </c>
      <c r="G21" s="60">
        <v>99558970</v>
      </c>
      <c r="H21" s="60">
        <v>107176821</v>
      </c>
      <c r="I21" s="60">
        <v>160569319</v>
      </c>
      <c r="J21" s="60">
        <v>367305110</v>
      </c>
      <c r="K21" s="60">
        <v>93196122</v>
      </c>
      <c r="L21" s="60">
        <v>106228347</v>
      </c>
      <c r="M21" s="60">
        <v>119856716</v>
      </c>
      <c r="N21" s="60">
        <v>319281185</v>
      </c>
      <c r="O21" s="60">
        <v>104668995</v>
      </c>
      <c r="P21" s="60">
        <v>118947943</v>
      </c>
      <c r="Q21" s="60"/>
      <c r="R21" s="60">
        <v>223616938</v>
      </c>
      <c r="S21" s="60"/>
      <c r="T21" s="60"/>
      <c r="U21" s="60"/>
      <c r="V21" s="60"/>
      <c r="W21" s="60">
        <v>910203233</v>
      </c>
      <c r="X21" s="60">
        <v>972767491</v>
      </c>
      <c r="Y21" s="60">
        <v>-62564258</v>
      </c>
      <c r="Z21" s="140">
        <v>-6.43</v>
      </c>
      <c r="AA21" s="155">
        <v>1288948085</v>
      </c>
    </row>
    <row r="22" spans="1:27" ht="12.75">
      <c r="A22" s="138" t="s">
        <v>91</v>
      </c>
      <c r="B22" s="136"/>
      <c r="C22" s="157">
        <v>306524820</v>
      </c>
      <c r="D22" s="157"/>
      <c r="E22" s="158">
        <v>408936685</v>
      </c>
      <c r="F22" s="159">
        <v>407237303</v>
      </c>
      <c r="G22" s="159">
        <v>27814524</v>
      </c>
      <c r="H22" s="159">
        <v>31442254</v>
      </c>
      <c r="I22" s="159">
        <v>31410130</v>
      </c>
      <c r="J22" s="159">
        <v>90666908</v>
      </c>
      <c r="K22" s="159">
        <v>30899836</v>
      </c>
      <c r="L22" s="159">
        <v>41781537</v>
      </c>
      <c r="M22" s="159">
        <v>30791853</v>
      </c>
      <c r="N22" s="159">
        <v>103473226</v>
      </c>
      <c r="O22" s="159">
        <v>31207026</v>
      </c>
      <c r="P22" s="159">
        <v>41294482</v>
      </c>
      <c r="Q22" s="159"/>
      <c r="R22" s="159">
        <v>72501508</v>
      </c>
      <c r="S22" s="159"/>
      <c r="T22" s="159"/>
      <c r="U22" s="159"/>
      <c r="V22" s="159"/>
      <c r="W22" s="159">
        <v>266641642</v>
      </c>
      <c r="X22" s="159">
        <v>310655489</v>
      </c>
      <c r="Y22" s="159">
        <v>-44013847</v>
      </c>
      <c r="Z22" s="141">
        <v>-14.17</v>
      </c>
      <c r="AA22" s="157">
        <v>407237303</v>
      </c>
    </row>
    <row r="23" spans="1:27" ht="12.75">
      <c r="A23" s="138" t="s">
        <v>92</v>
      </c>
      <c r="B23" s="136"/>
      <c r="C23" s="155">
        <v>192409756</v>
      </c>
      <c r="D23" s="155"/>
      <c r="E23" s="156">
        <v>223139835</v>
      </c>
      <c r="F23" s="60">
        <v>218573286</v>
      </c>
      <c r="G23" s="60">
        <v>19150920</v>
      </c>
      <c r="H23" s="60">
        <v>15354881</v>
      </c>
      <c r="I23" s="60">
        <v>18631316</v>
      </c>
      <c r="J23" s="60">
        <v>53137117</v>
      </c>
      <c r="K23" s="60">
        <v>20587898</v>
      </c>
      <c r="L23" s="60">
        <v>27606826</v>
      </c>
      <c r="M23" s="60">
        <v>18217116</v>
      </c>
      <c r="N23" s="60">
        <v>66411840</v>
      </c>
      <c r="O23" s="60">
        <v>19907597</v>
      </c>
      <c r="P23" s="60">
        <v>24924689</v>
      </c>
      <c r="Q23" s="60"/>
      <c r="R23" s="60">
        <v>44832286</v>
      </c>
      <c r="S23" s="60"/>
      <c r="T23" s="60"/>
      <c r="U23" s="60"/>
      <c r="V23" s="60"/>
      <c r="W23" s="60">
        <v>164381243</v>
      </c>
      <c r="X23" s="60">
        <v>167978690</v>
      </c>
      <c r="Y23" s="60">
        <v>-3597447</v>
      </c>
      <c r="Z23" s="140">
        <v>-2.14</v>
      </c>
      <c r="AA23" s="155">
        <v>218573286</v>
      </c>
    </row>
    <row r="24" spans="1:27" ht="12.75">
      <c r="A24" s="135" t="s">
        <v>93</v>
      </c>
      <c r="B24" s="142" t="s">
        <v>94</v>
      </c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>
        <v>0</v>
      </c>
      <c r="AA24" s="153"/>
    </row>
    <row r="25" spans="1:27" ht="12.75">
      <c r="A25" s="143" t="s">
        <v>95</v>
      </c>
      <c r="B25" s="144" t="s">
        <v>96</v>
      </c>
      <c r="C25" s="168">
        <f aca="true" t="shared" si="4" ref="C25:Y25">+C5+C9+C15+C19+C24</f>
        <v>5235245565</v>
      </c>
      <c r="D25" s="168">
        <f>+D5+D9+D15+D19+D24</f>
        <v>0</v>
      </c>
      <c r="E25" s="169">
        <f t="shared" si="4"/>
        <v>6282902642</v>
      </c>
      <c r="F25" s="73">
        <f t="shared" si="4"/>
        <v>6309248802</v>
      </c>
      <c r="G25" s="73">
        <f t="shared" si="4"/>
        <v>655691377</v>
      </c>
      <c r="H25" s="73">
        <f t="shared" si="4"/>
        <v>420719770</v>
      </c>
      <c r="I25" s="73">
        <f t="shared" si="4"/>
        <v>479400718</v>
      </c>
      <c r="J25" s="73">
        <f t="shared" si="4"/>
        <v>1555811865</v>
      </c>
      <c r="K25" s="73">
        <f t="shared" si="4"/>
        <v>406502696</v>
      </c>
      <c r="L25" s="73">
        <f t="shared" si="4"/>
        <v>383308218</v>
      </c>
      <c r="M25" s="73">
        <f t="shared" si="4"/>
        <v>592380685</v>
      </c>
      <c r="N25" s="73">
        <f t="shared" si="4"/>
        <v>1382191599</v>
      </c>
      <c r="O25" s="73">
        <f t="shared" si="4"/>
        <v>354418513</v>
      </c>
      <c r="P25" s="73">
        <f t="shared" si="4"/>
        <v>465704975</v>
      </c>
      <c r="Q25" s="73">
        <f t="shared" si="4"/>
        <v>0</v>
      </c>
      <c r="R25" s="73">
        <f t="shared" si="4"/>
        <v>820123488</v>
      </c>
      <c r="S25" s="73">
        <f t="shared" si="4"/>
        <v>0</v>
      </c>
      <c r="T25" s="73">
        <f t="shared" si="4"/>
        <v>0</v>
      </c>
      <c r="U25" s="73">
        <f t="shared" si="4"/>
        <v>0</v>
      </c>
      <c r="V25" s="73">
        <f t="shared" si="4"/>
        <v>0</v>
      </c>
      <c r="W25" s="73">
        <f t="shared" si="4"/>
        <v>3758126952</v>
      </c>
      <c r="X25" s="73">
        <f t="shared" si="4"/>
        <v>4781715639</v>
      </c>
      <c r="Y25" s="73">
        <f t="shared" si="4"/>
        <v>-1023588687</v>
      </c>
      <c r="Z25" s="170">
        <f>+IF(X25&lt;&gt;0,+(Y25/X25)*100,0)</f>
        <v>-21.40630611012375</v>
      </c>
      <c r="AA25" s="168">
        <f>+AA5+AA9+AA15+AA19+AA24</f>
        <v>6309248802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155"/>
    </row>
    <row r="27" spans="1:27" ht="12.75">
      <c r="A27" s="146" t="s">
        <v>97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155"/>
    </row>
    <row r="28" spans="1:27" ht="12.75">
      <c r="A28" s="135" t="s">
        <v>74</v>
      </c>
      <c r="B28" s="136"/>
      <c r="C28" s="153">
        <f aca="true" t="shared" si="5" ref="C28:Y28">SUM(C29:C31)</f>
        <v>1832575322</v>
      </c>
      <c r="D28" s="153">
        <f>SUM(D29:D31)</f>
        <v>0</v>
      </c>
      <c r="E28" s="154">
        <f t="shared" si="5"/>
        <v>1516193042</v>
      </c>
      <c r="F28" s="100">
        <f t="shared" si="5"/>
        <v>1025362130</v>
      </c>
      <c r="G28" s="100">
        <f t="shared" si="5"/>
        <v>65430963</v>
      </c>
      <c r="H28" s="100">
        <f t="shared" si="5"/>
        <v>92471028</v>
      </c>
      <c r="I28" s="100">
        <f t="shared" si="5"/>
        <v>79077587</v>
      </c>
      <c r="J28" s="100">
        <f t="shared" si="5"/>
        <v>236979578</v>
      </c>
      <c r="K28" s="100">
        <f t="shared" si="5"/>
        <v>83619216</v>
      </c>
      <c r="L28" s="100">
        <f t="shared" si="5"/>
        <v>96119805</v>
      </c>
      <c r="M28" s="100">
        <f t="shared" si="5"/>
        <v>92232985</v>
      </c>
      <c r="N28" s="100">
        <f t="shared" si="5"/>
        <v>271972006</v>
      </c>
      <c r="O28" s="100">
        <f t="shared" si="5"/>
        <v>114847049</v>
      </c>
      <c r="P28" s="100">
        <f t="shared" si="5"/>
        <v>102969165</v>
      </c>
      <c r="Q28" s="100">
        <f t="shared" si="5"/>
        <v>0</v>
      </c>
      <c r="R28" s="100">
        <f t="shared" si="5"/>
        <v>217816214</v>
      </c>
      <c r="S28" s="100">
        <f t="shared" si="5"/>
        <v>0</v>
      </c>
      <c r="T28" s="100">
        <f t="shared" si="5"/>
        <v>0</v>
      </c>
      <c r="U28" s="100">
        <f t="shared" si="5"/>
        <v>0</v>
      </c>
      <c r="V28" s="100">
        <f t="shared" si="5"/>
        <v>0</v>
      </c>
      <c r="W28" s="100">
        <f t="shared" si="5"/>
        <v>726767798</v>
      </c>
      <c r="X28" s="100">
        <f t="shared" si="5"/>
        <v>376845584</v>
      </c>
      <c r="Y28" s="100">
        <f t="shared" si="5"/>
        <v>349922214</v>
      </c>
      <c r="Z28" s="137">
        <f>+IF(X28&lt;&gt;0,+(Y28/X28)*100,0)</f>
        <v>92.85559625928906</v>
      </c>
      <c r="AA28" s="153">
        <f>SUM(AA29:AA31)</f>
        <v>1025362130</v>
      </c>
    </row>
    <row r="29" spans="1:27" ht="12.75">
      <c r="A29" s="138" t="s">
        <v>75</v>
      </c>
      <c r="B29" s="136"/>
      <c r="C29" s="155">
        <v>160096429</v>
      </c>
      <c r="D29" s="155"/>
      <c r="E29" s="156">
        <v>249321346</v>
      </c>
      <c r="F29" s="60">
        <v>151563482</v>
      </c>
      <c r="G29" s="60">
        <v>10443712</v>
      </c>
      <c r="H29" s="60">
        <v>10461954</v>
      </c>
      <c r="I29" s="60">
        <v>20925352</v>
      </c>
      <c r="J29" s="60">
        <v>41831018</v>
      </c>
      <c r="K29" s="60">
        <v>10758924</v>
      </c>
      <c r="L29" s="60">
        <v>12479300</v>
      </c>
      <c r="M29" s="60">
        <v>2056211</v>
      </c>
      <c r="N29" s="60">
        <v>25294435</v>
      </c>
      <c r="O29" s="60">
        <v>9847289</v>
      </c>
      <c r="P29" s="60">
        <v>12719595</v>
      </c>
      <c r="Q29" s="60"/>
      <c r="R29" s="60">
        <v>22566884</v>
      </c>
      <c r="S29" s="60"/>
      <c r="T29" s="60"/>
      <c r="U29" s="60"/>
      <c r="V29" s="60"/>
      <c r="W29" s="60">
        <v>89692337</v>
      </c>
      <c r="X29" s="60">
        <v>189419766</v>
      </c>
      <c r="Y29" s="60">
        <v>-99727429</v>
      </c>
      <c r="Z29" s="140">
        <v>-52.65</v>
      </c>
      <c r="AA29" s="155">
        <v>151563482</v>
      </c>
    </row>
    <row r="30" spans="1:27" ht="12.75">
      <c r="A30" s="138" t="s">
        <v>76</v>
      </c>
      <c r="B30" s="136"/>
      <c r="C30" s="157">
        <v>1536251841</v>
      </c>
      <c r="D30" s="157"/>
      <c r="E30" s="158">
        <v>691926408</v>
      </c>
      <c r="F30" s="159">
        <v>735453407</v>
      </c>
      <c r="G30" s="159">
        <v>48516439</v>
      </c>
      <c r="H30" s="159">
        <v>68409640</v>
      </c>
      <c r="I30" s="159">
        <v>48290015</v>
      </c>
      <c r="J30" s="159">
        <v>165216094</v>
      </c>
      <c r="K30" s="159">
        <v>60888767</v>
      </c>
      <c r="L30" s="159">
        <v>70596541</v>
      </c>
      <c r="M30" s="159">
        <v>70945510</v>
      </c>
      <c r="N30" s="159">
        <v>202430818</v>
      </c>
      <c r="O30" s="159">
        <v>95173367</v>
      </c>
      <c r="P30" s="159">
        <v>77858787</v>
      </c>
      <c r="Q30" s="159"/>
      <c r="R30" s="159">
        <v>173032154</v>
      </c>
      <c r="S30" s="159"/>
      <c r="T30" s="159"/>
      <c r="U30" s="159"/>
      <c r="V30" s="159"/>
      <c r="W30" s="159">
        <v>540679066</v>
      </c>
      <c r="X30" s="159">
        <v>139074903</v>
      </c>
      <c r="Y30" s="159">
        <v>401604163</v>
      </c>
      <c r="Z30" s="141">
        <v>288.77</v>
      </c>
      <c r="AA30" s="157">
        <v>735453407</v>
      </c>
    </row>
    <row r="31" spans="1:27" ht="12.75">
      <c r="A31" s="138" t="s">
        <v>77</v>
      </c>
      <c r="B31" s="136"/>
      <c r="C31" s="155">
        <v>136227052</v>
      </c>
      <c r="D31" s="155"/>
      <c r="E31" s="156">
        <v>574945288</v>
      </c>
      <c r="F31" s="60">
        <v>138345241</v>
      </c>
      <c r="G31" s="60">
        <v>6470812</v>
      </c>
      <c r="H31" s="60">
        <v>13599434</v>
      </c>
      <c r="I31" s="60">
        <v>9862220</v>
      </c>
      <c r="J31" s="60">
        <v>29932466</v>
      </c>
      <c r="K31" s="60">
        <v>11971525</v>
      </c>
      <c r="L31" s="60">
        <v>13043964</v>
      </c>
      <c r="M31" s="60">
        <v>19231264</v>
      </c>
      <c r="N31" s="60">
        <v>44246753</v>
      </c>
      <c r="O31" s="60">
        <v>9826393</v>
      </c>
      <c r="P31" s="60">
        <v>12390783</v>
      </c>
      <c r="Q31" s="60"/>
      <c r="R31" s="60">
        <v>22217176</v>
      </c>
      <c r="S31" s="60"/>
      <c r="T31" s="60"/>
      <c r="U31" s="60"/>
      <c r="V31" s="60"/>
      <c r="W31" s="60">
        <v>96396395</v>
      </c>
      <c r="X31" s="60">
        <v>48350915</v>
      </c>
      <c r="Y31" s="60">
        <v>48045480</v>
      </c>
      <c r="Z31" s="140">
        <v>99.37</v>
      </c>
      <c r="AA31" s="155">
        <v>138345241</v>
      </c>
    </row>
    <row r="32" spans="1:27" ht="12.75">
      <c r="A32" s="135" t="s">
        <v>78</v>
      </c>
      <c r="B32" s="136"/>
      <c r="C32" s="153">
        <f aca="true" t="shared" si="6" ref="C32:Y32">SUM(C33:C37)</f>
        <v>578512400</v>
      </c>
      <c r="D32" s="153">
        <f>SUM(D33:D37)</f>
        <v>0</v>
      </c>
      <c r="E32" s="154">
        <f t="shared" si="6"/>
        <v>634882358</v>
      </c>
      <c r="F32" s="100">
        <f t="shared" si="6"/>
        <v>610531537</v>
      </c>
      <c r="G32" s="100">
        <f t="shared" si="6"/>
        <v>29626388</v>
      </c>
      <c r="H32" s="100">
        <f t="shared" si="6"/>
        <v>35769710</v>
      </c>
      <c r="I32" s="100">
        <f t="shared" si="6"/>
        <v>38295831</v>
      </c>
      <c r="J32" s="100">
        <f t="shared" si="6"/>
        <v>103691929</v>
      </c>
      <c r="K32" s="100">
        <f t="shared" si="6"/>
        <v>43042511</v>
      </c>
      <c r="L32" s="100">
        <f t="shared" si="6"/>
        <v>39401166</v>
      </c>
      <c r="M32" s="100">
        <f t="shared" si="6"/>
        <v>40559257</v>
      </c>
      <c r="N32" s="100">
        <f t="shared" si="6"/>
        <v>123002934</v>
      </c>
      <c r="O32" s="100">
        <f t="shared" si="6"/>
        <v>46474142</v>
      </c>
      <c r="P32" s="100">
        <f t="shared" si="6"/>
        <v>41457334</v>
      </c>
      <c r="Q32" s="100">
        <f t="shared" si="6"/>
        <v>0</v>
      </c>
      <c r="R32" s="100">
        <f t="shared" si="6"/>
        <v>87931476</v>
      </c>
      <c r="S32" s="100">
        <f t="shared" si="6"/>
        <v>0</v>
      </c>
      <c r="T32" s="100">
        <f t="shared" si="6"/>
        <v>0</v>
      </c>
      <c r="U32" s="100">
        <f t="shared" si="6"/>
        <v>0</v>
      </c>
      <c r="V32" s="100">
        <f t="shared" si="6"/>
        <v>0</v>
      </c>
      <c r="W32" s="100">
        <f t="shared" si="6"/>
        <v>314626339</v>
      </c>
      <c r="X32" s="100">
        <f t="shared" si="6"/>
        <v>388412810</v>
      </c>
      <c r="Y32" s="100">
        <f t="shared" si="6"/>
        <v>-73786471</v>
      </c>
      <c r="Z32" s="137">
        <f>+IF(X32&lt;&gt;0,+(Y32/X32)*100,0)</f>
        <v>-18.99692005523711</v>
      </c>
      <c r="AA32" s="153">
        <f>SUM(AA33:AA37)</f>
        <v>610531537</v>
      </c>
    </row>
    <row r="33" spans="1:27" ht="12.75">
      <c r="A33" s="138" t="s">
        <v>79</v>
      </c>
      <c r="B33" s="136"/>
      <c r="C33" s="155">
        <v>99245171</v>
      </c>
      <c r="D33" s="155"/>
      <c r="E33" s="156">
        <v>155991454</v>
      </c>
      <c r="F33" s="60">
        <v>109333884</v>
      </c>
      <c r="G33" s="60">
        <v>6473313</v>
      </c>
      <c r="H33" s="60">
        <v>6254023</v>
      </c>
      <c r="I33" s="60">
        <v>6709236</v>
      </c>
      <c r="J33" s="60">
        <v>19436572</v>
      </c>
      <c r="K33" s="60">
        <v>9525788</v>
      </c>
      <c r="L33" s="60">
        <v>6550588</v>
      </c>
      <c r="M33" s="60">
        <v>7773634</v>
      </c>
      <c r="N33" s="60">
        <v>23850010</v>
      </c>
      <c r="O33" s="60">
        <v>8091909</v>
      </c>
      <c r="P33" s="60">
        <v>8346732</v>
      </c>
      <c r="Q33" s="60"/>
      <c r="R33" s="60">
        <v>16438641</v>
      </c>
      <c r="S33" s="60"/>
      <c r="T33" s="60"/>
      <c r="U33" s="60"/>
      <c r="V33" s="60"/>
      <c r="W33" s="60">
        <v>59725223</v>
      </c>
      <c r="X33" s="60">
        <v>92492355</v>
      </c>
      <c r="Y33" s="60">
        <v>-32767132</v>
      </c>
      <c r="Z33" s="140">
        <v>-35.43</v>
      </c>
      <c r="AA33" s="155">
        <v>109333884</v>
      </c>
    </row>
    <row r="34" spans="1:27" ht="12.75">
      <c r="A34" s="138" t="s">
        <v>80</v>
      </c>
      <c r="B34" s="136"/>
      <c r="C34" s="155">
        <v>37249613</v>
      </c>
      <c r="D34" s="155"/>
      <c r="E34" s="156">
        <v>38635039</v>
      </c>
      <c r="F34" s="60">
        <v>38754730</v>
      </c>
      <c r="G34" s="60">
        <v>2661204</v>
      </c>
      <c r="H34" s="60">
        <v>2535501</v>
      </c>
      <c r="I34" s="60">
        <v>3054356</v>
      </c>
      <c r="J34" s="60">
        <v>8251061</v>
      </c>
      <c r="K34" s="60">
        <v>3188284</v>
      </c>
      <c r="L34" s="60">
        <v>3063500</v>
      </c>
      <c r="M34" s="60">
        <v>3477824</v>
      </c>
      <c r="N34" s="60">
        <v>9729608</v>
      </c>
      <c r="O34" s="60">
        <v>3737260</v>
      </c>
      <c r="P34" s="60">
        <v>3638569</v>
      </c>
      <c r="Q34" s="60"/>
      <c r="R34" s="60">
        <v>7375829</v>
      </c>
      <c r="S34" s="60"/>
      <c r="T34" s="60"/>
      <c r="U34" s="60"/>
      <c r="V34" s="60"/>
      <c r="W34" s="60">
        <v>25356498</v>
      </c>
      <c r="X34" s="60">
        <v>28475558</v>
      </c>
      <c r="Y34" s="60">
        <v>-3119060</v>
      </c>
      <c r="Z34" s="140">
        <v>-10.95</v>
      </c>
      <c r="AA34" s="155">
        <v>38754730</v>
      </c>
    </row>
    <row r="35" spans="1:27" ht="12.75">
      <c r="A35" s="138" t="s">
        <v>81</v>
      </c>
      <c r="B35" s="136"/>
      <c r="C35" s="155">
        <v>419716887</v>
      </c>
      <c r="D35" s="155"/>
      <c r="E35" s="156">
        <v>352844919</v>
      </c>
      <c r="F35" s="60">
        <v>324547177</v>
      </c>
      <c r="G35" s="60">
        <v>18651343</v>
      </c>
      <c r="H35" s="60">
        <v>25045886</v>
      </c>
      <c r="I35" s="60">
        <v>26548724</v>
      </c>
      <c r="J35" s="60">
        <v>70245953</v>
      </c>
      <c r="K35" s="60">
        <v>28433231</v>
      </c>
      <c r="L35" s="60">
        <v>27655256</v>
      </c>
      <c r="M35" s="60">
        <v>25659517</v>
      </c>
      <c r="N35" s="60">
        <v>81748004</v>
      </c>
      <c r="O35" s="60">
        <v>32303396</v>
      </c>
      <c r="P35" s="60">
        <v>27152314</v>
      </c>
      <c r="Q35" s="60"/>
      <c r="R35" s="60">
        <v>59455710</v>
      </c>
      <c r="S35" s="60"/>
      <c r="T35" s="60"/>
      <c r="U35" s="60"/>
      <c r="V35" s="60"/>
      <c r="W35" s="60">
        <v>211449667</v>
      </c>
      <c r="X35" s="60">
        <v>203711862</v>
      </c>
      <c r="Y35" s="60">
        <v>7737805</v>
      </c>
      <c r="Z35" s="140">
        <v>3.8</v>
      </c>
      <c r="AA35" s="155">
        <v>324547177</v>
      </c>
    </row>
    <row r="36" spans="1:27" ht="12.75">
      <c r="A36" s="138" t="s">
        <v>82</v>
      </c>
      <c r="B36" s="136"/>
      <c r="C36" s="155">
        <v>19440355</v>
      </c>
      <c r="D36" s="155"/>
      <c r="E36" s="156">
        <v>16996504</v>
      </c>
      <c r="F36" s="60">
        <v>18634327</v>
      </c>
      <c r="G36" s="60">
        <v>1596980</v>
      </c>
      <c r="H36" s="60">
        <v>1410330</v>
      </c>
      <c r="I36" s="60">
        <v>1459342</v>
      </c>
      <c r="J36" s="60">
        <v>4466652</v>
      </c>
      <c r="K36" s="60">
        <v>1134410</v>
      </c>
      <c r="L36" s="60">
        <v>1100864</v>
      </c>
      <c r="M36" s="60">
        <v>1787654</v>
      </c>
      <c r="N36" s="60">
        <v>4022928</v>
      </c>
      <c r="O36" s="60">
        <v>1144216</v>
      </c>
      <c r="P36" s="60">
        <v>1131207</v>
      </c>
      <c r="Q36" s="60"/>
      <c r="R36" s="60">
        <v>2275423</v>
      </c>
      <c r="S36" s="60"/>
      <c r="T36" s="60"/>
      <c r="U36" s="60"/>
      <c r="V36" s="60"/>
      <c r="W36" s="60">
        <v>10765003</v>
      </c>
      <c r="X36" s="60">
        <v>10828133</v>
      </c>
      <c r="Y36" s="60">
        <v>-63130</v>
      </c>
      <c r="Z36" s="140">
        <v>-0.58</v>
      </c>
      <c r="AA36" s="155">
        <v>18634327</v>
      </c>
    </row>
    <row r="37" spans="1:27" ht="12.75">
      <c r="A37" s="138" t="s">
        <v>83</v>
      </c>
      <c r="B37" s="136"/>
      <c r="C37" s="157">
        <v>2860374</v>
      </c>
      <c r="D37" s="157"/>
      <c r="E37" s="158">
        <v>70414442</v>
      </c>
      <c r="F37" s="159">
        <v>119261419</v>
      </c>
      <c r="G37" s="159">
        <v>243548</v>
      </c>
      <c r="H37" s="159">
        <v>523970</v>
      </c>
      <c r="I37" s="159">
        <v>524173</v>
      </c>
      <c r="J37" s="159">
        <v>1291691</v>
      </c>
      <c r="K37" s="159">
        <v>760798</v>
      </c>
      <c r="L37" s="159">
        <v>1030958</v>
      </c>
      <c r="M37" s="159">
        <v>1860628</v>
      </c>
      <c r="N37" s="159">
        <v>3652384</v>
      </c>
      <c r="O37" s="159">
        <v>1197361</v>
      </c>
      <c r="P37" s="159">
        <v>1188512</v>
      </c>
      <c r="Q37" s="159"/>
      <c r="R37" s="159">
        <v>2385873</v>
      </c>
      <c r="S37" s="159"/>
      <c r="T37" s="159"/>
      <c r="U37" s="159"/>
      <c r="V37" s="159"/>
      <c r="W37" s="159">
        <v>7329948</v>
      </c>
      <c r="X37" s="159">
        <v>52904902</v>
      </c>
      <c r="Y37" s="159">
        <v>-45574954</v>
      </c>
      <c r="Z37" s="141">
        <v>-86.15</v>
      </c>
      <c r="AA37" s="157">
        <v>119261419</v>
      </c>
    </row>
    <row r="38" spans="1:27" ht="12.75">
      <c r="A38" s="135" t="s">
        <v>84</v>
      </c>
      <c r="B38" s="142"/>
      <c r="C38" s="153">
        <f aca="true" t="shared" si="7" ref="C38:Y38">SUM(C39:C41)</f>
        <v>221381561</v>
      </c>
      <c r="D38" s="153">
        <f>SUM(D39:D41)</f>
        <v>0</v>
      </c>
      <c r="E38" s="154">
        <f t="shared" si="7"/>
        <v>378293773</v>
      </c>
      <c r="F38" s="100">
        <f t="shared" si="7"/>
        <v>203585662</v>
      </c>
      <c r="G38" s="100">
        <f t="shared" si="7"/>
        <v>9146325</v>
      </c>
      <c r="H38" s="100">
        <f t="shared" si="7"/>
        <v>14722984</v>
      </c>
      <c r="I38" s="100">
        <f t="shared" si="7"/>
        <v>18173397</v>
      </c>
      <c r="J38" s="100">
        <f t="shared" si="7"/>
        <v>42042706</v>
      </c>
      <c r="K38" s="100">
        <f t="shared" si="7"/>
        <v>14857712</v>
      </c>
      <c r="L38" s="100">
        <f t="shared" si="7"/>
        <v>25109592</v>
      </c>
      <c r="M38" s="100">
        <f t="shared" si="7"/>
        <v>18951295</v>
      </c>
      <c r="N38" s="100">
        <f t="shared" si="7"/>
        <v>58918599</v>
      </c>
      <c r="O38" s="100">
        <f t="shared" si="7"/>
        <v>17182551</v>
      </c>
      <c r="P38" s="100">
        <f t="shared" si="7"/>
        <v>19950084</v>
      </c>
      <c r="Q38" s="100">
        <f t="shared" si="7"/>
        <v>0</v>
      </c>
      <c r="R38" s="100">
        <f t="shared" si="7"/>
        <v>37132635</v>
      </c>
      <c r="S38" s="100">
        <f t="shared" si="7"/>
        <v>0</v>
      </c>
      <c r="T38" s="100">
        <f t="shared" si="7"/>
        <v>0</v>
      </c>
      <c r="U38" s="100">
        <f t="shared" si="7"/>
        <v>0</v>
      </c>
      <c r="V38" s="100">
        <f t="shared" si="7"/>
        <v>0</v>
      </c>
      <c r="W38" s="100">
        <f t="shared" si="7"/>
        <v>138093940</v>
      </c>
      <c r="X38" s="100">
        <f t="shared" si="7"/>
        <v>261074075</v>
      </c>
      <c r="Y38" s="100">
        <f t="shared" si="7"/>
        <v>-122980135</v>
      </c>
      <c r="Z38" s="137">
        <f>+IF(X38&lt;&gt;0,+(Y38/X38)*100,0)</f>
        <v>-47.10545656438694</v>
      </c>
      <c r="AA38" s="153">
        <f>SUM(AA39:AA41)</f>
        <v>203585662</v>
      </c>
    </row>
    <row r="39" spans="1:27" ht="12.75">
      <c r="A39" s="138" t="s">
        <v>85</v>
      </c>
      <c r="B39" s="136"/>
      <c r="C39" s="155">
        <v>73494628</v>
      </c>
      <c r="D39" s="155"/>
      <c r="E39" s="156">
        <v>100126522</v>
      </c>
      <c r="F39" s="60">
        <v>83585714</v>
      </c>
      <c r="G39" s="60">
        <v>4705492</v>
      </c>
      <c r="H39" s="60">
        <v>5660329</v>
      </c>
      <c r="I39" s="60">
        <v>5700060</v>
      </c>
      <c r="J39" s="60">
        <v>16065881</v>
      </c>
      <c r="K39" s="60">
        <v>6577071</v>
      </c>
      <c r="L39" s="60">
        <v>6186681</v>
      </c>
      <c r="M39" s="60">
        <v>2840389</v>
      </c>
      <c r="N39" s="60">
        <v>15604141</v>
      </c>
      <c r="O39" s="60">
        <v>6024588</v>
      </c>
      <c r="P39" s="60">
        <v>8779159</v>
      </c>
      <c r="Q39" s="60"/>
      <c r="R39" s="60">
        <v>14803747</v>
      </c>
      <c r="S39" s="60"/>
      <c r="T39" s="60"/>
      <c r="U39" s="60"/>
      <c r="V39" s="60"/>
      <c r="W39" s="60">
        <v>46473769</v>
      </c>
      <c r="X39" s="60">
        <v>50468334</v>
      </c>
      <c r="Y39" s="60">
        <v>-3994565</v>
      </c>
      <c r="Z39" s="140">
        <v>-7.91</v>
      </c>
      <c r="AA39" s="155">
        <v>83585714</v>
      </c>
    </row>
    <row r="40" spans="1:27" ht="12.75">
      <c r="A40" s="138" t="s">
        <v>86</v>
      </c>
      <c r="B40" s="136"/>
      <c r="C40" s="155">
        <v>147886590</v>
      </c>
      <c r="D40" s="155"/>
      <c r="E40" s="156">
        <v>264402990</v>
      </c>
      <c r="F40" s="60">
        <v>119999948</v>
      </c>
      <c r="G40" s="60">
        <v>4440833</v>
      </c>
      <c r="H40" s="60">
        <v>9062655</v>
      </c>
      <c r="I40" s="60">
        <v>12473337</v>
      </c>
      <c r="J40" s="60">
        <v>25976825</v>
      </c>
      <c r="K40" s="60">
        <v>8280641</v>
      </c>
      <c r="L40" s="60">
        <v>18922911</v>
      </c>
      <c r="M40" s="60">
        <v>16110906</v>
      </c>
      <c r="N40" s="60">
        <v>43314458</v>
      </c>
      <c r="O40" s="60">
        <v>11157963</v>
      </c>
      <c r="P40" s="60">
        <v>11170925</v>
      </c>
      <c r="Q40" s="60"/>
      <c r="R40" s="60">
        <v>22328888</v>
      </c>
      <c r="S40" s="60"/>
      <c r="T40" s="60"/>
      <c r="U40" s="60"/>
      <c r="V40" s="60"/>
      <c r="W40" s="60">
        <v>91620171</v>
      </c>
      <c r="X40" s="60">
        <v>200100064</v>
      </c>
      <c r="Y40" s="60">
        <v>-108479893</v>
      </c>
      <c r="Z40" s="140">
        <v>-54.21</v>
      </c>
      <c r="AA40" s="155">
        <v>119999948</v>
      </c>
    </row>
    <row r="41" spans="1:27" ht="12.75">
      <c r="A41" s="138" t="s">
        <v>87</v>
      </c>
      <c r="B41" s="136"/>
      <c r="C41" s="155">
        <v>343</v>
      </c>
      <c r="D41" s="155"/>
      <c r="E41" s="156">
        <v>13764261</v>
      </c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>
        <v>10505677</v>
      </c>
      <c r="Y41" s="60">
        <v>-10505677</v>
      </c>
      <c r="Z41" s="140">
        <v>-100</v>
      </c>
      <c r="AA41" s="155"/>
    </row>
    <row r="42" spans="1:27" ht="12.75">
      <c r="A42" s="135" t="s">
        <v>88</v>
      </c>
      <c r="B42" s="142"/>
      <c r="C42" s="153">
        <f aca="true" t="shared" si="8" ref="C42:Y42">SUM(C43:C46)</f>
        <v>2988325769</v>
      </c>
      <c r="D42" s="153">
        <f>SUM(D43:D46)</f>
        <v>0</v>
      </c>
      <c r="E42" s="154">
        <f t="shared" si="8"/>
        <v>3407860077</v>
      </c>
      <c r="F42" s="100">
        <f t="shared" si="8"/>
        <v>4118996691</v>
      </c>
      <c r="G42" s="100">
        <f t="shared" si="8"/>
        <v>23535849</v>
      </c>
      <c r="H42" s="100">
        <f t="shared" si="8"/>
        <v>275250719</v>
      </c>
      <c r="I42" s="100">
        <f t="shared" si="8"/>
        <v>100825835</v>
      </c>
      <c r="J42" s="100">
        <f t="shared" si="8"/>
        <v>399612403</v>
      </c>
      <c r="K42" s="100">
        <f t="shared" si="8"/>
        <v>32048352</v>
      </c>
      <c r="L42" s="100">
        <f t="shared" si="8"/>
        <v>209169142</v>
      </c>
      <c r="M42" s="100">
        <f t="shared" si="8"/>
        <v>679686055</v>
      </c>
      <c r="N42" s="100">
        <f t="shared" si="8"/>
        <v>920903549</v>
      </c>
      <c r="O42" s="100">
        <f t="shared" si="8"/>
        <v>22269666</v>
      </c>
      <c r="P42" s="100">
        <f t="shared" si="8"/>
        <v>198899389</v>
      </c>
      <c r="Q42" s="100">
        <f t="shared" si="8"/>
        <v>0</v>
      </c>
      <c r="R42" s="100">
        <f t="shared" si="8"/>
        <v>221169055</v>
      </c>
      <c r="S42" s="100">
        <f t="shared" si="8"/>
        <v>0</v>
      </c>
      <c r="T42" s="100">
        <f t="shared" si="8"/>
        <v>0</v>
      </c>
      <c r="U42" s="100">
        <f t="shared" si="8"/>
        <v>0</v>
      </c>
      <c r="V42" s="100">
        <f t="shared" si="8"/>
        <v>0</v>
      </c>
      <c r="W42" s="100">
        <f t="shared" si="8"/>
        <v>1541685007</v>
      </c>
      <c r="X42" s="100">
        <f t="shared" si="8"/>
        <v>2698717524</v>
      </c>
      <c r="Y42" s="100">
        <f t="shared" si="8"/>
        <v>-1157032517</v>
      </c>
      <c r="Z42" s="137">
        <f>+IF(X42&lt;&gt;0,+(Y42/X42)*100,0)</f>
        <v>-42.8734206789106</v>
      </c>
      <c r="AA42" s="153">
        <f>SUM(AA43:AA46)</f>
        <v>4118996691</v>
      </c>
    </row>
    <row r="43" spans="1:27" ht="12.75">
      <c r="A43" s="138" t="s">
        <v>89</v>
      </c>
      <c r="B43" s="136"/>
      <c r="C43" s="155">
        <v>2043930640</v>
      </c>
      <c r="D43" s="155"/>
      <c r="E43" s="156">
        <v>1832538135</v>
      </c>
      <c r="F43" s="60">
        <v>2330162268</v>
      </c>
      <c r="G43" s="60">
        <v>5394066</v>
      </c>
      <c r="H43" s="60">
        <v>196130416</v>
      </c>
      <c r="I43" s="60">
        <v>14530546</v>
      </c>
      <c r="J43" s="60">
        <v>216055028</v>
      </c>
      <c r="K43" s="60">
        <v>12106652</v>
      </c>
      <c r="L43" s="60">
        <v>190201271</v>
      </c>
      <c r="M43" s="60">
        <v>408720470</v>
      </c>
      <c r="N43" s="60">
        <v>611028393</v>
      </c>
      <c r="O43" s="60">
        <v>7553664</v>
      </c>
      <c r="P43" s="60">
        <v>106937954</v>
      </c>
      <c r="Q43" s="60"/>
      <c r="R43" s="60">
        <v>114491618</v>
      </c>
      <c r="S43" s="60"/>
      <c r="T43" s="60"/>
      <c r="U43" s="60"/>
      <c r="V43" s="60"/>
      <c r="W43" s="60">
        <v>941575039</v>
      </c>
      <c r="X43" s="60">
        <v>1291475593</v>
      </c>
      <c r="Y43" s="60">
        <v>-349900554</v>
      </c>
      <c r="Z43" s="140">
        <v>-27.09</v>
      </c>
      <c r="AA43" s="155">
        <v>2330162268</v>
      </c>
    </row>
    <row r="44" spans="1:27" ht="12.75">
      <c r="A44" s="138" t="s">
        <v>90</v>
      </c>
      <c r="B44" s="136"/>
      <c r="C44" s="155">
        <v>716376497</v>
      </c>
      <c r="D44" s="155"/>
      <c r="E44" s="156">
        <v>1120484280</v>
      </c>
      <c r="F44" s="60">
        <v>1270213367</v>
      </c>
      <c r="G44" s="60">
        <v>4372715</v>
      </c>
      <c r="H44" s="60">
        <v>64067546</v>
      </c>
      <c r="I44" s="60">
        <v>68713223</v>
      </c>
      <c r="J44" s="60">
        <v>137153484</v>
      </c>
      <c r="K44" s="60">
        <v>4262464</v>
      </c>
      <c r="L44" s="60">
        <v>3944387</v>
      </c>
      <c r="M44" s="60">
        <v>251462682</v>
      </c>
      <c r="N44" s="60">
        <v>259669533</v>
      </c>
      <c r="O44" s="60">
        <v>610585</v>
      </c>
      <c r="P44" s="60">
        <v>70198372</v>
      </c>
      <c r="Q44" s="60"/>
      <c r="R44" s="60">
        <v>70808957</v>
      </c>
      <c r="S44" s="60"/>
      <c r="T44" s="60"/>
      <c r="U44" s="60"/>
      <c r="V44" s="60"/>
      <c r="W44" s="60">
        <v>467631974</v>
      </c>
      <c r="X44" s="60">
        <v>985594670</v>
      </c>
      <c r="Y44" s="60">
        <v>-517962696</v>
      </c>
      <c r="Z44" s="140">
        <v>-52.55</v>
      </c>
      <c r="AA44" s="155">
        <v>1270213367</v>
      </c>
    </row>
    <row r="45" spans="1:27" ht="12.75">
      <c r="A45" s="138" t="s">
        <v>91</v>
      </c>
      <c r="B45" s="136"/>
      <c r="C45" s="157">
        <v>111115324</v>
      </c>
      <c r="D45" s="157"/>
      <c r="E45" s="158">
        <v>279212799</v>
      </c>
      <c r="F45" s="159">
        <v>286628926</v>
      </c>
      <c r="G45" s="159">
        <v>7538941</v>
      </c>
      <c r="H45" s="159">
        <v>7852570</v>
      </c>
      <c r="I45" s="159">
        <v>9548385</v>
      </c>
      <c r="J45" s="159">
        <v>24939896</v>
      </c>
      <c r="K45" s="159">
        <v>7436157</v>
      </c>
      <c r="L45" s="159">
        <v>7370400</v>
      </c>
      <c r="M45" s="159">
        <v>12267595</v>
      </c>
      <c r="N45" s="159">
        <v>27074152</v>
      </c>
      <c r="O45" s="159">
        <v>6215967</v>
      </c>
      <c r="P45" s="159">
        <v>13347266</v>
      </c>
      <c r="Q45" s="159"/>
      <c r="R45" s="159">
        <v>19563233</v>
      </c>
      <c r="S45" s="159"/>
      <c r="T45" s="159"/>
      <c r="U45" s="159"/>
      <c r="V45" s="159"/>
      <c r="W45" s="159">
        <v>71577281</v>
      </c>
      <c r="X45" s="159">
        <v>270685071</v>
      </c>
      <c r="Y45" s="159">
        <v>-199107790</v>
      </c>
      <c r="Z45" s="141">
        <v>-73.56</v>
      </c>
      <c r="AA45" s="157">
        <v>286628926</v>
      </c>
    </row>
    <row r="46" spans="1:27" ht="12.75">
      <c r="A46" s="138" t="s">
        <v>92</v>
      </c>
      <c r="B46" s="136"/>
      <c r="C46" s="155">
        <v>116903308</v>
      </c>
      <c r="D46" s="155"/>
      <c r="E46" s="156">
        <v>175624863</v>
      </c>
      <c r="F46" s="60">
        <v>231992130</v>
      </c>
      <c r="G46" s="60">
        <v>6230127</v>
      </c>
      <c r="H46" s="60">
        <v>7200187</v>
      </c>
      <c r="I46" s="60">
        <v>8033681</v>
      </c>
      <c r="J46" s="60">
        <v>21463995</v>
      </c>
      <c r="K46" s="60">
        <v>8243079</v>
      </c>
      <c r="L46" s="60">
        <v>7653084</v>
      </c>
      <c r="M46" s="60">
        <v>7235308</v>
      </c>
      <c r="N46" s="60">
        <v>23131471</v>
      </c>
      <c r="O46" s="60">
        <v>7889450</v>
      </c>
      <c r="P46" s="60">
        <v>8415797</v>
      </c>
      <c r="Q46" s="60"/>
      <c r="R46" s="60">
        <v>16305247</v>
      </c>
      <c r="S46" s="60"/>
      <c r="T46" s="60"/>
      <c r="U46" s="60"/>
      <c r="V46" s="60"/>
      <c r="W46" s="60">
        <v>60900713</v>
      </c>
      <c r="X46" s="60">
        <v>150962190</v>
      </c>
      <c r="Y46" s="60">
        <v>-90061477</v>
      </c>
      <c r="Z46" s="140">
        <v>-59.66</v>
      </c>
      <c r="AA46" s="155">
        <v>231992130</v>
      </c>
    </row>
    <row r="47" spans="1:27" ht="12.75">
      <c r="A47" s="135" t="s">
        <v>93</v>
      </c>
      <c r="B47" s="142" t="s">
        <v>94</v>
      </c>
      <c r="C47" s="153"/>
      <c r="D47" s="153"/>
      <c r="E47" s="154"/>
      <c r="F47" s="100"/>
      <c r="G47" s="100"/>
      <c r="H47" s="100"/>
      <c r="I47" s="100"/>
      <c r="J47" s="100"/>
      <c r="K47" s="100"/>
      <c r="L47" s="100"/>
      <c r="M47" s="100"/>
      <c r="N47" s="100"/>
      <c r="O47" s="100"/>
      <c r="P47" s="100"/>
      <c r="Q47" s="100"/>
      <c r="R47" s="100"/>
      <c r="S47" s="100"/>
      <c r="T47" s="100"/>
      <c r="U47" s="100"/>
      <c r="V47" s="100"/>
      <c r="W47" s="100"/>
      <c r="X47" s="100"/>
      <c r="Y47" s="100"/>
      <c r="Z47" s="137">
        <v>0</v>
      </c>
      <c r="AA47" s="153"/>
    </row>
    <row r="48" spans="1:27" ht="12.75">
      <c r="A48" s="143" t="s">
        <v>98</v>
      </c>
      <c r="B48" s="144" t="s">
        <v>99</v>
      </c>
      <c r="C48" s="168">
        <f aca="true" t="shared" si="9" ref="C48:Y48">+C28+C32+C38+C42+C47</f>
        <v>5620795052</v>
      </c>
      <c r="D48" s="168">
        <f>+D28+D32+D38+D42+D47</f>
        <v>0</v>
      </c>
      <c r="E48" s="169">
        <f t="shared" si="9"/>
        <v>5937229250</v>
      </c>
      <c r="F48" s="73">
        <f t="shared" si="9"/>
        <v>5958476020</v>
      </c>
      <c r="G48" s="73">
        <f t="shared" si="9"/>
        <v>127739525</v>
      </c>
      <c r="H48" s="73">
        <f t="shared" si="9"/>
        <v>418214441</v>
      </c>
      <c r="I48" s="73">
        <f t="shared" si="9"/>
        <v>236372650</v>
      </c>
      <c r="J48" s="73">
        <f t="shared" si="9"/>
        <v>782326616</v>
      </c>
      <c r="K48" s="73">
        <f t="shared" si="9"/>
        <v>173567791</v>
      </c>
      <c r="L48" s="73">
        <f t="shared" si="9"/>
        <v>369799705</v>
      </c>
      <c r="M48" s="73">
        <f t="shared" si="9"/>
        <v>831429592</v>
      </c>
      <c r="N48" s="73">
        <f t="shared" si="9"/>
        <v>1374797088</v>
      </c>
      <c r="O48" s="73">
        <f t="shared" si="9"/>
        <v>200773408</v>
      </c>
      <c r="P48" s="73">
        <f t="shared" si="9"/>
        <v>363275972</v>
      </c>
      <c r="Q48" s="73">
        <f t="shared" si="9"/>
        <v>0</v>
      </c>
      <c r="R48" s="73">
        <f t="shared" si="9"/>
        <v>564049380</v>
      </c>
      <c r="S48" s="73">
        <f t="shared" si="9"/>
        <v>0</v>
      </c>
      <c r="T48" s="73">
        <f t="shared" si="9"/>
        <v>0</v>
      </c>
      <c r="U48" s="73">
        <f t="shared" si="9"/>
        <v>0</v>
      </c>
      <c r="V48" s="73">
        <f t="shared" si="9"/>
        <v>0</v>
      </c>
      <c r="W48" s="73">
        <f t="shared" si="9"/>
        <v>2721173084</v>
      </c>
      <c r="X48" s="73">
        <f t="shared" si="9"/>
        <v>3725049993</v>
      </c>
      <c r="Y48" s="73">
        <f t="shared" si="9"/>
        <v>-1003876909</v>
      </c>
      <c r="Z48" s="170">
        <f>+IF(X48&lt;&gt;0,+(Y48/X48)*100,0)</f>
        <v>-26.94935399220023</v>
      </c>
      <c r="AA48" s="168">
        <f>+AA28+AA32+AA38+AA42+AA47</f>
        <v>5958476020</v>
      </c>
    </row>
    <row r="49" spans="1:27" ht="12.75">
      <c r="A49" s="148" t="s">
        <v>49</v>
      </c>
      <c r="B49" s="149"/>
      <c r="C49" s="171">
        <f aca="true" t="shared" si="10" ref="C49:Y49">+C25-C48</f>
        <v>-385549487</v>
      </c>
      <c r="D49" s="171">
        <f>+D25-D48</f>
        <v>0</v>
      </c>
      <c r="E49" s="172">
        <f t="shared" si="10"/>
        <v>345673392</v>
      </c>
      <c r="F49" s="173">
        <f t="shared" si="10"/>
        <v>350772782</v>
      </c>
      <c r="G49" s="173">
        <f t="shared" si="10"/>
        <v>527951852</v>
      </c>
      <c r="H49" s="173">
        <f t="shared" si="10"/>
        <v>2505329</v>
      </c>
      <c r="I49" s="173">
        <f t="shared" si="10"/>
        <v>243028068</v>
      </c>
      <c r="J49" s="173">
        <f t="shared" si="10"/>
        <v>773485249</v>
      </c>
      <c r="K49" s="173">
        <f t="shared" si="10"/>
        <v>232934905</v>
      </c>
      <c r="L49" s="173">
        <f t="shared" si="10"/>
        <v>13508513</v>
      </c>
      <c r="M49" s="173">
        <f t="shared" si="10"/>
        <v>-239048907</v>
      </c>
      <c r="N49" s="173">
        <f t="shared" si="10"/>
        <v>7394511</v>
      </c>
      <c r="O49" s="173">
        <f t="shared" si="10"/>
        <v>153645105</v>
      </c>
      <c r="P49" s="173">
        <f t="shared" si="10"/>
        <v>102429003</v>
      </c>
      <c r="Q49" s="173">
        <f t="shared" si="10"/>
        <v>0</v>
      </c>
      <c r="R49" s="173">
        <f t="shared" si="10"/>
        <v>256074108</v>
      </c>
      <c r="S49" s="173">
        <f t="shared" si="10"/>
        <v>0</v>
      </c>
      <c r="T49" s="173">
        <f t="shared" si="10"/>
        <v>0</v>
      </c>
      <c r="U49" s="173">
        <f t="shared" si="10"/>
        <v>0</v>
      </c>
      <c r="V49" s="173">
        <f t="shared" si="10"/>
        <v>0</v>
      </c>
      <c r="W49" s="173">
        <f t="shared" si="10"/>
        <v>1036953868</v>
      </c>
      <c r="X49" s="173">
        <f>IF(F25=F48,0,X25-X48)</f>
        <v>1056665646</v>
      </c>
      <c r="Y49" s="173">
        <f t="shared" si="10"/>
        <v>-19711778</v>
      </c>
      <c r="Z49" s="174">
        <f>+IF(X49&lt;&gt;0,+(Y49/X49)*100,0)</f>
        <v>-1.865469751441129</v>
      </c>
      <c r="AA49" s="171">
        <f>+AA25-AA48</f>
        <v>350772782</v>
      </c>
    </row>
    <row r="50" spans="1:27" ht="12.75">
      <c r="A50" s="150" t="s">
        <v>288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51" t="s">
        <v>289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52" t="s">
        <v>290</v>
      </c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51" t="s">
        <v>291</v>
      </c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24.75" customHeight="1">
      <c r="A54" s="175" t="s">
        <v>292</v>
      </c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18"/>
      <c r="B58" s="118"/>
      <c r="C58" s="118"/>
      <c r="D58" s="118"/>
      <c r="E58" s="118"/>
      <c r="F58" s="118"/>
      <c r="G58" s="118"/>
      <c r="H58" s="118"/>
      <c r="I58" s="118"/>
      <c r="J58" s="118"/>
      <c r="K58" s="118"/>
      <c r="L58" s="118"/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</row>
    <row r="59" spans="1:27" ht="12.75">
      <c r="A59" s="118"/>
      <c r="B59" s="118"/>
      <c r="C59" s="118"/>
      <c r="D59" s="118"/>
      <c r="E59" s="118"/>
      <c r="F59" s="118"/>
      <c r="G59" s="118"/>
      <c r="H59" s="118"/>
      <c r="I59" s="118"/>
      <c r="J59" s="118"/>
      <c r="K59" s="118"/>
      <c r="L59" s="118"/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</row>
    <row r="60" spans="1:27" ht="12.75">
      <c r="A60" s="118"/>
      <c r="B60" s="118"/>
      <c r="C60" s="118"/>
      <c r="D60" s="118"/>
      <c r="E60" s="118"/>
      <c r="F60" s="118"/>
      <c r="G60" s="118"/>
      <c r="H60" s="118"/>
      <c r="I60" s="118"/>
      <c r="J60" s="118"/>
      <c r="K60" s="118"/>
      <c r="L60" s="118"/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</row>
  </sheetData>
  <sheetProtection/>
  <mergeCells count="2">
    <mergeCell ref="A1:AA1"/>
    <mergeCell ref="E2:AA2"/>
  </mergeCells>
  <printOptions horizontalCentered="1"/>
  <pageMargins left="0.551181102362205" right="0.551181102362205" top="0.590551181102362" bottom="0.31" header="0.31496062992126" footer="0.31496062992126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6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100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101</v>
      </c>
      <c r="B4" s="179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164"/>
    </row>
    <row r="5" spans="1:27" ht="12.75">
      <c r="A5" s="181" t="s">
        <v>31</v>
      </c>
      <c r="B5" s="182"/>
      <c r="C5" s="155">
        <v>598394248</v>
      </c>
      <c r="D5" s="155">
        <v>0</v>
      </c>
      <c r="E5" s="156">
        <v>787746962</v>
      </c>
      <c r="F5" s="60">
        <v>787746962</v>
      </c>
      <c r="G5" s="60">
        <v>54743363</v>
      </c>
      <c r="H5" s="60">
        <v>54336612</v>
      </c>
      <c r="I5" s="60">
        <v>54705624</v>
      </c>
      <c r="J5" s="60">
        <v>163785599</v>
      </c>
      <c r="K5" s="60">
        <v>54329496</v>
      </c>
      <c r="L5" s="60">
        <v>55652161</v>
      </c>
      <c r="M5" s="60">
        <v>54787291</v>
      </c>
      <c r="N5" s="60">
        <v>164768948</v>
      </c>
      <c r="O5" s="60">
        <v>54787634</v>
      </c>
      <c r="P5" s="60">
        <v>84522567</v>
      </c>
      <c r="Q5" s="60">
        <v>0</v>
      </c>
      <c r="R5" s="60">
        <v>139310201</v>
      </c>
      <c r="S5" s="60">
        <v>0</v>
      </c>
      <c r="T5" s="60">
        <v>0</v>
      </c>
      <c r="U5" s="60">
        <v>0</v>
      </c>
      <c r="V5" s="60">
        <v>0</v>
      </c>
      <c r="W5" s="60">
        <v>467864748</v>
      </c>
      <c r="X5" s="60">
        <v>590971620</v>
      </c>
      <c r="Y5" s="60">
        <v>-123106872</v>
      </c>
      <c r="Z5" s="140">
        <v>-20.83</v>
      </c>
      <c r="AA5" s="155">
        <v>787746962</v>
      </c>
    </row>
    <row r="6" spans="1:27" ht="12.75">
      <c r="A6" s="181" t="s">
        <v>102</v>
      </c>
      <c r="B6" s="182"/>
      <c r="C6" s="155">
        <v>0</v>
      </c>
      <c r="D6" s="155">
        <v>0</v>
      </c>
      <c r="E6" s="156">
        <v>0</v>
      </c>
      <c r="F6" s="60">
        <v>0</v>
      </c>
      <c r="G6" s="60">
        <v>0</v>
      </c>
      <c r="H6" s="60">
        <v>0</v>
      </c>
      <c r="I6" s="60">
        <v>0</v>
      </c>
      <c r="J6" s="60">
        <v>0</v>
      </c>
      <c r="K6" s="60">
        <v>0</v>
      </c>
      <c r="L6" s="60">
        <v>0</v>
      </c>
      <c r="M6" s="60">
        <v>0</v>
      </c>
      <c r="N6" s="60">
        <v>0</v>
      </c>
      <c r="O6" s="60">
        <v>0</v>
      </c>
      <c r="P6" s="60">
        <v>0</v>
      </c>
      <c r="Q6" s="60">
        <v>0</v>
      </c>
      <c r="R6" s="60">
        <v>0</v>
      </c>
      <c r="S6" s="60">
        <v>0</v>
      </c>
      <c r="T6" s="60">
        <v>0</v>
      </c>
      <c r="U6" s="60">
        <v>0</v>
      </c>
      <c r="V6" s="60">
        <v>0</v>
      </c>
      <c r="W6" s="60">
        <v>0</v>
      </c>
      <c r="X6" s="60"/>
      <c r="Y6" s="60">
        <v>0</v>
      </c>
      <c r="Z6" s="140">
        <v>0</v>
      </c>
      <c r="AA6" s="155">
        <v>0</v>
      </c>
    </row>
    <row r="7" spans="1:27" ht="12.75">
      <c r="A7" s="183" t="s">
        <v>103</v>
      </c>
      <c r="B7" s="182"/>
      <c r="C7" s="155">
        <v>1854284956</v>
      </c>
      <c r="D7" s="155">
        <v>0</v>
      </c>
      <c r="E7" s="156">
        <v>2458606249</v>
      </c>
      <c r="F7" s="60">
        <v>2419314336</v>
      </c>
      <c r="G7" s="60">
        <v>195603901</v>
      </c>
      <c r="H7" s="60">
        <v>201483928</v>
      </c>
      <c r="I7" s="60">
        <v>198671325</v>
      </c>
      <c r="J7" s="60">
        <v>595759154</v>
      </c>
      <c r="K7" s="60">
        <v>141498572</v>
      </c>
      <c r="L7" s="60">
        <v>137885182</v>
      </c>
      <c r="M7" s="60">
        <v>132166068</v>
      </c>
      <c r="N7" s="60">
        <v>411549822</v>
      </c>
      <c r="O7" s="60">
        <v>123421890</v>
      </c>
      <c r="P7" s="60">
        <v>166986940</v>
      </c>
      <c r="Q7" s="60">
        <v>0</v>
      </c>
      <c r="R7" s="60">
        <v>290408830</v>
      </c>
      <c r="S7" s="60">
        <v>0</v>
      </c>
      <c r="T7" s="60">
        <v>0</v>
      </c>
      <c r="U7" s="60">
        <v>0</v>
      </c>
      <c r="V7" s="60">
        <v>0</v>
      </c>
      <c r="W7" s="60">
        <v>1297717806</v>
      </c>
      <c r="X7" s="60">
        <v>1853465165</v>
      </c>
      <c r="Y7" s="60">
        <v>-555747359</v>
      </c>
      <c r="Z7" s="140">
        <v>-29.98</v>
      </c>
      <c r="AA7" s="155">
        <v>2419314336</v>
      </c>
    </row>
    <row r="8" spans="1:27" ht="12.75">
      <c r="A8" s="183" t="s">
        <v>104</v>
      </c>
      <c r="B8" s="182"/>
      <c r="C8" s="155">
        <v>1059101399</v>
      </c>
      <c r="D8" s="155">
        <v>0</v>
      </c>
      <c r="E8" s="156">
        <v>1264813539</v>
      </c>
      <c r="F8" s="60">
        <v>1264813539</v>
      </c>
      <c r="G8" s="60">
        <v>97767723</v>
      </c>
      <c r="H8" s="60">
        <v>105297183</v>
      </c>
      <c r="I8" s="60">
        <v>158586731</v>
      </c>
      <c r="J8" s="60">
        <v>361651637</v>
      </c>
      <c r="K8" s="60">
        <v>91830963</v>
      </c>
      <c r="L8" s="60">
        <v>104056795</v>
      </c>
      <c r="M8" s="60">
        <v>117554258</v>
      </c>
      <c r="N8" s="60">
        <v>313442016</v>
      </c>
      <c r="O8" s="60">
        <v>102183746</v>
      </c>
      <c r="P8" s="60">
        <v>116450691</v>
      </c>
      <c r="Q8" s="60">
        <v>0</v>
      </c>
      <c r="R8" s="60">
        <v>218634437</v>
      </c>
      <c r="S8" s="60">
        <v>0</v>
      </c>
      <c r="T8" s="60">
        <v>0</v>
      </c>
      <c r="U8" s="60">
        <v>0</v>
      </c>
      <c r="V8" s="60">
        <v>0</v>
      </c>
      <c r="W8" s="60">
        <v>893728090</v>
      </c>
      <c r="X8" s="60">
        <v>954610198</v>
      </c>
      <c r="Y8" s="60">
        <v>-60882108</v>
      </c>
      <c r="Z8" s="140">
        <v>-6.38</v>
      </c>
      <c r="AA8" s="155">
        <v>1264813539</v>
      </c>
    </row>
    <row r="9" spans="1:27" ht="12.75">
      <c r="A9" s="183" t="s">
        <v>105</v>
      </c>
      <c r="B9" s="182"/>
      <c r="C9" s="155">
        <v>301765114</v>
      </c>
      <c r="D9" s="155">
        <v>0</v>
      </c>
      <c r="E9" s="156">
        <v>401706248</v>
      </c>
      <c r="F9" s="60">
        <v>401706248</v>
      </c>
      <c r="G9" s="60">
        <v>27379814</v>
      </c>
      <c r="H9" s="60">
        <v>31005728</v>
      </c>
      <c r="I9" s="60">
        <v>30955851</v>
      </c>
      <c r="J9" s="60">
        <v>89341393</v>
      </c>
      <c r="K9" s="60">
        <v>30571988</v>
      </c>
      <c r="L9" s="60">
        <v>41297344</v>
      </c>
      <c r="M9" s="60">
        <v>30295573</v>
      </c>
      <c r="N9" s="60">
        <v>102164905</v>
      </c>
      <c r="O9" s="60">
        <v>30657706</v>
      </c>
      <c r="P9" s="60">
        <v>40722016</v>
      </c>
      <c r="Q9" s="60">
        <v>0</v>
      </c>
      <c r="R9" s="60">
        <v>71379722</v>
      </c>
      <c r="S9" s="60">
        <v>0</v>
      </c>
      <c r="T9" s="60">
        <v>0</v>
      </c>
      <c r="U9" s="60">
        <v>0</v>
      </c>
      <c r="V9" s="60">
        <v>0</v>
      </c>
      <c r="W9" s="60">
        <v>262886020</v>
      </c>
      <c r="X9" s="60">
        <v>324713411</v>
      </c>
      <c r="Y9" s="60">
        <v>-61827391</v>
      </c>
      <c r="Z9" s="140">
        <v>-19.04</v>
      </c>
      <c r="AA9" s="155">
        <v>401706248</v>
      </c>
    </row>
    <row r="10" spans="1:27" ht="12.75">
      <c r="A10" s="183" t="s">
        <v>106</v>
      </c>
      <c r="B10" s="182"/>
      <c r="C10" s="155">
        <v>188026727</v>
      </c>
      <c r="D10" s="155">
        <v>0</v>
      </c>
      <c r="E10" s="156">
        <v>215209732</v>
      </c>
      <c r="F10" s="54">
        <v>215209732</v>
      </c>
      <c r="G10" s="54">
        <v>18885843</v>
      </c>
      <c r="H10" s="54">
        <v>15085637</v>
      </c>
      <c r="I10" s="54">
        <v>18357880</v>
      </c>
      <c r="J10" s="54">
        <v>52329360</v>
      </c>
      <c r="K10" s="54">
        <v>20379584</v>
      </c>
      <c r="L10" s="54">
        <v>27317324</v>
      </c>
      <c r="M10" s="54">
        <v>17920997</v>
      </c>
      <c r="N10" s="54">
        <v>65617905</v>
      </c>
      <c r="O10" s="54">
        <v>19576730</v>
      </c>
      <c r="P10" s="54">
        <v>24582738</v>
      </c>
      <c r="Q10" s="54">
        <v>0</v>
      </c>
      <c r="R10" s="54">
        <v>44159468</v>
      </c>
      <c r="S10" s="54">
        <v>0</v>
      </c>
      <c r="T10" s="54">
        <v>0</v>
      </c>
      <c r="U10" s="54">
        <v>0</v>
      </c>
      <c r="V10" s="54">
        <v>0</v>
      </c>
      <c r="W10" s="54">
        <v>162106733</v>
      </c>
      <c r="X10" s="54">
        <v>161594603</v>
      </c>
      <c r="Y10" s="54">
        <v>512130</v>
      </c>
      <c r="Z10" s="184">
        <v>0.32</v>
      </c>
      <c r="AA10" s="130">
        <v>215209732</v>
      </c>
    </row>
    <row r="11" spans="1:27" ht="12.75">
      <c r="A11" s="183" t="s">
        <v>107</v>
      </c>
      <c r="B11" s="185"/>
      <c r="C11" s="155">
        <v>0</v>
      </c>
      <c r="D11" s="155">
        <v>0</v>
      </c>
      <c r="E11" s="156">
        <v>29653337</v>
      </c>
      <c r="F11" s="60">
        <v>52583757</v>
      </c>
      <c r="G11" s="60">
        <v>368424</v>
      </c>
      <c r="H11" s="60">
        <v>584103</v>
      </c>
      <c r="I11" s="60">
        <v>620636</v>
      </c>
      <c r="J11" s="60">
        <v>1573163</v>
      </c>
      <c r="K11" s="60">
        <v>676341</v>
      </c>
      <c r="L11" s="60">
        <v>556530</v>
      </c>
      <c r="M11" s="60">
        <v>993181</v>
      </c>
      <c r="N11" s="60">
        <v>2226052</v>
      </c>
      <c r="O11" s="60">
        <v>2060558</v>
      </c>
      <c r="P11" s="60">
        <v>417272</v>
      </c>
      <c r="Q11" s="60">
        <v>0</v>
      </c>
      <c r="R11" s="60">
        <v>2477830</v>
      </c>
      <c r="S11" s="60">
        <v>0</v>
      </c>
      <c r="T11" s="60">
        <v>0</v>
      </c>
      <c r="U11" s="60">
        <v>0</v>
      </c>
      <c r="V11" s="60">
        <v>0</v>
      </c>
      <c r="W11" s="60">
        <v>6277045</v>
      </c>
      <c r="X11" s="60">
        <v>27582692</v>
      </c>
      <c r="Y11" s="60">
        <v>-21305647</v>
      </c>
      <c r="Z11" s="140">
        <v>-77.24</v>
      </c>
      <c r="AA11" s="155">
        <v>52583757</v>
      </c>
    </row>
    <row r="12" spans="1:27" ht="12.75">
      <c r="A12" s="183" t="s">
        <v>108</v>
      </c>
      <c r="B12" s="185"/>
      <c r="C12" s="155">
        <v>12005431</v>
      </c>
      <c r="D12" s="155">
        <v>0</v>
      </c>
      <c r="E12" s="156">
        <v>13676628</v>
      </c>
      <c r="F12" s="60">
        <v>19079675</v>
      </c>
      <c r="G12" s="60">
        <v>1070172</v>
      </c>
      <c r="H12" s="60">
        <v>1751653</v>
      </c>
      <c r="I12" s="60">
        <v>1593070</v>
      </c>
      <c r="J12" s="60">
        <v>4414895</v>
      </c>
      <c r="K12" s="60">
        <v>1766637</v>
      </c>
      <c r="L12" s="60">
        <v>1736600</v>
      </c>
      <c r="M12" s="60">
        <v>1200135</v>
      </c>
      <c r="N12" s="60">
        <v>4703372</v>
      </c>
      <c r="O12" s="60">
        <v>-1451717</v>
      </c>
      <c r="P12" s="60">
        <v>1820920</v>
      </c>
      <c r="Q12" s="60">
        <v>0</v>
      </c>
      <c r="R12" s="60">
        <v>369203</v>
      </c>
      <c r="S12" s="60">
        <v>0</v>
      </c>
      <c r="T12" s="60">
        <v>0</v>
      </c>
      <c r="U12" s="60">
        <v>0</v>
      </c>
      <c r="V12" s="60">
        <v>0</v>
      </c>
      <c r="W12" s="60">
        <v>9487470</v>
      </c>
      <c r="X12" s="60">
        <v>10532331</v>
      </c>
      <c r="Y12" s="60">
        <v>-1044861</v>
      </c>
      <c r="Z12" s="140">
        <v>-9.92</v>
      </c>
      <c r="AA12" s="155">
        <v>19079675</v>
      </c>
    </row>
    <row r="13" spans="1:27" ht="12.75">
      <c r="A13" s="181" t="s">
        <v>109</v>
      </c>
      <c r="B13" s="185"/>
      <c r="C13" s="155">
        <v>6871378</v>
      </c>
      <c r="D13" s="155">
        <v>0</v>
      </c>
      <c r="E13" s="156">
        <v>8911679</v>
      </c>
      <c r="F13" s="60">
        <v>7240472</v>
      </c>
      <c r="G13" s="60">
        <v>0</v>
      </c>
      <c r="H13" s="60">
        <v>388251</v>
      </c>
      <c r="I13" s="60">
        <v>-37906</v>
      </c>
      <c r="J13" s="60">
        <v>350345</v>
      </c>
      <c r="K13" s="60">
        <v>246406</v>
      </c>
      <c r="L13" s="60">
        <v>230393</v>
      </c>
      <c r="M13" s="60">
        <v>2620700</v>
      </c>
      <c r="N13" s="60">
        <v>3097499</v>
      </c>
      <c r="O13" s="60">
        <v>162470</v>
      </c>
      <c r="P13" s="60">
        <v>1054538</v>
      </c>
      <c r="Q13" s="60">
        <v>0</v>
      </c>
      <c r="R13" s="60">
        <v>1217008</v>
      </c>
      <c r="S13" s="60">
        <v>0</v>
      </c>
      <c r="T13" s="60">
        <v>0</v>
      </c>
      <c r="U13" s="60">
        <v>0</v>
      </c>
      <c r="V13" s="60">
        <v>0</v>
      </c>
      <c r="W13" s="60">
        <v>4664852</v>
      </c>
      <c r="X13" s="60">
        <v>6765593</v>
      </c>
      <c r="Y13" s="60">
        <v>-2100741</v>
      </c>
      <c r="Z13" s="140">
        <v>-31.05</v>
      </c>
      <c r="AA13" s="155">
        <v>7240472</v>
      </c>
    </row>
    <row r="14" spans="1:27" ht="12.75">
      <c r="A14" s="181" t="s">
        <v>110</v>
      </c>
      <c r="B14" s="185"/>
      <c r="C14" s="155">
        <v>37794845</v>
      </c>
      <c r="D14" s="155">
        <v>0</v>
      </c>
      <c r="E14" s="156">
        <v>38903602</v>
      </c>
      <c r="F14" s="60">
        <v>42943106</v>
      </c>
      <c r="G14" s="60">
        <v>3419125</v>
      </c>
      <c r="H14" s="60">
        <v>3551272</v>
      </c>
      <c r="I14" s="60">
        <v>3503602</v>
      </c>
      <c r="J14" s="60">
        <v>10473999</v>
      </c>
      <c r="K14" s="60">
        <v>2098222</v>
      </c>
      <c r="L14" s="60">
        <v>3717632</v>
      </c>
      <c r="M14" s="60">
        <v>4301570</v>
      </c>
      <c r="N14" s="60">
        <v>10117424</v>
      </c>
      <c r="O14" s="60">
        <v>4637313</v>
      </c>
      <c r="P14" s="60">
        <v>4429956</v>
      </c>
      <c r="Q14" s="60">
        <v>0</v>
      </c>
      <c r="R14" s="60">
        <v>9067269</v>
      </c>
      <c r="S14" s="60">
        <v>0</v>
      </c>
      <c r="T14" s="60">
        <v>0</v>
      </c>
      <c r="U14" s="60">
        <v>0</v>
      </c>
      <c r="V14" s="60">
        <v>0</v>
      </c>
      <c r="W14" s="60">
        <v>29658692</v>
      </c>
      <c r="X14" s="60">
        <v>30348295</v>
      </c>
      <c r="Y14" s="60">
        <v>-689603</v>
      </c>
      <c r="Z14" s="140">
        <v>-2.27</v>
      </c>
      <c r="AA14" s="155">
        <v>42943106</v>
      </c>
    </row>
    <row r="15" spans="1:27" ht="12.75">
      <c r="A15" s="181" t="s">
        <v>111</v>
      </c>
      <c r="B15" s="185"/>
      <c r="C15" s="155">
        <v>3025</v>
      </c>
      <c r="D15" s="155">
        <v>0</v>
      </c>
      <c r="E15" s="156">
        <v>0</v>
      </c>
      <c r="F15" s="60">
        <v>0</v>
      </c>
      <c r="G15" s="60">
        <v>0</v>
      </c>
      <c r="H15" s="60">
        <v>0</v>
      </c>
      <c r="I15" s="60">
        <v>0</v>
      </c>
      <c r="J15" s="60">
        <v>0</v>
      </c>
      <c r="K15" s="60">
        <v>0</v>
      </c>
      <c r="L15" s="60">
        <v>0</v>
      </c>
      <c r="M15" s="60">
        <v>0</v>
      </c>
      <c r="N15" s="60">
        <v>0</v>
      </c>
      <c r="O15" s="60">
        <v>0</v>
      </c>
      <c r="P15" s="60">
        <v>0</v>
      </c>
      <c r="Q15" s="60">
        <v>0</v>
      </c>
      <c r="R15" s="60">
        <v>0</v>
      </c>
      <c r="S15" s="60">
        <v>0</v>
      </c>
      <c r="T15" s="60">
        <v>0</v>
      </c>
      <c r="U15" s="60">
        <v>0</v>
      </c>
      <c r="V15" s="60">
        <v>0</v>
      </c>
      <c r="W15" s="60">
        <v>0</v>
      </c>
      <c r="X15" s="60"/>
      <c r="Y15" s="60">
        <v>0</v>
      </c>
      <c r="Z15" s="140">
        <v>0</v>
      </c>
      <c r="AA15" s="155">
        <v>0</v>
      </c>
    </row>
    <row r="16" spans="1:27" ht="12.75">
      <c r="A16" s="181" t="s">
        <v>112</v>
      </c>
      <c r="B16" s="185"/>
      <c r="C16" s="155">
        <v>128278155</v>
      </c>
      <c r="D16" s="155">
        <v>0</v>
      </c>
      <c r="E16" s="156">
        <v>169260357</v>
      </c>
      <c r="F16" s="60">
        <v>169145340</v>
      </c>
      <c r="G16" s="60">
        <v>635554</v>
      </c>
      <c r="H16" s="60">
        <v>802285</v>
      </c>
      <c r="I16" s="60">
        <v>1067889</v>
      </c>
      <c r="J16" s="60">
        <v>2505728</v>
      </c>
      <c r="K16" s="60">
        <v>1118928</v>
      </c>
      <c r="L16" s="60">
        <v>999464</v>
      </c>
      <c r="M16" s="60">
        <v>704512</v>
      </c>
      <c r="N16" s="60">
        <v>2822904</v>
      </c>
      <c r="O16" s="60">
        <v>1182113</v>
      </c>
      <c r="P16" s="60">
        <v>826601</v>
      </c>
      <c r="Q16" s="60">
        <v>0</v>
      </c>
      <c r="R16" s="60">
        <v>2008714</v>
      </c>
      <c r="S16" s="60">
        <v>0</v>
      </c>
      <c r="T16" s="60">
        <v>0</v>
      </c>
      <c r="U16" s="60">
        <v>0</v>
      </c>
      <c r="V16" s="60">
        <v>0</v>
      </c>
      <c r="W16" s="60">
        <v>7337346</v>
      </c>
      <c r="X16" s="60">
        <v>17457181</v>
      </c>
      <c r="Y16" s="60">
        <v>-10119835</v>
      </c>
      <c r="Z16" s="140">
        <v>-57.97</v>
      </c>
      <c r="AA16" s="155">
        <v>169145340</v>
      </c>
    </row>
    <row r="17" spans="1:27" ht="12.75">
      <c r="A17" s="181" t="s">
        <v>113</v>
      </c>
      <c r="B17" s="185"/>
      <c r="C17" s="155">
        <v>99170</v>
      </c>
      <c r="D17" s="155">
        <v>0</v>
      </c>
      <c r="E17" s="156">
        <v>13051</v>
      </c>
      <c r="F17" s="60">
        <v>113393</v>
      </c>
      <c r="G17" s="60">
        <v>3716</v>
      </c>
      <c r="H17" s="60">
        <v>3559</v>
      </c>
      <c r="I17" s="60">
        <v>11651</v>
      </c>
      <c r="J17" s="60">
        <v>18926</v>
      </c>
      <c r="K17" s="60">
        <v>5679</v>
      </c>
      <c r="L17" s="60">
        <v>14624</v>
      </c>
      <c r="M17" s="60">
        <v>14768</v>
      </c>
      <c r="N17" s="60">
        <v>35071</v>
      </c>
      <c r="O17" s="60">
        <v>7889</v>
      </c>
      <c r="P17" s="60">
        <v>5970</v>
      </c>
      <c r="Q17" s="60">
        <v>0</v>
      </c>
      <c r="R17" s="60">
        <v>13859</v>
      </c>
      <c r="S17" s="60">
        <v>0</v>
      </c>
      <c r="T17" s="60">
        <v>0</v>
      </c>
      <c r="U17" s="60">
        <v>0</v>
      </c>
      <c r="V17" s="60">
        <v>0</v>
      </c>
      <c r="W17" s="60">
        <v>67856</v>
      </c>
      <c r="X17" s="60">
        <v>7862</v>
      </c>
      <c r="Y17" s="60">
        <v>59994</v>
      </c>
      <c r="Z17" s="140">
        <v>763.09</v>
      </c>
      <c r="AA17" s="155">
        <v>113393</v>
      </c>
    </row>
    <row r="18" spans="1:27" ht="12.75">
      <c r="A18" s="183" t="s">
        <v>114</v>
      </c>
      <c r="B18" s="182"/>
      <c r="C18" s="155">
        <v>0</v>
      </c>
      <c r="D18" s="155">
        <v>0</v>
      </c>
      <c r="E18" s="156">
        <v>0</v>
      </c>
      <c r="F18" s="60">
        <v>0</v>
      </c>
      <c r="G18" s="60">
        <v>0</v>
      </c>
      <c r="H18" s="60">
        <v>0</v>
      </c>
      <c r="I18" s="60">
        <v>0</v>
      </c>
      <c r="J18" s="60">
        <v>0</v>
      </c>
      <c r="K18" s="60">
        <v>0</v>
      </c>
      <c r="L18" s="60">
        <v>0</v>
      </c>
      <c r="M18" s="60">
        <v>0</v>
      </c>
      <c r="N18" s="60">
        <v>0</v>
      </c>
      <c r="O18" s="60">
        <v>0</v>
      </c>
      <c r="P18" s="60">
        <v>0</v>
      </c>
      <c r="Q18" s="60">
        <v>0</v>
      </c>
      <c r="R18" s="60">
        <v>0</v>
      </c>
      <c r="S18" s="60">
        <v>0</v>
      </c>
      <c r="T18" s="60">
        <v>0</v>
      </c>
      <c r="U18" s="60">
        <v>0</v>
      </c>
      <c r="V18" s="60">
        <v>0</v>
      </c>
      <c r="W18" s="60">
        <v>0</v>
      </c>
      <c r="X18" s="60"/>
      <c r="Y18" s="60">
        <v>0</v>
      </c>
      <c r="Z18" s="140">
        <v>0</v>
      </c>
      <c r="AA18" s="155">
        <v>0</v>
      </c>
    </row>
    <row r="19" spans="1:27" ht="12.75">
      <c r="A19" s="181" t="s">
        <v>34</v>
      </c>
      <c r="B19" s="185"/>
      <c r="C19" s="155">
        <v>708304291</v>
      </c>
      <c r="D19" s="155">
        <v>0</v>
      </c>
      <c r="E19" s="156">
        <v>678454079</v>
      </c>
      <c r="F19" s="60">
        <v>677007733</v>
      </c>
      <c r="G19" s="60">
        <v>253575000</v>
      </c>
      <c r="H19" s="60">
        <v>3610901</v>
      </c>
      <c r="I19" s="60">
        <v>5168455</v>
      </c>
      <c r="J19" s="60">
        <v>262354356</v>
      </c>
      <c r="K19" s="60">
        <v>1708014</v>
      </c>
      <c r="L19" s="60">
        <v>7253404</v>
      </c>
      <c r="M19" s="60">
        <v>206916681</v>
      </c>
      <c r="N19" s="60">
        <v>215878099</v>
      </c>
      <c r="O19" s="60">
        <v>3600754</v>
      </c>
      <c r="P19" s="60">
        <v>3374352</v>
      </c>
      <c r="Q19" s="60">
        <v>0</v>
      </c>
      <c r="R19" s="60">
        <v>6975106</v>
      </c>
      <c r="S19" s="60">
        <v>0</v>
      </c>
      <c r="T19" s="60">
        <v>0</v>
      </c>
      <c r="U19" s="60">
        <v>0</v>
      </c>
      <c r="V19" s="60">
        <v>0</v>
      </c>
      <c r="W19" s="60">
        <v>485207561</v>
      </c>
      <c r="X19" s="60">
        <v>803666689</v>
      </c>
      <c r="Y19" s="60">
        <v>-318459128</v>
      </c>
      <c r="Z19" s="140">
        <v>-39.63</v>
      </c>
      <c r="AA19" s="155">
        <v>677007733</v>
      </c>
    </row>
    <row r="20" spans="1:27" ht="12.75">
      <c r="A20" s="181" t="s">
        <v>35</v>
      </c>
      <c r="B20" s="185"/>
      <c r="C20" s="155">
        <v>163297856</v>
      </c>
      <c r="D20" s="155">
        <v>0</v>
      </c>
      <c r="E20" s="156">
        <v>26058202</v>
      </c>
      <c r="F20" s="54">
        <v>30802258</v>
      </c>
      <c r="G20" s="54">
        <v>2238742</v>
      </c>
      <c r="H20" s="54">
        <v>2327160</v>
      </c>
      <c r="I20" s="54">
        <v>1639977</v>
      </c>
      <c r="J20" s="54">
        <v>6205879</v>
      </c>
      <c r="K20" s="54">
        <v>2767293</v>
      </c>
      <c r="L20" s="54">
        <v>2590765</v>
      </c>
      <c r="M20" s="54">
        <v>1555465</v>
      </c>
      <c r="N20" s="54">
        <v>6913523</v>
      </c>
      <c r="O20" s="54">
        <v>2172187</v>
      </c>
      <c r="P20" s="54">
        <v>7243260</v>
      </c>
      <c r="Q20" s="54">
        <v>0</v>
      </c>
      <c r="R20" s="54">
        <v>9415447</v>
      </c>
      <c r="S20" s="54">
        <v>0</v>
      </c>
      <c r="T20" s="54">
        <v>0</v>
      </c>
      <c r="U20" s="54">
        <v>0</v>
      </c>
      <c r="V20" s="54">
        <v>0</v>
      </c>
      <c r="W20" s="54">
        <v>22534849</v>
      </c>
      <c r="X20" s="54"/>
      <c r="Y20" s="54">
        <v>22534849</v>
      </c>
      <c r="Z20" s="184">
        <v>0</v>
      </c>
      <c r="AA20" s="130">
        <v>30802258</v>
      </c>
    </row>
    <row r="21" spans="1:27" ht="12.75">
      <c r="A21" s="181" t="s">
        <v>115</v>
      </c>
      <c r="B21" s="185"/>
      <c r="C21" s="155">
        <v>1869772</v>
      </c>
      <c r="D21" s="155">
        <v>0</v>
      </c>
      <c r="E21" s="156">
        <v>0</v>
      </c>
      <c r="F21" s="60">
        <v>0</v>
      </c>
      <c r="G21" s="60">
        <v>0</v>
      </c>
      <c r="H21" s="60">
        <v>0</v>
      </c>
      <c r="I21" s="82">
        <v>0</v>
      </c>
      <c r="J21" s="60">
        <v>0</v>
      </c>
      <c r="K21" s="60">
        <v>0</v>
      </c>
      <c r="L21" s="60">
        <v>0</v>
      </c>
      <c r="M21" s="60">
        <v>0</v>
      </c>
      <c r="N21" s="60">
        <v>0</v>
      </c>
      <c r="O21" s="60">
        <v>0</v>
      </c>
      <c r="P21" s="82">
        <v>0</v>
      </c>
      <c r="Q21" s="60">
        <v>0</v>
      </c>
      <c r="R21" s="60">
        <v>0</v>
      </c>
      <c r="S21" s="60">
        <v>0</v>
      </c>
      <c r="T21" s="60">
        <v>0</v>
      </c>
      <c r="U21" s="60">
        <v>0</v>
      </c>
      <c r="V21" s="60">
        <v>0</v>
      </c>
      <c r="W21" s="82">
        <v>0</v>
      </c>
      <c r="X21" s="60"/>
      <c r="Y21" s="60">
        <v>0</v>
      </c>
      <c r="Z21" s="140">
        <v>0</v>
      </c>
      <c r="AA21" s="155">
        <v>0</v>
      </c>
    </row>
    <row r="22" spans="1:27" ht="24.75" customHeight="1">
      <c r="A22" s="186" t="s">
        <v>36</v>
      </c>
      <c r="B22" s="187"/>
      <c r="C22" s="188">
        <f aca="true" t="shared" si="0" ref="C22:Y22">SUM(C5:C21)</f>
        <v>5060096367</v>
      </c>
      <c r="D22" s="188">
        <f>SUM(D5:D21)</f>
        <v>0</v>
      </c>
      <c r="E22" s="189">
        <f t="shared" si="0"/>
        <v>6093013665</v>
      </c>
      <c r="F22" s="190">
        <f t="shared" si="0"/>
        <v>6087706551</v>
      </c>
      <c r="G22" s="190">
        <f t="shared" si="0"/>
        <v>655691377</v>
      </c>
      <c r="H22" s="190">
        <f t="shared" si="0"/>
        <v>420228272</v>
      </c>
      <c r="I22" s="190">
        <f t="shared" si="0"/>
        <v>474844785</v>
      </c>
      <c r="J22" s="190">
        <f t="shared" si="0"/>
        <v>1550764434</v>
      </c>
      <c r="K22" s="190">
        <f t="shared" si="0"/>
        <v>348998123</v>
      </c>
      <c r="L22" s="190">
        <f t="shared" si="0"/>
        <v>383308218</v>
      </c>
      <c r="M22" s="190">
        <f t="shared" si="0"/>
        <v>571031199</v>
      </c>
      <c r="N22" s="190">
        <f t="shared" si="0"/>
        <v>1303337540</v>
      </c>
      <c r="O22" s="190">
        <f t="shared" si="0"/>
        <v>342999273</v>
      </c>
      <c r="P22" s="190">
        <f t="shared" si="0"/>
        <v>452437821</v>
      </c>
      <c r="Q22" s="190">
        <f t="shared" si="0"/>
        <v>0</v>
      </c>
      <c r="R22" s="190">
        <f t="shared" si="0"/>
        <v>795437094</v>
      </c>
      <c r="S22" s="190">
        <f t="shared" si="0"/>
        <v>0</v>
      </c>
      <c r="T22" s="190">
        <f t="shared" si="0"/>
        <v>0</v>
      </c>
      <c r="U22" s="190">
        <f t="shared" si="0"/>
        <v>0</v>
      </c>
      <c r="V22" s="190">
        <f t="shared" si="0"/>
        <v>0</v>
      </c>
      <c r="W22" s="190">
        <f t="shared" si="0"/>
        <v>3649539068</v>
      </c>
      <c r="X22" s="190">
        <f t="shared" si="0"/>
        <v>4781715640</v>
      </c>
      <c r="Y22" s="190">
        <f t="shared" si="0"/>
        <v>-1132176572</v>
      </c>
      <c r="Z22" s="191">
        <f>+IF(X22&lt;&gt;0,+(Y22/X22)*100,0)</f>
        <v>-23.677204109109258</v>
      </c>
      <c r="AA22" s="188">
        <f>SUM(AA5:AA21)</f>
        <v>6087706551</v>
      </c>
    </row>
    <row r="23" spans="1:27" ht="4.5" customHeight="1">
      <c r="A23" s="145"/>
      <c r="B23" s="185"/>
      <c r="C23" s="130"/>
      <c r="D23" s="130"/>
      <c r="E23" s="129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/>
      <c r="Z23" s="184"/>
      <c r="AA23" s="130"/>
    </row>
    <row r="24" spans="1:27" ht="12.75">
      <c r="A24" s="146" t="s">
        <v>116</v>
      </c>
      <c r="B24" s="192"/>
      <c r="C24" s="130"/>
      <c r="D24" s="130"/>
      <c r="E24" s="129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184"/>
      <c r="AA24" s="130"/>
    </row>
    <row r="25" spans="1:27" ht="12.75">
      <c r="A25" s="183" t="s">
        <v>117</v>
      </c>
      <c r="B25" s="182"/>
      <c r="C25" s="155">
        <v>920375704</v>
      </c>
      <c r="D25" s="155">
        <v>0</v>
      </c>
      <c r="E25" s="156">
        <v>1028747488</v>
      </c>
      <c r="F25" s="60">
        <v>1001841300</v>
      </c>
      <c r="G25" s="60">
        <v>81730290</v>
      </c>
      <c r="H25" s="60">
        <v>82116410</v>
      </c>
      <c r="I25" s="60">
        <v>85224661</v>
      </c>
      <c r="J25" s="60">
        <v>249071361</v>
      </c>
      <c r="K25" s="60">
        <v>84444848</v>
      </c>
      <c r="L25" s="60">
        <v>93681290</v>
      </c>
      <c r="M25" s="60">
        <v>91707477</v>
      </c>
      <c r="N25" s="60">
        <v>269833615</v>
      </c>
      <c r="O25" s="60">
        <v>101746338</v>
      </c>
      <c r="P25" s="60">
        <v>97202639</v>
      </c>
      <c r="Q25" s="60">
        <v>0</v>
      </c>
      <c r="R25" s="60">
        <v>198948977</v>
      </c>
      <c r="S25" s="60">
        <v>0</v>
      </c>
      <c r="T25" s="60">
        <v>0</v>
      </c>
      <c r="U25" s="60">
        <v>0</v>
      </c>
      <c r="V25" s="60">
        <v>0</v>
      </c>
      <c r="W25" s="60">
        <v>717853953</v>
      </c>
      <c r="X25" s="60">
        <v>707593344</v>
      </c>
      <c r="Y25" s="60">
        <v>10260609</v>
      </c>
      <c r="Z25" s="140">
        <v>1.45</v>
      </c>
      <c r="AA25" s="155">
        <v>1001841300</v>
      </c>
    </row>
    <row r="26" spans="1:27" ht="12.75">
      <c r="A26" s="183" t="s">
        <v>38</v>
      </c>
      <c r="B26" s="182"/>
      <c r="C26" s="155">
        <v>47012901</v>
      </c>
      <c r="D26" s="155">
        <v>0</v>
      </c>
      <c r="E26" s="156">
        <v>47828448</v>
      </c>
      <c r="F26" s="60">
        <v>48746947</v>
      </c>
      <c r="G26" s="60">
        <v>3803917</v>
      </c>
      <c r="H26" s="60">
        <v>3895431</v>
      </c>
      <c r="I26" s="60">
        <v>4023064</v>
      </c>
      <c r="J26" s="60">
        <v>11722412</v>
      </c>
      <c r="K26" s="60">
        <v>4048132</v>
      </c>
      <c r="L26" s="60">
        <v>4004315</v>
      </c>
      <c r="M26" s="60">
        <v>4004139</v>
      </c>
      <c r="N26" s="60">
        <v>12056586</v>
      </c>
      <c r="O26" s="60">
        <v>4002358</v>
      </c>
      <c r="P26" s="60">
        <v>3958821</v>
      </c>
      <c r="Q26" s="60">
        <v>0</v>
      </c>
      <c r="R26" s="60">
        <v>7961179</v>
      </c>
      <c r="S26" s="60">
        <v>0</v>
      </c>
      <c r="T26" s="60">
        <v>0</v>
      </c>
      <c r="U26" s="60">
        <v>0</v>
      </c>
      <c r="V26" s="60">
        <v>0</v>
      </c>
      <c r="W26" s="60">
        <v>31740177</v>
      </c>
      <c r="X26" s="60">
        <v>34055458</v>
      </c>
      <c r="Y26" s="60">
        <v>-2315281</v>
      </c>
      <c r="Z26" s="140">
        <v>-6.8</v>
      </c>
      <c r="AA26" s="155">
        <v>48746947</v>
      </c>
    </row>
    <row r="27" spans="1:27" ht="12.75">
      <c r="A27" s="183" t="s">
        <v>118</v>
      </c>
      <c r="B27" s="182"/>
      <c r="C27" s="155">
        <v>726687941</v>
      </c>
      <c r="D27" s="155">
        <v>0</v>
      </c>
      <c r="E27" s="156">
        <v>737004949</v>
      </c>
      <c r="F27" s="60">
        <v>1040171277</v>
      </c>
      <c r="G27" s="60">
        <v>0</v>
      </c>
      <c r="H27" s="60">
        <v>0</v>
      </c>
      <c r="I27" s="60">
        <v>0</v>
      </c>
      <c r="J27" s="60">
        <v>0</v>
      </c>
      <c r="K27" s="60">
        <v>0</v>
      </c>
      <c r="L27" s="60">
        <v>0</v>
      </c>
      <c r="M27" s="60">
        <v>0</v>
      </c>
      <c r="N27" s="60">
        <v>0</v>
      </c>
      <c r="O27" s="60">
        <v>0</v>
      </c>
      <c r="P27" s="60">
        <v>0</v>
      </c>
      <c r="Q27" s="60">
        <v>0</v>
      </c>
      <c r="R27" s="60">
        <v>0</v>
      </c>
      <c r="S27" s="60">
        <v>0</v>
      </c>
      <c r="T27" s="60">
        <v>0</v>
      </c>
      <c r="U27" s="60">
        <v>0</v>
      </c>
      <c r="V27" s="60">
        <v>0</v>
      </c>
      <c r="W27" s="60">
        <v>0</v>
      </c>
      <c r="X27" s="60">
        <v>84470913</v>
      </c>
      <c r="Y27" s="60">
        <v>-84470913</v>
      </c>
      <c r="Z27" s="140">
        <v>-100</v>
      </c>
      <c r="AA27" s="155">
        <v>1040171277</v>
      </c>
    </row>
    <row r="28" spans="1:27" ht="12.75">
      <c r="A28" s="183" t="s">
        <v>39</v>
      </c>
      <c r="B28" s="182"/>
      <c r="C28" s="155">
        <v>475374580</v>
      </c>
      <c r="D28" s="155">
        <v>0</v>
      </c>
      <c r="E28" s="156">
        <v>459225154</v>
      </c>
      <c r="F28" s="60">
        <v>433674479</v>
      </c>
      <c r="G28" s="60">
        <v>0</v>
      </c>
      <c r="H28" s="60">
        <v>0</v>
      </c>
      <c r="I28" s="60">
        <v>0</v>
      </c>
      <c r="J28" s="60">
        <v>0</v>
      </c>
      <c r="K28" s="60">
        <v>0</v>
      </c>
      <c r="L28" s="60">
        <v>0</v>
      </c>
      <c r="M28" s="60">
        <v>0</v>
      </c>
      <c r="N28" s="60">
        <v>0</v>
      </c>
      <c r="O28" s="60">
        <v>0</v>
      </c>
      <c r="P28" s="60">
        <v>0</v>
      </c>
      <c r="Q28" s="60">
        <v>0</v>
      </c>
      <c r="R28" s="60">
        <v>0</v>
      </c>
      <c r="S28" s="60">
        <v>0</v>
      </c>
      <c r="T28" s="60">
        <v>0</v>
      </c>
      <c r="U28" s="60">
        <v>0</v>
      </c>
      <c r="V28" s="60">
        <v>0</v>
      </c>
      <c r="W28" s="60">
        <v>0</v>
      </c>
      <c r="X28" s="60">
        <v>246420161</v>
      </c>
      <c r="Y28" s="60">
        <v>-246420161</v>
      </c>
      <c r="Z28" s="140">
        <v>-100</v>
      </c>
      <c r="AA28" s="155">
        <v>433674479</v>
      </c>
    </row>
    <row r="29" spans="1:27" ht="12.75">
      <c r="A29" s="183" t="s">
        <v>40</v>
      </c>
      <c r="B29" s="182"/>
      <c r="C29" s="155">
        <v>66222538</v>
      </c>
      <c r="D29" s="155">
        <v>0</v>
      </c>
      <c r="E29" s="156">
        <v>10331589</v>
      </c>
      <c r="F29" s="60">
        <v>10331589</v>
      </c>
      <c r="G29" s="60">
        <v>0</v>
      </c>
      <c r="H29" s="60">
        <v>0</v>
      </c>
      <c r="I29" s="60">
        <v>0</v>
      </c>
      <c r="J29" s="60">
        <v>0</v>
      </c>
      <c r="K29" s="60">
        <v>1257627</v>
      </c>
      <c r="L29" s="60">
        <v>640515</v>
      </c>
      <c r="M29" s="60">
        <v>8616892</v>
      </c>
      <c r="N29" s="60">
        <v>10515034</v>
      </c>
      <c r="O29" s="60">
        <v>-339528</v>
      </c>
      <c r="P29" s="60">
        <v>2630637</v>
      </c>
      <c r="Q29" s="60">
        <v>0</v>
      </c>
      <c r="R29" s="60">
        <v>2291109</v>
      </c>
      <c r="S29" s="60">
        <v>0</v>
      </c>
      <c r="T29" s="60">
        <v>0</v>
      </c>
      <c r="U29" s="60">
        <v>0</v>
      </c>
      <c r="V29" s="60">
        <v>0</v>
      </c>
      <c r="W29" s="60">
        <v>12806143</v>
      </c>
      <c r="X29" s="60">
        <v>2708268</v>
      </c>
      <c r="Y29" s="60">
        <v>10097875</v>
      </c>
      <c r="Z29" s="140">
        <v>372.85</v>
      </c>
      <c r="AA29" s="155">
        <v>10331589</v>
      </c>
    </row>
    <row r="30" spans="1:27" ht="12.75">
      <c r="A30" s="183" t="s">
        <v>119</v>
      </c>
      <c r="B30" s="182"/>
      <c r="C30" s="155">
        <v>2169425555</v>
      </c>
      <c r="D30" s="155">
        <v>0</v>
      </c>
      <c r="E30" s="156">
        <v>2393311493</v>
      </c>
      <c r="F30" s="60">
        <v>2489043969</v>
      </c>
      <c r="G30" s="60">
        <v>316922</v>
      </c>
      <c r="H30" s="60">
        <v>250098389</v>
      </c>
      <c r="I30" s="60">
        <v>73400099</v>
      </c>
      <c r="J30" s="60">
        <v>323815410</v>
      </c>
      <c r="K30" s="60">
        <v>4649845</v>
      </c>
      <c r="L30" s="60">
        <v>184530614</v>
      </c>
      <c r="M30" s="60">
        <v>650027629</v>
      </c>
      <c r="N30" s="60">
        <v>839208088</v>
      </c>
      <c r="O30" s="60">
        <v>-3652747</v>
      </c>
      <c r="P30" s="60">
        <v>161093062</v>
      </c>
      <c r="Q30" s="60">
        <v>0</v>
      </c>
      <c r="R30" s="60">
        <v>157440315</v>
      </c>
      <c r="S30" s="60">
        <v>0</v>
      </c>
      <c r="T30" s="60">
        <v>0</v>
      </c>
      <c r="U30" s="60">
        <v>0</v>
      </c>
      <c r="V30" s="60">
        <v>0</v>
      </c>
      <c r="W30" s="60">
        <v>1320463813</v>
      </c>
      <c r="X30" s="60">
        <v>1655555740</v>
      </c>
      <c r="Y30" s="60">
        <v>-335091927</v>
      </c>
      <c r="Z30" s="140">
        <v>-20.24</v>
      </c>
      <c r="AA30" s="155">
        <v>2489043969</v>
      </c>
    </row>
    <row r="31" spans="1:27" ht="12.75">
      <c r="A31" s="183" t="s">
        <v>120</v>
      </c>
      <c r="B31" s="182"/>
      <c r="C31" s="155">
        <v>75460079</v>
      </c>
      <c r="D31" s="155">
        <v>0</v>
      </c>
      <c r="E31" s="156">
        <v>24527443</v>
      </c>
      <c r="F31" s="60">
        <v>17623331</v>
      </c>
      <c r="G31" s="60">
        <v>241578</v>
      </c>
      <c r="H31" s="60">
        <v>3854012</v>
      </c>
      <c r="I31" s="60">
        <v>3712050</v>
      </c>
      <c r="J31" s="60">
        <v>7807640</v>
      </c>
      <c r="K31" s="60">
        <v>2564806</v>
      </c>
      <c r="L31" s="60">
        <v>2699678</v>
      </c>
      <c r="M31" s="60">
        <v>-723884</v>
      </c>
      <c r="N31" s="60">
        <v>4540600</v>
      </c>
      <c r="O31" s="60">
        <v>2562169</v>
      </c>
      <c r="P31" s="60">
        <v>4571207</v>
      </c>
      <c r="Q31" s="60">
        <v>0</v>
      </c>
      <c r="R31" s="60">
        <v>7133376</v>
      </c>
      <c r="S31" s="60">
        <v>0</v>
      </c>
      <c r="T31" s="60">
        <v>0</v>
      </c>
      <c r="U31" s="60">
        <v>0</v>
      </c>
      <c r="V31" s="60">
        <v>0</v>
      </c>
      <c r="W31" s="60">
        <v>19481616</v>
      </c>
      <c r="X31" s="60">
        <v>18251680</v>
      </c>
      <c r="Y31" s="60">
        <v>1229936</v>
      </c>
      <c r="Z31" s="140">
        <v>6.74</v>
      </c>
      <c r="AA31" s="155">
        <v>17623331</v>
      </c>
    </row>
    <row r="32" spans="1:27" ht="12.75">
      <c r="A32" s="183" t="s">
        <v>121</v>
      </c>
      <c r="B32" s="182"/>
      <c r="C32" s="155">
        <v>115004306</v>
      </c>
      <c r="D32" s="155">
        <v>0</v>
      </c>
      <c r="E32" s="156">
        <v>188835498</v>
      </c>
      <c r="F32" s="60">
        <v>129440949</v>
      </c>
      <c r="G32" s="60">
        <v>359666</v>
      </c>
      <c r="H32" s="60">
        <v>1985058</v>
      </c>
      <c r="I32" s="60">
        <v>3371058</v>
      </c>
      <c r="J32" s="60">
        <v>5715782</v>
      </c>
      <c r="K32" s="60">
        <v>7296784</v>
      </c>
      <c r="L32" s="60">
        <v>3444148</v>
      </c>
      <c r="M32" s="60">
        <v>6388449</v>
      </c>
      <c r="N32" s="60">
        <v>17129381</v>
      </c>
      <c r="O32" s="60">
        <v>24132698</v>
      </c>
      <c r="P32" s="60">
        <v>5358305</v>
      </c>
      <c r="Q32" s="60">
        <v>0</v>
      </c>
      <c r="R32" s="60">
        <v>29491003</v>
      </c>
      <c r="S32" s="60">
        <v>0</v>
      </c>
      <c r="T32" s="60">
        <v>0</v>
      </c>
      <c r="U32" s="60">
        <v>0</v>
      </c>
      <c r="V32" s="60">
        <v>0</v>
      </c>
      <c r="W32" s="60">
        <v>52336166</v>
      </c>
      <c r="X32" s="60">
        <v>53158065</v>
      </c>
      <c r="Y32" s="60">
        <v>-821899</v>
      </c>
      <c r="Z32" s="140">
        <v>-1.55</v>
      </c>
      <c r="AA32" s="155">
        <v>129440949</v>
      </c>
    </row>
    <row r="33" spans="1:27" ht="12.75">
      <c r="A33" s="183" t="s">
        <v>42</v>
      </c>
      <c r="B33" s="182"/>
      <c r="C33" s="155">
        <v>0</v>
      </c>
      <c r="D33" s="155">
        <v>0</v>
      </c>
      <c r="E33" s="156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60">
        <v>0</v>
      </c>
      <c r="M33" s="60">
        <v>0</v>
      </c>
      <c r="N33" s="60">
        <v>0</v>
      </c>
      <c r="O33" s="60">
        <v>0</v>
      </c>
      <c r="P33" s="60">
        <v>0</v>
      </c>
      <c r="Q33" s="60">
        <v>0</v>
      </c>
      <c r="R33" s="60">
        <v>0</v>
      </c>
      <c r="S33" s="60">
        <v>0</v>
      </c>
      <c r="T33" s="60">
        <v>0</v>
      </c>
      <c r="U33" s="60">
        <v>0</v>
      </c>
      <c r="V33" s="60">
        <v>0</v>
      </c>
      <c r="W33" s="60">
        <v>0</v>
      </c>
      <c r="X33" s="60"/>
      <c r="Y33" s="60">
        <v>0</v>
      </c>
      <c r="Z33" s="140">
        <v>0</v>
      </c>
      <c r="AA33" s="155">
        <v>0</v>
      </c>
    </row>
    <row r="34" spans="1:27" ht="12.75">
      <c r="A34" s="183" t="s">
        <v>43</v>
      </c>
      <c r="B34" s="182"/>
      <c r="C34" s="155">
        <v>1025231448</v>
      </c>
      <c r="D34" s="155">
        <v>0</v>
      </c>
      <c r="E34" s="156">
        <v>1047417188</v>
      </c>
      <c r="F34" s="60">
        <v>787602179</v>
      </c>
      <c r="G34" s="60">
        <v>41287152</v>
      </c>
      <c r="H34" s="60">
        <v>76265141</v>
      </c>
      <c r="I34" s="60">
        <v>66641718</v>
      </c>
      <c r="J34" s="60">
        <v>184194011</v>
      </c>
      <c r="K34" s="60">
        <v>69305749</v>
      </c>
      <c r="L34" s="60">
        <v>80799145</v>
      </c>
      <c r="M34" s="60">
        <v>71408890</v>
      </c>
      <c r="N34" s="60">
        <v>221513784</v>
      </c>
      <c r="O34" s="60">
        <v>72322120</v>
      </c>
      <c r="P34" s="60">
        <v>88461301</v>
      </c>
      <c r="Q34" s="60">
        <v>0</v>
      </c>
      <c r="R34" s="60">
        <v>160783421</v>
      </c>
      <c r="S34" s="60">
        <v>0</v>
      </c>
      <c r="T34" s="60">
        <v>0</v>
      </c>
      <c r="U34" s="60">
        <v>0</v>
      </c>
      <c r="V34" s="60">
        <v>0</v>
      </c>
      <c r="W34" s="60">
        <v>566491216</v>
      </c>
      <c r="X34" s="60">
        <v>922836360</v>
      </c>
      <c r="Y34" s="60">
        <v>-356345144</v>
      </c>
      <c r="Z34" s="140">
        <v>-38.61</v>
      </c>
      <c r="AA34" s="155">
        <v>787602179</v>
      </c>
    </row>
    <row r="35" spans="1:27" ht="12.75">
      <c r="A35" s="181" t="s">
        <v>122</v>
      </c>
      <c r="B35" s="185"/>
      <c r="C35" s="155">
        <v>0</v>
      </c>
      <c r="D35" s="155">
        <v>0</v>
      </c>
      <c r="E35" s="156">
        <v>0</v>
      </c>
      <c r="F35" s="60">
        <v>0</v>
      </c>
      <c r="G35" s="60">
        <v>0</v>
      </c>
      <c r="H35" s="60">
        <v>0</v>
      </c>
      <c r="I35" s="60">
        <v>0</v>
      </c>
      <c r="J35" s="60">
        <v>0</v>
      </c>
      <c r="K35" s="60">
        <v>0</v>
      </c>
      <c r="L35" s="60">
        <v>0</v>
      </c>
      <c r="M35" s="60">
        <v>0</v>
      </c>
      <c r="N35" s="60">
        <v>0</v>
      </c>
      <c r="O35" s="60">
        <v>0</v>
      </c>
      <c r="P35" s="60">
        <v>0</v>
      </c>
      <c r="Q35" s="60">
        <v>0</v>
      </c>
      <c r="R35" s="60">
        <v>0</v>
      </c>
      <c r="S35" s="60">
        <v>0</v>
      </c>
      <c r="T35" s="60">
        <v>0</v>
      </c>
      <c r="U35" s="60">
        <v>0</v>
      </c>
      <c r="V35" s="60">
        <v>0</v>
      </c>
      <c r="W35" s="60">
        <v>0</v>
      </c>
      <c r="X35" s="60"/>
      <c r="Y35" s="60">
        <v>0</v>
      </c>
      <c r="Z35" s="140">
        <v>0</v>
      </c>
      <c r="AA35" s="155">
        <v>0</v>
      </c>
    </row>
    <row r="36" spans="1:27" ht="12.75">
      <c r="A36" s="193" t="s">
        <v>44</v>
      </c>
      <c r="B36" s="187"/>
      <c r="C36" s="188">
        <f aca="true" t="shared" si="1" ref="C36:Y36">SUM(C25:C35)</f>
        <v>5620795052</v>
      </c>
      <c r="D36" s="188">
        <f>SUM(D25:D35)</f>
        <v>0</v>
      </c>
      <c r="E36" s="189">
        <f t="shared" si="1"/>
        <v>5937229250</v>
      </c>
      <c r="F36" s="190">
        <f t="shared" si="1"/>
        <v>5958476020</v>
      </c>
      <c r="G36" s="190">
        <f t="shared" si="1"/>
        <v>127739525</v>
      </c>
      <c r="H36" s="190">
        <f t="shared" si="1"/>
        <v>418214441</v>
      </c>
      <c r="I36" s="190">
        <f t="shared" si="1"/>
        <v>236372650</v>
      </c>
      <c r="J36" s="190">
        <f t="shared" si="1"/>
        <v>782326616</v>
      </c>
      <c r="K36" s="190">
        <f t="shared" si="1"/>
        <v>173567791</v>
      </c>
      <c r="L36" s="190">
        <f t="shared" si="1"/>
        <v>369799705</v>
      </c>
      <c r="M36" s="190">
        <f t="shared" si="1"/>
        <v>831429592</v>
      </c>
      <c r="N36" s="190">
        <f t="shared" si="1"/>
        <v>1374797088</v>
      </c>
      <c r="O36" s="190">
        <f t="shared" si="1"/>
        <v>200773408</v>
      </c>
      <c r="P36" s="190">
        <f t="shared" si="1"/>
        <v>363275972</v>
      </c>
      <c r="Q36" s="190">
        <f t="shared" si="1"/>
        <v>0</v>
      </c>
      <c r="R36" s="190">
        <f t="shared" si="1"/>
        <v>564049380</v>
      </c>
      <c r="S36" s="190">
        <f t="shared" si="1"/>
        <v>0</v>
      </c>
      <c r="T36" s="190">
        <f t="shared" si="1"/>
        <v>0</v>
      </c>
      <c r="U36" s="190">
        <f t="shared" si="1"/>
        <v>0</v>
      </c>
      <c r="V36" s="190">
        <f t="shared" si="1"/>
        <v>0</v>
      </c>
      <c r="W36" s="190">
        <f t="shared" si="1"/>
        <v>2721173084</v>
      </c>
      <c r="X36" s="190">
        <f t="shared" si="1"/>
        <v>3725049989</v>
      </c>
      <c r="Y36" s="190">
        <f t="shared" si="1"/>
        <v>-1003876905</v>
      </c>
      <c r="Z36" s="191">
        <f>+IF(X36&lt;&gt;0,+(Y36/X36)*100,0)</f>
        <v>-26.94935391375764</v>
      </c>
      <c r="AA36" s="188">
        <f>SUM(AA25:AA35)</f>
        <v>5958476020</v>
      </c>
    </row>
    <row r="37" spans="1:27" ht="4.5" customHeight="1">
      <c r="A37" s="145"/>
      <c r="B37" s="185"/>
      <c r="C37" s="194"/>
      <c r="D37" s="194"/>
      <c r="E37" s="195"/>
      <c r="F37" s="196"/>
      <c r="G37" s="196"/>
      <c r="H37" s="196"/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7"/>
      <c r="AA37" s="194"/>
    </row>
    <row r="38" spans="1:27" ht="12.75">
      <c r="A38" s="198" t="s">
        <v>45</v>
      </c>
      <c r="B38" s="185"/>
      <c r="C38" s="199">
        <f aca="true" t="shared" si="2" ref="C38:Y38">+C22-C36</f>
        <v>-560698685</v>
      </c>
      <c r="D38" s="199">
        <f>+D22-D36</f>
        <v>0</v>
      </c>
      <c r="E38" s="200">
        <f t="shared" si="2"/>
        <v>155784415</v>
      </c>
      <c r="F38" s="106">
        <f t="shared" si="2"/>
        <v>129230531</v>
      </c>
      <c r="G38" s="106">
        <f t="shared" si="2"/>
        <v>527951852</v>
      </c>
      <c r="H38" s="106">
        <f t="shared" si="2"/>
        <v>2013831</v>
      </c>
      <c r="I38" s="106">
        <f t="shared" si="2"/>
        <v>238472135</v>
      </c>
      <c r="J38" s="106">
        <f t="shared" si="2"/>
        <v>768437818</v>
      </c>
      <c r="K38" s="106">
        <f t="shared" si="2"/>
        <v>175430332</v>
      </c>
      <c r="L38" s="106">
        <f t="shared" si="2"/>
        <v>13508513</v>
      </c>
      <c r="M38" s="106">
        <f t="shared" si="2"/>
        <v>-260398393</v>
      </c>
      <c r="N38" s="106">
        <f t="shared" si="2"/>
        <v>-71459548</v>
      </c>
      <c r="O38" s="106">
        <f t="shared" si="2"/>
        <v>142225865</v>
      </c>
      <c r="P38" s="106">
        <f t="shared" si="2"/>
        <v>89161849</v>
      </c>
      <c r="Q38" s="106">
        <f t="shared" si="2"/>
        <v>0</v>
      </c>
      <c r="R38" s="106">
        <f t="shared" si="2"/>
        <v>231387714</v>
      </c>
      <c r="S38" s="106">
        <f t="shared" si="2"/>
        <v>0</v>
      </c>
      <c r="T38" s="106">
        <f t="shared" si="2"/>
        <v>0</v>
      </c>
      <c r="U38" s="106">
        <f t="shared" si="2"/>
        <v>0</v>
      </c>
      <c r="V38" s="106">
        <f t="shared" si="2"/>
        <v>0</v>
      </c>
      <c r="W38" s="106">
        <f t="shared" si="2"/>
        <v>928365984</v>
      </c>
      <c r="X38" s="106">
        <f>IF(F22=F36,0,X22-X36)</f>
        <v>1056665651</v>
      </c>
      <c r="Y38" s="106">
        <f t="shared" si="2"/>
        <v>-128299667</v>
      </c>
      <c r="Z38" s="201">
        <f>+IF(X38&lt;&gt;0,+(Y38/X38)*100,0)</f>
        <v>-12.141935992580116</v>
      </c>
      <c r="AA38" s="199">
        <f>+AA22-AA36</f>
        <v>129230531</v>
      </c>
    </row>
    <row r="39" spans="1:27" ht="12.75">
      <c r="A39" s="181" t="s">
        <v>46</v>
      </c>
      <c r="B39" s="185"/>
      <c r="C39" s="155">
        <v>175149198</v>
      </c>
      <c r="D39" s="155">
        <v>0</v>
      </c>
      <c r="E39" s="156">
        <v>189888977</v>
      </c>
      <c r="F39" s="60">
        <v>221542251</v>
      </c>
      <c r="G39" s="60">
        <v>0</v>
      </c>
      <c r="H39" s="60">
        <v>491498</v>
      </c>
      <c r="I39" s="60">
        <v>4555933</v>
      </c>
      <c r="J39" s="60">
        <v>5047431</v>
      </c>
      <c r="K39" s="60">
        <v>57504573</v>
      </c>
      <c r="L39" s="60">
        <v>0</v>
      </c>
      <c r="M39" s="60">
        <v>21349486</v>
      </c>
      <c r="N39" s="60">
        <v>78854059</v>
      </c>
      <c r="O39" s="60">
        <v>11419240</v>
      </c>
      <c r="P39" s="60">
        <v>13267154</v>
      </c>
      <c r="Q39" s="60">
        <v>0</v>
      </c>
      <c r="R39" s="60">
        <v>24686394</v>
      </c>
      <c r="S39" s="60">
        <v>0</v>
      </c>
      <c r="T39" s="60">
        <v>0</v>
      </c>
      <c r="U39" s="60">
        <v>0</v>
      </c>
      <c r="V39" s="60">
        <v>0</v>
      </c>
      <c r="W39" s="60">
        <v>108587884</v>
      </c>
      <c r="X39" s="60">
        <v>185868978</v>
      </c>
      <c r="Y39" s="60">
        <v>-77281094</v>
      </c>
      <c r="Z39" s="140">
        <v>-41.58</v>
      </c>
      <c r="AA39" s="155">
        <v>221542251</v>
      </c>
    </row>
    <row r="40" spans="1:27" ht="12.75">
      <c r="A40" s="181" t="s">
        <v>123</v>
      </c>
      <c r="B40" s="185"/>
      <c r="C40" s="130">
        <v>0</v>
      </c>
      <c r="D40" s="130">
        <v>0</v>
      </c>
      <c r="E40" s="156">
        <v>0</v>
      </c>
      <c r="F40" s="54">
        <v>0</v>
      </c>
      <c r="G40" s="54">
        <v>0</v>
      </c>
      <c r="H40" s="54">
        <v>0</v>
      </c>
      <c r="I40" s="54">
        <v>0</v>
      </c>
      <c r="J40" s="54">
        <v>0</v>
      </c>
      <c r="K40" s="54">
        <v>0</v>
      </c>
      <c r="L40" s="54">
        <v>0</v>
      </c>
      <c r="M40" s="54">
        <v>0</v>
      </c>
      <c r="N40" s="54">
        <v>0</v>
      </c>
      <c r="O40" s="54">
        <v>0</v>
      </c>
      <c r="P40" s="54">
        <v>0</v>
      </c>
      <c r="Q40" s="54">
        <v>0</v>
      </c>
      <c r="R40" s="54">
        <v>0</v>
      </c>
      <c r="S40" s="54">
        <v>0</v>
      </c>
      <c r="T40" s="54">
        <v>0</v>
      </c>
      <c r="U40" s="54">
        <v>0</v>
      </c>
      <c r="V40" s="54">
        <v>0</v>
      </c>
      <c r="W40" s="54">
        <v>0</v>
      </c>
      <c r="X40" s="54"/>
      <c r="Y40" s="54">
        <v>0</v>
      </c>
      <c r="Z40" s="184">
        <v>0</v>
      </c>
      <c r="AA40" s="130">
        <v>0</v>
      </c>
    </row>
    <row r="41" spans="1:27" ht="12.75">
      <c r="A41" s="181" t="s">
        <v>124</v>
      </c>
      <c r="B41" s="185"/>
      <c r="C41" s="157">
        <v>0</v>
      </c>
      <c r="D41" s="157">
        <v>0</v>
      </c>
      <c r="E41" s="156">
        <v>0</v>
      </c>
      <c r="F41" s="60">
        <v>0</v>
      </c>
      <c r="G41" s="202">
        <v>0</v>
      </c>
      <c r="H41" s="202">
        <v>0</v>
      </c>
      <c r="I41" s="202">
        <v>0</v>
      </c>
      <c r="J41" s="60">
        <v>0</v>
      </c>
      <c r="K41" s="202">
        <v>0</v>
      </c>
      <c r="L41" s="202">
        <v>0</v>
      </c>
      <c r="M41" s="60">
        <v>0</v>
      </c>
      <c r="N41" s="202">
        <v>0</v>
      </c>
      <c r="O41" s="202">
        <v>0</v>
      </c>
      <c r="P41" s="202">
        <v>0</v>
      </c>
      <c r="Q41" s="60">
        <v>0</v>
      </c>
      <c r="R41" s="202">
        <v>0</v>
      </c>
      <c r="S41" s="202">
        <v>0</v>
      </c>
      <c r="T41" s="60">
        <v>0</v>
      </c>
      <c r="U41" s="202">
        <v>0</v>
      </c>
      <c r="V41" s="202">
        <v>0</v>
      </c>
      <c r="W41" s="202">
        <v>0</v>
      </c>
      <c r="X41" s="60"/>
      <c r="Y41" s="202">
        <v>0</v>
      </c>
      <c r="Z41" s="203">
        <v>0</v>
      </c>
      <c r="AA41" s="204">
        <v>0</v>
      </c>
    </row>
    <row r="42" spans="1:27" ht="24.75" customHeight="1">
      <c r="A42" s="205" t="s">
        <v>47</v>
      </c>
      <c r="B42" s="185"/>
      <c r="C42" s="206">
        <f aca="true" t="shared" si="3" ref="C42:Y42">SUM(C38:C41)</f>
        <v>-385549487</v>
      </c>
      <c r="D42" s="206">
        <f>SUM(D38:D41)</f>
        <v>0</v>
      </c>
      <c r="E42" s="207">
        <f t="shared" si="3"/>
        <v>345673392</v>
      </c>
      <c r="F42" s="88">
        <f t="shared" si="3"/>
        <v>350772782</v>
      </c>
      <c r="G42" s="88">
        <f t="shared" si="3"/>
        <v>527951852</v>
      </c>
      <c r="H42" s="88">
        <f t="shared" si="3"/>
        <v>2505329</v>
      </c>
      <c r="I42" s="88">
        <f t="shared" si="3"/>
        <v>243028068</v>
      </c>
      <c r="J42" s="88">
        <f t="shared" si="3"/>
        <v>773485249</v>
      </c>
      <c r="K42" s="88">
        <f t="shared" si="3"/>
        <v>232934905</v>
      </c>
      <c r="L42" s="88">
        <f t="shared" si="3"/>
        <v>13508513</v>
      </c>
      <c r="M42" s="88">
        <f t="shared" si="3"/>
        <v>-239048907</v>
      </c>
      <c r="N42" s="88">
        <f t="shared" si="3"/>
        <v>7394511</v>
      </c>
      <c r="O42" s="88">
        <f t="shared" si="3"/>
        <v>153645105</v>
      </c>
      <c r="P42" s="88">
        <f t="shared" si="3"/>
        <v>102429003</v>
      </c>
      <c r="Q42" s="88">
        <f t="shared" si="3"/>
        <v>0</v>
      </c>
      <c r="R42" s="88">
        <f t="shared" si="3"/>
        <v>256074108</v>
      </c>
      <c r="S42" s="88">
        <f t="shared" si="3"/>
        <v>0</v>
      </c>
      <c r="T42" s="88">
        <f t="shared" si="3"/>
        <v>0</v>
      </c>
      <c r="U42" s="88">
        <f t="shared" si="3"/>
        <v>0</v>
      </c>
      <c r="V42" s="88">
        <f t="shared" si="3"/>
        <v>0</v>
      </c>
      <c r="W42" s="88">
        <f t="shared" si="3"/>
        <v>1036953868</v>
      </c>
      <c r="X42" s="88">
        <f t="shared" si="3"/>
        <v>1242534629</v>
      </c>
      <c r="Y42" s="88">
        <f t="shared" si="3"/>
        <v>-205580761</v>
      </c>
      <c r="Z42" s="208">
        <f>+IF(X42&lt;&gt;0,+(Y42/X42)*100,0)</f>
        <v>-16.54527416796848</v>
      </c>
      <c r="AA42" s="206">
        <f>SUM(AA38:AA41)</f>
        <v>350772782</v>
      </c>
    </row>
    <row r="43" spans="1:27" ht="12.75">
      <c r="A43" s="181" t="s">
        <v>125</v>
      </c>
      <c r="B43" s="185"/>
      <c r="C43" s="157">
        <v>0</v>
      </c>
      <c r="D43" s="157">
        <v>0</v>
      </c>
      <c r="E43" s="158">
        <v>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0</v>
      </c>
      <c r="M43" s="159">
        <v>0</v>
      </c>
      <c r="N43" s="159">
        <v>0</v>
      </c>
      <c r="O43" s="159">
        <v>0</v>
      </c>
      <c r="P43" s="159">
        <v>0</v>
      </c>
      <c r="Q43" s="159">
        <v>0</v>
      </c>
      <c r="R43" s="159">
        <v>0</v>
      </c>
      <c r="S43" s="159">
        <v>0</v>
      </c>
      <c r="T43" s="159">
        <v>0</v>
      </c>
      <c r="U43" s="159">
        <v>0</v>
      </c>
      <c r="V43" s="159">
        <v>0</v>
      </c>
      <c r="W43" s="159">
        <v>0</v>
      </c>
      <c r="X43" s="159"/>
      <c r="Y43" s="159">
        <v>0</v>
      </c>
      <c r="Z43" s="141">
        <v>0</v>
      </c>
      <c r="AA43" s="157">
        <v>0</v>
      </c>
    </row>
    <row r="44" spans="1:27" ht="12.75">
      <c r="A44" s="209" t="s">
        <v>126</v>
      </c>
      <c r="B44" s="185"/>
      <c r="C44" s="210">
        <f aca="true" t="shared" si="4" ref="C44:Y44">+C42-C43</f>
        <v>-385549487</v>
      </c>
      <c r="D44" s="210">
        <f>+D42-D43</f>
        <v>0</v>
      </c>
      <c r="E44" s="211">
        <f t="shared" si="4"/>
        <v>345673392</v>
      </c>
      <c r="F44" s="77">
        <f t="shared" si="4"/>
        <v>350772782</v>
      </c>
      <c r="G44" s="77">
        <f t="shared" si="4"/>
        <v>527951852</v>
      </c>
      <c r="H44" s="77">
        <f t="shared" si="4"/>
        <v>2505329</v>
      </c>
      <c r="I44" s="77">
        <f t="shared" si="4"/>
        <v>243028068</v>
      </c>
      <c r="J44" s="77">
        <f t="shared" si="4"/>
        <v>773485249</v>
      </c>
      <c r="K44" s="77">
        <f t="shared" si="4"/>
        <v>232934905</v>
      </c>
      <c r="L44" s="77">
        <f t="shared" si="4"/>
        <v>13508513</v>
      </c>
      <c r="M44" s="77">
        <f t="shared" si="4"/>
        <v>-239048907</v>
      </c>
      <c r="N44" s="77">
        <f t="shared" si="4"/>
        <v>7394511</v>
      </c>
      <c r="O44" s="77">
        <f t="shared" si="4"/>
        <v>153645105</v>
      </c>
      <c r="P44" s="77">
        <f t="shared" si="4"/>
        <v>102429003</v>
      </c>
      <c r="Q44" s="77">
        <f t="shared" si="4"/>
        <v>0</v>
      </c>
      <c r="R44" s="77">
        <f t="shared" si="4"/>
        <v>256074108</v>
      </c>
      <c r="S44" s="77">
        <f t="shared" si="4"/>
        <v>0</v>
      </c>
      <c r="T44" s="77">
        <f t="shared" si="4"/>
        <v>0</v>
      </c>
      <c r="U44" s="77">
        <f t="shared" si="4"/>
        <v>0</v>
      </c>
      <c r="V44" s="77">
        <f t="shared" si="4"/>
        <v>0</v>
      </c>
      <c r="W44" s="77">
        <f t="shared" si="4"/>
        <v>1036953868</v>
      </c>
      <c r="X44" s="77">
        <f t="shared" si="4"/>
        <v>1242534629</v>
      </c>
      <c r="Y44" s="77">
        <f t="shared" si="4"/>
        <v>-205580761</v>
      </c>
      <c r="Z44" s="212">
        <f>+IF(X44&lt;&gt;0,+(Y44/X44)*100,0)</f>
        <v>-16.54527416796848</v>
      </c>
      <c r="AA44" s="210">
        <f>+AA42-AA43</f>
        <v>350772782</v>
      </c>
    </row>
    <row r="45" spans="1:27" ht="12.75">
      <c r="A45" s="181" t="s">
        <v>127</v>
      </c>
      <c r="B45" s="185"/>
      <c r="C45" s="157">
        <v>0</v>
      </c>
      <c r="D45" s="157">
        <v>0</v>
      </c>
      <c r="E45" s="158">
        <v>0</v>
      </c>
      <c r="F45" s="159">
        <v>0</v>
      </c>
      <c r="G45" s="159">
        <v>0</v>
      </c>
      <c r="H45" s="159">
        <v>0</v>
      </c>
      <c r="I45" s="159">
        <v>0</v>
      </c>
      <c r="J45" s="213">
        <v>0</v>
      </c>
      <c r="K45" s="159">
        <v>0</v>
      </c>
      <c r="L45" s="159">
        <v>0</v>
      </c>
      <c r="M45" s="159">
        <v>0</v>
      </c>
      <c r="N45" s="159">
        <v>0</v>
      </c>
      <c r="O45" s="159">
        <v>0</v>
      </c>
      <c r="P45" s="159">
        <v>0</v>
      </c>
      <c r="Q45" s="213">
        <v>0</v>
      </c>
      <c r="R45" s="159">
        <v>0</v>
      </c>
      <c r="S45" s="159">
        <v>0</v>
      </c>
      <c r="T45" s="159">
        <v>0</v>
      </c>
      <c r="U45" s="159">
        <v>0</v>
      </c>
      <c r="V45" s="159">
        <v>0</v>
      </c>
      <c r="W45" s="159">
        <v>0</v>
      </c>
      <c r="X45" s="213"/>
      <c r="Y45" s="159">
        <v>0</v>
      </c>
      <c r="Z45" s="141">
        <v>0</v>
      </c>
      <c r="AA45" s="157">
        <v>0</v>
      </c>
    </row>
    <row r="46" spans="1:27" ht="12.75">
      <c r="A46" s="209" t="s">
        <v>128</v>
      </c>
      <c r="B46" s="185"/>
      <c r="C46" s="206">
        <f aca="true" t="shared" si="5" ref="C46:Y46">SUM(C44:C45)</f>
        <v>-385549487</v>
      </c>
      <c r="D46" s="206">
        <f>SUM(D44:D45)</f>
        <v>0</v>
      </c>
      <c r="E46" s="207">
        <f t="shared" si="5"/>
        <v>345673392</v>
      </c>
      <c r="F46" s="88">
        <f t="shared" si="5"/>
        <v>350772782</v>
      </c>
      <c r="G46" s="88">
        <f t="shared" si="5"/>
        <v>527951852</v>
      </c>
      <c r="H46" s="88">
        <f t="shared" si="5"/>
        <v>2505329</v>
      </c>
      <c r="I46" s="88">
        <f t="shared" si="5"/>
        <v>243028068</v>
      </c>
      <c r="J46" s="88">
        <f t="shared" si="5"/>
        <v>773485249</v>
      </c>
      <c r="K46" s="88">
        <f t="shared" si="5"/>
        <v>232934905</v>
      </c>
      <c r="L46" s="88">
        <f t="shared" si="5"/>
        <v>13508513</v>
      </c>
      <c r="M46" s="88">
        <f t="shared" si="5"/>
        <v>-239048907</v>
      </c>
      <c r="N46" s="88">
        <f t="shared" si="5"/>
        <v>7394511</v>
      </c>
      <c r="O46" s="88">
        <f t="shared" si="5"/>
        <v>153645105</v>
      </c>
      <c r="P46" s="88">
        <f t="shared" si="5"/>
        <v>102429003</v>
      </c>
      <c r="Q46" s="88">
        <f t="shared" si="5"/>
        <v>0</v>
      </c>
      <c r="R46" s="88">
        <f t="shared" si="5"/>
        <v>256074108</v>
      </c>
      <c r="S46" s="88">
        <f t="shared" si="5"/>
        <v>0</v>
      </c>
      <c r="T46" s="88">
        <f t="shared" si="5"/>
        <v>0</v>
      </c>
      <c r="U46" s="88">
        <f t="shared" si="5"/>
        <v>0</v>
      </c>
      <c r="V46" s="88">
        <f t="shared" si="5"/>
        <v>0</v>
      </c>
      <c r="W46" s="88">
        <f t="shared" si="5"/>
        <v>1036953868</v>
      </c>
      <c r="X46" s="88">
        <f t="shared" si="5"/>
        <v>1242534629</v>
      </c>
      <c r="Y46" s="88">
        <f t="shared" si="5"/>
        <v>-205580761</v>
      </c>
      <c r="Z46" s="208">
        <f>+IF(X46&lt;&gt;0,+(Y46/X46)*100,0)</f>
        <v>-16.54527416796848</v>
      </c>
      <c r="AA46" s="206">
        <f>SUM(AA44:AA45)</f>
        <v>350772782</v>
      </c>
    </row>
    <row r="47" spans="1:27" ht="12.75">
      <c r="A47" s="214" t="s">
        <v>48</v>
      </c>
      <c r="B47" s="185"/>
      <c r="C47" s="157">
        <v>0</v>
      </c>
      <c r="D47" s="157">
        <v>0</v>
      </c>
      <c r="E47" s="158">
        <v>0</v>
      </c>
      <c r="F47" s="159">
        <v>0</v>
      </c>
      <c r="G47" s="60">
        <v>0</v>
      </c>
      <c r="H47" s="60">
        <v>0</v>
      </c>
      <c r="I47" s="82">
        <v>0</v>
      </c>
      <c r="J47" s="60">
        <v>0</v>
      </c>
      <c r="K47" s="60">
        <v>0</v>
      </c>
      <c r="L47" s="60">
        <v>0</v>
      </c>
      <c r="M47" s="159">
        <v>0</v>
      </c>
      <c r="N47" s="60">
        <v>0</v>
      </c>
      <c r="O47" s="60">
        <v>0</v>
      </c>
      <c r="P47" s="82">
        <v>0</v>
      </c>
      <c r="Q47" s="60">
        <v>0</v>
      </c>
      <c r="R47" s="60">
        <v>0</v>
      </c>
      <c r="S47" s="60">
        <v>0</v>
      </c>
      <c r="T47" s="159">
        <v>0</v>
      </c>
      <c r="U47" s="60">
        <v>0</v>
      </c>
      <c r="V47" s="60">
        <v>0</v>
      </c>
      <c r="W47" s="82">
        <v>0</v>
      </c>
      <c r="X47" s="60"/>
      <c r="Y47" s="60">
        <v>0</v>
      </c>
      <c r="Z47" s="140">
        <v>0</v>
      </c>
      <c r="AA47" s="155">
        <v>0</v>
      </c>
    </row>
    <row r="48" spans="1:27" ht="12.75">
      <c r="A48" s="215" t="s">
        <v>49</v>
      </c>
      <c r="B48" s="216"/>
      <c r="C48" s="217">
        <f aca="true" t="shared" si="6" ref="C48:Y48">SUM(C46:C47)</f>
        <v>-385549487</v>
      </c>
      <c r="D48" s="217">
        <f>SUM(D46:D47)</f>
        <v>0</v>
      </c>
      <c r="E48" s="218">
        <f t="shared" si="6"/>
        <v>345673392</v>
      </c>
      <c r="F48" s="219">
        <f t="shared" si="6"/>
        <v>350772782</v>
      </c>
      <c r="G48" s="219">
        <f t="shared" si="6"/>
        <v>527951852</v>
      </c>
      <c r="H48" s="220">
        <f t="shared" si="6"/>
        <v>2505329</v>
      </c>
      <c r="I48" s="220">
        <f t="shared" si="6"/>
        <v>243028068</v>
      </c>
      <c r="J48" s="220">
        <f t="shared" si="6"/>
        <v>773485249</v>
      </c>
      <c r="K48" s="220">
        <f t="shared" si="6"/>
        <v>232934905</v>
      </c>
      <c r="L48" s="220">
        <f t="shared" si="6"/>
        <v>13508513</v>
      </c>
      <c r="M48" s="219">
        <f t="shared" si="6"/>
        <v>-239048907</v>
      </c>
      <c r="N48" s="219">
        <f t="shared" si="6"/>
        <v>7394511</v>
      </c>
      <c r="O48" s="220">
        <f t="shared" si="6"/>
        <v>153645105</v>
      </c>
      <c r="P48" s="220">
        <f t="shared" si="6"/>
        <v>102429003</v>
      </c>
      <c r="Q48" s="220">
        <f t="shared" si="6"/>
        <v>0</v>
      </c>
      <c r="R48" s="220">
        <f t="shared" si="6"/>
        <v>256074108</v>
      </c>
      <c r="S48" s="220">
        <f t="shared" si="6"/>
        <v>0</v>
      </c>
      <c r="T48" s="219">
        <f t="shared" si="6"/>
        <v>0</v>
      </c>
      <c r="U48" s="219">
        <f t="shared" si="6"/>
        <v>0</v>
      </c>
      <c r="V48" s="220">
        <f t="shared" si="6"/>
        <v>0</v>
      </c>
      <c r="W48" s="220">
        <f t="shared" si="6"/>
        <v>1036953868</v>
      </c>
      <c r="X48" s="220">
        <f t="shared" si="6"/>
        <v>1242534629</v>
      </c>
      <c r="Y48" s="220">
        <f t="shared" si="6"/>
        <v>-205580761</v>
      </c>
      <c r="Z48" s="221">
        <f>+IF(X48&lt;&gt;0,+(Y48/X48)*100,0)</f>
        <v>-16.54527416796848</v>
      </c>
      <c r="AA48" s="222">
        <f>SUM(AA46:AA47)</f>
        <v>350772782</v>
      </c>
    </row>
    <row r="49" spans="1:27" ht="12.75">
      <c r="A49" s="176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7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17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223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224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224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  <row r="55" spans="1:27" ht="12.75">
      <c r="A55" s="118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8"/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</row>
    <row r="56" spans="1:27" ht="12.75">
      <c r="A56" s="118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8"/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</row>
    <row r="57" spans="1:27" ht="12.75">
      <c r="A57" s="118"/>
      <c r="B57" s="118"/>
      <c r="C57" s="118"/>
      <c r="D57" s="118"/>
      <c r="E57" s="118"/>
      <c r="F57" s="118"/>
      <c r="G57" s="118"/>
      <c r="H57" s="118"/>
      <c r="I57" s="118"/>
      <c r="J57" s="118"/>
      <c r="K57" s="118"/>
      <c r="L57" s="118"/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</row>
    <row r="58" spans="1:27" ht="12.75">
      <c r="A58" s="18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/>
      <c r="AA58" s="18"/>
    </row>
    <row r="59" spans="1:27" ht="12.75">
      <c r="A59" s="18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</row>
    <row r="60" spans="1:27" ht="12.75">
      <c r="A60" s="18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/>
      <c r="AA60" s="18"/>
    </row>
    <row r="61" spans="1:27" ht="12.75">
      <c r="A61" s="18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/>
      <c r="AA61" s="18"/>
    </row>
    <row r="62" spans="1:27" ht="12.75">
      <c r="A62" s="18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</row>
    <row r="63" spans="1:27" ht="12.75">
      <c r="A63" s="18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</row>
  </sheetData>
  <sheetProtection/>
  <mergeCells count="2">
    <mergeCell ref="A1:AA1"/>
    <mergeCell ref="E2:AA2"/>
  </mergeCells>
  <printOptions horizontalCentered="1"/>
  <pageMargins left="0.551181102362205" right="0.22" top="0.51" bottom="0.31" header="0.31496062992126" footer="0.31496062992126"/>
  <pageSetup horizontalDpi="600" verticalDpi="600" orientation="landscape" paperSize="9" scale="6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5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129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178" t="s">
        <v>4</v>
      </c>
      <c r="F2" s="226"/>
      <c r="G2" s="227"/>
      <c r="H2" s="227"/>
      <c r="I2" s="227"/>
      <c r="J2" s="227"/>
      <c r="K2" s="227"/>
      <c r="L2" s="227"/>
      <c r="M2" s="226"/>
      <c r="N2" s="227"/>
      <c r="O2" s="227"/>
      <c r="P2" s="227"/>
      <c r="Q2" s="227"/>
      <c r="R2" s="227"/>
      <c r="S2" s="227"/>
      <c r="T2" s="226"/>
      <c r="U2" s="227"/>
      <c r="V2" s="227"/>
      <c r="W2" s="227"/>
      <c r="X2" s="227"/>
      <c r="Y2" s="227"/>
      <c r="Z2" s="227"/>
      <c r="AA2" s="228"/>
    </row>
    <row r="3" spans="1:27" ht="24.75" customHeight="1">
      <c r="A3" s="161" t="s">
        <v>5</v>
      </c>
      <c r="B3" s="162"/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146" t="s">
        <v>130</v>
      </c>
      <c r="B4" s="136"/>
      <c r="C4" s="164"/>
      <c r="D4" s="164"/>
      <c r="E4" s="165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166"/>
      <c r="U4" s="166"/>
      <c r="V4" s="166"/>
      <c r="W4" s="166"/>
      <c r="X4" s="166"/>
      <c r="Y4" s="166"/>
      <c r="Z4" s="180"/>
      <c r="AA4" s="229"/>
    </row>
    <row r="5" spans="1:27" ht="12.75">
      <c r="A5" s="135" t="s">
        <v>74</v>
      </c>
      <c r="B5" s="136"/>
      <c r="C5" s="153">
        <f aca="true" t="shared" si="0" ref="C5:Y5">SUM(C6:C8)</f>
        <v>4018531</v>
      </c>
      <c r="D5" s="153">
        <f>SUM(D6:D8)</f>
        <v>0</v>
      </c>
      <c r="E5" s="154">
        <f t="shared" si="0"/>
        <v>31800000</v>
      </c>
      <c r="F5" s="100">
        <f t="shared" si="0"/>
        <v>45876000</v>
      </c>
      <c r="G5" s="100">
        <f t="shared" si="0"/>
        <v>50377</v>
      </c>
      <c r="H5" s="100">
        <f t="shared" si="0"/>
        <v>532106</v>
      </c>
      <c r="I5" s="100">
        <f t="shared" si="0"/>
        <v>14614</v>
      </c>
      <c r="J5" s="100">
        <f t="shared" si="0"/>
        <v>597097</v>
      </c>
      <c r="K5" s="100">
        <f t="shared" si="0"/>
        <v>14614</v>
      </c>
      <c r="L5" s="100">
        <f t="shared" si="0"/>
        <v>581283</v>
      </c>
      <c r="M5" s="100">
        <f t="shared" si="0"/>
        <v>4371177</v>
      </c>
      <c r="N5" s="100">
        <f t="shared" si="0"/>
        <v>4967074</v>
      </c>
      <c r="O5" s="100">
        <f t="shared" si="0"/>
        <v>1336490</v>
      </c>
      <c r="P5" s="100">
        <f t="shared" si="0"/>
        <v>1130732</v>
      </c>
      <c r="Q5" s="100">
        <f t="shared" si="0"/>
        <v>956963</v>
      </c>
      <c r="R5" s="100">
        <f t="shared" si="0"/>
        <v>3424185</v>
      </c>
      <c r="S5" s="100">
        <f t="shared" si="0"/>
        <v>0</v>
      </c>
      <c r="T5" s="100">
        <f t="shared" si="0"/>
        <v>0</v>
      </c>
      <c r="U5" s="100">
        <f t="shared" si="0"/>
        <v>0</v>
      </c>
      <c r="V5" s="100">
        <f t="shared" si="0"/>
        <v>0</v>
      </c>
      <c r="W5" s="100">
        <f t="shared" si="0"/>
        <v>8988356</v>
      </c>
      <c r="X5" s="100">
        <f t="shared" si="0"/>
        <v>14699997</v>
      </c>
      <c r="Y5" s="100">
        <f t="shared" si="0"/>
        <v>-5711641</v>
      </c>
      <c r="Z5" s="137">
        <f>+IF(X5&lt;&gt;0,+(Y5/X5)*100,0)</f>
        <v>-38.854708609804476</v>
      </c>
      <c r="AA5" s="153">
        <f>SUM(AA6:AA8)</f>
        <v>45876000</v>
      </c>
    </row>
    <row r="6" spans="1:27" ht="12.75">
      <c r="A6" s="138" t="s">
        <v>75</v>
      </c>
      <c r="B6" s="136"/>
      <c r="C6" s="155"/>
      <c r="D6" s="155"/>
      <c r="E6" s="156">
        <v>450000</v>
      </c>
      <c r="F6" s="60"/>
      <c r="G6" s="60"/>
      <c r="H6" s="60">
        <v>529576</v>
      </c>
      <c r="I6" s="60">
        <v>13438</v>
      </c>
      <c r="J6" s="60">
        <v>543014</v>
      </c>
      <c r="K6" s="60">
        <v>13438</v>
      </c>
      <c r="L6" s="60">
        <v>26252</v>
      </c>
      <c r="M6" s="60">
        <v>165226</v>
      </c>
      <c r="N6" s="60">
        <v>204916</v>
      </c>
      <c r="O6" s="60">
        <v>754208</v>
      </c>
      <c r="P6" s="60"/>
      <c r="Q6" s="60">
        <v>18543</v>
      </c>
      <c r="R6" s="60">
        <v>772751</v>
      </c>
      <c r="S6" s="60"/>
      <c r="T6" s="60"/>
      <c r="U6" s="60"/>
      <c r="V6" s="60"/>
      <c r="W6" s="60">
        <v>1520681</v>
      </c>
      <c r="X6" s="60"/>
      <c r="Y6" s="60">
        <v>1520681</v>
      </c>
      <c r="Z6" s="140"/>
      <c r="AA6" s="62"/>
    </row>
    <row r="7" spans="1:27" ht="12.75">
      <c r="A7" s="138" t="s">
        <v>76</v>
      </c>
      <c r="B7" s="136"/>
      <c r="C7" s="157">
        <v>4018531</v>
      </c>
      <c r="D7" s="157"/>
      <c r="E7" s="158">
        <v>19600000</v>
      </c>
      <c r="F7" s="159">
        <v>45876000</v>
      </c>
      <c r="G7" s="159">
        <v>50377</v>
      </c>
      <c r="H7" s="159">
        <v>2530</v>
      </c>
      <c r="I7" s="159">
        <v>1176</v>
      </c>
      <c r="J7" s="159">
        <v>54083</v>
      </c>
      <c r="K7" s="159">
        <v>1176</v>
      </c>
      <c r="L7" s="159">
        <v>346064</v>
      </c>
      <c r="M7" s="159">
        <v>1310390</v>
      </c>
      <c r="N7" s="159">
        <v>1657630</v>
      </c>
      <c r="O7" s="159">
        <v>568458</v>
      </c>
      <c r="P7" s="159">
        <v>1096670</v>
      </c>
      <c r="Q7" s="159">
        <v>342269</v>
      </c>
      <c r="R7" s="159">
        <v>2007397</v>
      </c>
      <c r="S7" s="159"/>
      <c r="T7" s="159"/>
      <c r="U7" s="159"/>
      <c r="V7" s="159"/>
      <c r="W7" s="159">
        <v>3719110</v>
      </c>
      <c r="X7" s="159">
        <v>14699997</v>
      </c>
      <c r="Y7" s="159">
        <v>-10980887</v>
      </c>
      <c r="Z7" s="141">
        <v>-74.7</v>
      </c>
      <c r="AA7" s="225">
        <v>45876000</v>
      </c>
    </row>
    <row r="8" spans="1:27" ht="12.75">
      <c r="A8" s="138" t="s">
        <v>77</v>
      </c>
      <c r="B8" s="136"/>
      <c r="C8" s="155"/>
      <c r="D8" s="155"/>
      <c r="E8" s="156">
        <v>11750000</v>
      </c>
      <c r="F8" s="60"/>
      <c r="G8" s="60"/>
      <c r="H8" s="60"/>
      <c r="I8" s="60"/>
      <c r="J8" s="60"/>
      <c r="K8" s="60"/>
      <c r="L8" s="60">
        <v>208967</v>
      </c>
      <c r="M8" s="60">
        <v>2895561</v>
      </c>
      <c r="N8" s="60">
        <v>3104528</v>
      </c>
      <c r="O8" s="60">
        <v>13824</v>
      </c>
      <c r="P8" s="60">
        <v>34062</v>
      </c>
      <c r="Q8" s="60">
        <v>596151</v>
      </c>
      <c r="R8" s="60">
        <v>644037</v>
      </c>
      <c r="S8" s="60"/>
      <c r="T8" s="60"/>
      <c r="U8" s="60"/>
      <c r="V8" s="60"/>
      <c r="W8" s="60">
        <v>3748565</v>
      </c>
      <c r="X8" s="60"/>
      <c r="Y8" s="60">
        <v>3748565</v>
      </c>
      <c r="Z8" s="140"/>
      <c r="AA8" s="62"/>
    </row>
    <row r="9" spans="1:27" ht="12.75">
      <c r="A9" s="135" t="s">
        <v>78</v>
      </c>
      <c r="B9" s="136"/>
      <c r="C9" s="153">
        <f aca="true" t="shared" si="1" ref="C9:Y9">SUM(C10:C14)</f>
        <v>61225015</v>
      </c>
      <c r="D9" s="153">
        <f>SUM(D10:D14)</f>
        <v>0</v>
      </c>
      <c r="E9" s="154">
        <f t="shared" si="1"/>
        <v>67103384</v>
      </c>
      <c r="F9" s="100">
        <f t="shared" si="1"/>
        <v>65149644</v>
      </c>
      <c r="G9" s="100">
        <f t="shared" si="1"/>
        <v>0</v>
      </c>
      <c r="H9" s="100">
        <f t="shared" si="1"/>
        <v>0</v>
      </c>
      <c r="I9" s="100">
        <f t="shared" si="1"/>
        <v>0</v>
      </c>
      <c r="J9" s="100">
        <f t="shared" si="1"/>
        <v>0</v>
      </c>
      <c r="K9" s="100">
        <f t="shared" si="1"/>
        <v>0</v>
      </c>
      <c r="L9" s="100">
        <f t="shared" si="1"/>
        <v>0</v>
      </c>
      <c r="M9" s="100">
        <f t="shared" si="1"/>
        <v>0</v>
      </c>
      <c r="N9" s="100">
        <f t="shared" si="1"/>
        <v>0</v>
      </c>
      <c r="O9" s="100">
        <f t="shared" si="1"/>
        <v>0</v>
      </c>
      <c r="P9" s="100">
        <f t="shared" si="1"/>
        <v>0</v>
      </c>
      <c r="Q9" s="100">
        <f t="shared" si="1"/>
        <v>0</v>
      </c>
      <c r="R9" s="100">
        <f t="shared" si="1"/>
        <v>0</v>
      </c>
      <c r="S9" s="100">
        <f t="shared" si="1"/>
        <v>0</v>
      </c>
      <c r="T9" s="100">
        <f t="shared" si="1"/>
        <v>0</v>
      </c>
      <c r="U9" s="100">
        <f t="shared" si="1"/>
        <v>0</v>
      </c>
      <c r="V9" s="100">
        <f t="shared" si="1"/>
        <v>0</v>
      </c>
      <c r="W9" s="100">
        <f t="shared" si="1"/>
        <v>0</v>
      </c>
      <c r="X9" s="100">
        <f t="shared" si="1"/>
        <v>46487538</v>
      </c>
      <c r="Y9" s="100">
        <f t="shared" si="1"/>
        <v>-46487538</v>
      </c>
      <c r="Z9" s="137">
        <f>+IF(X9&lt;&gt;0,+(Y9/X9)*100,0)</f>
        <v>-100</v>
      </c>
      <c r="AA9" s="102">
        <f>SUM(AA10:AA14)</f>
        <v>65149644</v>
      </c>
    </row>
    <row r="10" spans="1:27" ht="12.75">
      <c r="A10" s="138" t="s">
        <v>79</v>
      </c>
      <c r="B10" s="136"/>
      <c r="C10" s="155">
        <v>44804404</v>
      </c>
      <c r="D10" s="155"/>
      <c r="E10" s="156">
        <v>27320977</v>
      </c>
      <c r="F10" s="60">
        <v>16229237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16650729</v>
      </c>
      <c r="Y10" s="60">
        <v>-16650729</v>
      </c>
      <c r="Z10" s="140">
        <v>-100</v>
      </c>
      <c r="AA10" s="62">
        <v>16229237</v>
      </c>
    </row>
    <row r="11" spans="1:27" ht="12.75">
      <c r="A11" s="138" t="s">
        <v>80</v>
      </c>
      <c r="B11" s="136"/>
      <c r="C11" s="155">
        <v>16420611</v>
      </c>
      <c r="D11" s="155"/>
      <c r="E11" s="156">
        <v>25782407</v>
      </c>
      <c r="F11" s="60">
        <v>24420407</v>
      </c>
      <c r="G11" s="60"/>
      <c r="H11" s="60"/>
      <c r="I11" s="60"/>
      <c r="J11" s="60"/>
      <c r="K11" s="60"/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>
        <v>19336806</v>
      </c>
      <c r="Y11" s="60">
        <v>-19336806</v>
      </c>
      <c r="Z11" s="140">
        <v>-100</v>
      </c>
      <c r="AA11" s="62">
        <v>24420407</v>
      </c>
    </row>
    <row r="12" spans="1:27" ht="12.75">
      <c r="A12" s="138" t="s">
        <v>81</v>
      </c>
      <c r="B12" s="136"/>
      <c r="C12" s="155"/>
      <c r="D12" s="155"/>
      <c r="E12" s="156"/>
      <c r="F12" s="60">
        <v>1000000</v>
      </c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>
        <v>1000000</v>
      </c>
    </row>
    <row r="13" spans="1:27" ht="12.75">
      <c r="A13" s="138" t="s">
        <v>82</v>
      </c>
      <c r="B13" s="136"/>
      <c r="C13" s="155"/>
      <c r="D13" s="155"/>
      <c r="E13" s="156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138" t="s">
        <v>83</v>
      </c>
      <c r="B14" s="136"/>
      <c r="C14" s="157"/>
      <c r="D14" s="157"/>
      <c r="E14" s="158">
        <v>14000000</v>
      </c>
      <c r="F14" s="159">
        <v>23500000</v>
      </c>
      <c r="G14" s="159"/>
      <c r="H14" s="159"/>
      <c r="I14" s="159"/>
      <c r="J14" s="159"/>
      <c r="K14" s="159"/>
      <c r="L14" s="159"/>
      <c r="M14" s="159"/>
      <c r="N14" s="159"/>
      <c r="O14" s="159"/>
      <c r="P14" s="159"/>
      <c r="Q14" s="159"/>
      <c r="R14" s="159"/>
      <c r="S14" s="159"/>
      <c r="T14" s="159"/>
      <c r="U14" s="159"/>
      <c r="V14" s="159"/>
      <c r="W14" s="159"/>
      <c r="X14" s="159">
        <v>10500003</v>
      </c>
      <c r="Y14" s="159">
        <v>-10500003</v>
      </c>
      <c r="Z14" s="141">
        <v>-100</v>
      </c>
      <c r="AA14" s="225">
        <v>23500000</v>
      </c>
    </row>
    <row r="15" spans="1:27" ht="12.75">
      <c r="A15" s="135" t="s">
        <v>84</v>
      </c>
      <c r="B15" s="142"/>
      <c r="C15" s="153">
        <f aca="true" t="shared" si="2" ref="C15:Y15">SUM(C16:C18)</f>
        <v>64962346</v>
      </c>
      <c r="D15" s="153">
        <f>SUM(D16:D18)</f>
        <v>0</v>
      </c>
      <c r="E15" s="154">
        <f t="shared" si="2"/>
        <v>87108987</v>
      </c>
      <c r="F15" s="100">
        <f t="shared" si="2"/>
        <v>82486920</v>
      </c>
      <c r="G15" s="100">
        <f t="shared" si="2"/>
        <v>0</v>
      </c>
      <c r="H15" s="100">
        <f t="shared" si="2"/>
        <v>107608</v>
      </c>
      <c r="I15" s="100">
        <f t="shared" si="2"/>
        <v>11807410</v>
      </c>
      <c r="J15" s="100">
        <f t="shared" si="2"/>
        <v>11915018</v>
      </c>
      <c r="K15" s="100">
        <f t="shared" si="2"/>
        <v>11807410</v>
      </c>
      <c r="L15" s="100">
        <f t="shared" si="2"/>
        <v>13104138</v>
      </c>
      <c r="M15" s="100">
        <f t="shared" si="2"/>
        <v>17402023</v>
      </c>
      <c r="N15" s="100">
        <f t="shared" si="2"/>
        <v>42313571</v>
      </c>
      <c r="O15" s="100">
        <f t="shared" si="2"/>
        <v>3035615</v>
      </c>
      <c r="P15" s="100">
        <f t="shared" si="2"/>
        <v>10612846</v>
      </c>
      <c r="Q15" s="100">
        <f t="shared" si="2"/>
        <v>21268769</v>
      </c>
      <c r="R15" s="100">
        <f t="shared" si="2"/>
        <v>34917230</v>
      </c>
      <c r="S15" s="100">
        <f t="shared" si="2"/>
        <v>0</v>
      </c>
      <c r="T15" s="100">
        <f t="shared" si="2"/>
        <v>0</v>
      </c>
      <c r="U15" s="100">
        <f t="shared" si="2"/>
        <v>0</v>
      </c>
      <c r="V15" s="100">
        <f t="shared" si="2"/>
        <v>0</v>
      </c>
      <c r="W15" s="100">
        <f t="shared" si="2"/>
        <v>89145819</v>
      </c>
      <c r="X15" s="100">
        <f t="shared" si="2"/>
        <v>65979738</v>
      </c>
      <c r="Y15" s="100">
        <f t="shared" si="2"/>
        <v>23166081</v>
      </c>
      <c r="Z15" s="137">
        <f>+IF(X15&lt;&gt;0,+(Y15/X15)*100,0)</f>
        <v>35.11090177411738</v>
      </c>
      <c r="AA15" s="102">
        <f>SUM(AA16:AA18)</f>
        <v>82486920</v>
      </c>
    </row>
    <row r="16" spans="1:27" ht="12.75">
      <c r="A16" s="138" t="s">
        <v>85</v>
      </c>
      <c r="B16" s="136"/>
      <c r="C16" s="155">
        <v>2938163</v>
      </c>
      <c r="D16" s="155"/>
      <c r="E16" s="156">
        <v>15376000</v>
      </c>
      <c r="F16" s="60"/>
      <c r="G16" s="60"/>
      <c r="H16" s="60">
        <v>107608</v>
      </c>
      <c r="I16" s="60">
        <v>11807410</v>
      </c>
      <c r="J16" s="60">
        <v>11915018</v>
      </c>
      <c r="K16" s="60">
        <v>11807410</v>
      </c>
      <c r="L16" s="60">
        <v>13104138</v>
      </c>
      <c r="M16" s="60">
        <v>17402023</v>
      </c>
      <c r="N16" s="60">
        <v>42313571</v>
      </c>
      <c r="O16" s="60">
        <v>3035615</v>
      </c>
      <c r="P16" s="60">
        <v>10612846</v>
      </c>
      <c r="Q16" s="60">
        <v>21268769</v>
      </c>
      <c r="R16" s="60">
        <v>34917230</v>
      </c>
      <c r="S16" s="60"/>
      <c r="T16" s="60"/>
      <c r="U16" s="60"/>
      <c r="V16" s="60"/>
      <c r="W16" s="60">
        <v>89145819</v>
      </c>
      <c r="X16" s="60">
        <v>9929997</v>
      </c>
      <c r="Y16" s="60">
        <v>79215822</v>
      </c>
      <c r="Z16" s="140">
        <v>797.74</v>
      </c>
      <c r="AA16" s="62"/>
    </row>
    <row r="17" spans="1:27" ht="12.75">
      <c r="A17" s="138" t="s">
        <v>86</v>
      </c>
      <c r="B17" s="136"/>
      <c r="C17" s="155">
        <v>62024183</v>
      </c>
      <c r="D17" s="155"/>
      <c r="E17" s="156">
        <v>71732987</v>
      </c>
      <c r="F17" s="60">
        <v>82486920</v>
      </c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>
        <v>56049741</v>
      </c>
      <c r="Y17" s="60">
        <v>-56049741</v>
      </c>
      <c r="Z17" s="140">
        <v>-100</v>
      </c>
      <c r="AA17" s="62">
        <v>82486920</v>
      </c>
    </row>
    <row r="18" spans="1:27" ht="12.75">
      <c r="A18" s="138" t="s">
        <v>87</v>
      </c>
      <c r="B18" s="136"/>
      <c r="C18" s="155"/>
      <c r="D18" s="155"/>
      <c r="E18" s="156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135" t="s">
        <v>88</v>
      </c>
      <c r="B19" s="142"/>
      <c r="C19" s="153">
        <f aca="true" t="shared" si="3" ref="C19:Y19">SUM(C20:C23)</f>
        <v>110674186</v>
      </c>
      <c r="D19" s="153">
        <f>SUM(D20:D23)</f>
        <v>0</v>
      </c>
      <c r="E19" s="154">
        <f t="shared" si="3"/>
        <v>159661006</v>
      </c>
      <c r="F19" s="100">
        <f t="shared" si="3"/>
        <v>157260218</v>
      </c>
      <c r="G19" s="100">
        <f t="shared" si="3"/>
        <v>0</v>
      </c>
      <c r="H19" s="100">
        <f t="shared" si="3"/>
        <v>0</v>
      </c>
      <c r="I19" s="100">
        <f t="shared" si="3"/>
        <v>0</v>
      </c>
      <c r="J19" s="100">
        <f t="shared" si="3"/>
        <v>0</v>
      </c>
      <c r="K19" s="100">
        <f t="shared" si="3"/>
        <v>0</v>
      </c>
      <c r="L19" s="100">
        <f t="shared" si="3"/>
        <v>0</v>
      </c>
      <c r="M19" s="100">
        <f t="shared" si="3"/>
        <v>0</v>
      </c>
      <c r="N19" s="100">
        <f t="shared" si="3"/>
        <v>0</v>
      </c>
      <c r="O19" s="100">
        <f t="shared" si="3"/>
        <v>0</v>
      </c>
      <c r="P19" s="100">
        <f t="shared" si="3"/>
        <v>0</v>
      </c>
      <c r="Q19" s="100">
        <f t="shared" si="3"/>
        <v>0</v>
      </c>
      <c r="R19" s="100">
        <f t="shared" si="3"/>
        <v>0</v>
      </c>
      <c r="S19" s="100">
        <f t="shared" si="3"/>
        <v>0</v>
      </c>
      <c r="T19" s="100">
        <f t="shared" si="3"/>
        <v>0</v>
      </c>
      <c r="U19" s="100">
        <f t="shared" si="3"/>
        <v>0</v>
      </c>
      <c r="V19" s="100">
        <f t="shared" si="3"/>
        <v>0</v>
      </c>
      <c r="W19" s="100">
        <f t="shared" si="3"/>
        <v>0</v>
      </c>
      <c r="X19" s="100">
        <f t="shared" si="3"/>
        <v>119520756</v>
      </c>
      <c r="Y19" s="100">
        <f t="shared" si="3"/>
        <v>-119520756</v>
      </c>
      <c r="Z19" s="137">
        <f>+IF(X19&lt;&gt;0,+(Y19/X19)*100,0)</f>
        <v>-100</v>
      </c>
      <c r="AA19" s="102">
        <f>SUM(AA20:AA23)</f>
        <v>157260218</v>
      </c>
    </row>
    <row r="20" spans="1:27" ht="12.75">
      <c r="A20" s="138" t="s">
        <v>89</v>
      </c>
      <c r="B20" s="136"/>
      <c r="C20" s="155">
        <v>47813660</v>
      </c>
      <c r="D20" s="155"/>
      <c r="E20" s="156">
        <v>74600000</v>
      </c>
      <c r="F20" s="60">
        <v>49911501</v>
      </c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>
        <v>55950003</v>
      </c>
      <c r="Y20" s="60">
        <v>-55950003</v>
      </c>
      <c r="Z20" s="140">
        <v>-100</v>
      </c>
      <c r="AA20" s="62">
        <v>49911501</v>
      </c>
    </row>
    <row r="21" spans="1:27" ht="12.75">
      <c r="A21" s="138" t="s">
        <v>90</v>
      </c>
      <c r="B21" s="136"/>
      <c r="C21" s="155">
        <v>46264440</v>
      </c>
      <c r="D21" s="155"/>
      <c r="E21" s="156">
        <v>76261006</v>
      </c>
      <c r="F21" s="60">
        <v>80447073</v>
      </c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>
        <v>57945753</v>
      </c>
      <c r="Y21" s="60">
        <v>-57945753</v>
      </c>
      <c r="Z21" s="140">
        <v>-100</v>
      </c>
      <c r="AA21" s="62">
        <v>80447073</v>
      </c>
    </row>
    <row r="22" spans="1:27" ht="12.75">
      <c r="A22" s="138" t="s">
        <v>91</v>
      </c>
      <c r="B22" s="136"/>
      <c r="C22" s="157">
        <v>5333568</v>
      </c>
      <c r="D22" s="157"/>
      <c r="E22" s="158"/>
      <c r="F22" s="159">
        <v>15971160</v>
      </c>
      <c r="G22" s="159"/>
      <c r="H22" s="159"/>
      <c r="I22" s="159"/>
      <c r="J22" s="159"/>
      <c r="K22" s="159"/>
      <c r="L22" s="159"/>
      <c r="M22" s="159"/>
      <c r="N22" s="159"/>
      <c r="O22" s="159"/>
      <c r="P22" s="159"/>
      <c r="Q22" s="159"/>
      <c r="R22" s="159"/>
      <c r="S22" s="159"/>
      <c r="T22" s="159"/>
      <c r="U22" s="159"/>
      <c r="V22" s="159"/>
      <c r="W22" s="159"/>
      <c r="X22" s="159"/>
      <c r="Y22" s="159"/>
      <c r="Z22" s="141"/>
      <c r="AA22" s="225">
        <v>15971160</v>
      </c>
    </row>
    <row r="23" spans="1:27" ht="12.75">
      <c r="A23" s="138" t="s">
        <v>92</v>
      </c>
      <c r="B23" s="136"/>
      <c r="C23" s="155">
        <v>11262518</v>
      </c>
      <c r="D23" s="155"/>
      <c r="E23" s="156">
        <v>8800000</v>
      </c>
      <c r="F23" s="60">
        <v>10930484</v>
      </c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>
        <v>5625000</v>
      </c>
      <c r="Y23" s="60">
        <v>-5625000</v>
      </c>
      <c r="Z23" s="140">
        <v>-100</v>
      </c>
      <c r="AA23" s="62">
        <v>10930484</v>
      </c>
    </row>
    <row r="24" spans="1:27" ht="12.75">
      <c r="A24" s="135" t="s">
        <v>93</v>
      </c>
      <c r="B24" s="142"/>
      <c r="C24" s="153"/>
      <c r="D24" s="153"/>
      <c r="E24" s="154"/>
      <c r="F24" s="100"/>
      <c r="G24" s="100"/>
      <c r="H24" s="100"/>
      <c r="I24" s="100"/>
      <c r="J24" s="100"/>
      <c r="K24" s="100"/>
      <c r="L24" s="100"/>
      <c r="M24" s="100"/>
      <c r="N24" s="100"/>
      <c r="O24" s="100"/>
      <c r="P24" s="100"/>
      <c r="Q24" s="100"/>
      <c r="R24" s="100"/>
      <c r="S24" s="100"/>
      <c r="T24" s="100"/>
      <c r="U24" s="100"/>
      <c r="V24" s="100"/>
      <c r="W24" s="100"/>
      <c r="X24" s="100"/>
      <c r="Y24" s="100"/>
      <c r="Z24" s="137"/>
      <c r="AA24" s="102"/>
    </row>
    <row r="25" spans="1:27" ht="12.75">
      <c r="A25" s="148" t="s">
        <v>131</v>
      </c>
      <c r="B25" s="149" t="s">
        <v>99</v>
      </c>
      <c r="C25" s="217">
        <f aca="true" t="shared" si="4" ref="C25:Y25">+C5+C9+C15+C19+C24</f>
        <v>240880078</v>
      </c>
      <c r="D25" s="217">
        <f>+D5+D9+D15+D19+D24</f>
        <v>0</v>
      </c>
      <c r="E25" s="230">
        <f t="shared" si="4"/>
        <v>345673377</v>
      </c>
      <c r="F25" s="219">
        <f t="shared" si="4"/>
        <v>350772782</v>
      </c>
      <c r="G25" s="219">
        <f t="shared" si="4"/>
        <v>50377</v>
      </c>
      <c r="H25" s="219">
        <f t="shared" si="4"/>
        <v>639714</v>
      </c>
      <c r="I25" s="219">
        <f t="shared" si="4"/>
        <v>11822024</v>
      </c>
      <c r="J25" s="219">
        <f t="shared" si="4"/>
        <v>12512115</v>
      </c>
      <c r="K25" s="219">
        <f t="shared" si="4"/>
        <v>11822024</v>
      </c>
      <c r="L25" s="219">
        <f t="shared" si="4"/>
        <v>13685421</v>
      </c>
      <c r="M25" s="219">
        <f t="shared" si="4"/>
        <v>21773200</v>
      </c>
      <c r="N25" s="219">
        <f t="shared" si="4"/>
        <v>47280645</v>
      </c>
      <c r="O25" s="219">
        <f t="shared" si="4"/>
        <v>4372105</v>
      </c>
      <c r="P25" s="219">
        <f t="shared" si="4"/>
        <v>11743578</v>
      </c>
      <c r="Q25" s="219">
        <f t="shared" si="4"/>
        <v>22225732</v>
      </c>
      <c r="R25" s="219">
        <f t="shared" si="4"/>
        <v>38341415</v>
      </c>
      <c r="S25" s="219">
        <f t="shared" si="4"/>
        <v>0</v>
      </c>
      <c r="T25" s="219">
        <f t="shared" si="4"/>
        <v>0</v>
      </c>
      <c r="U25" s="219">
        <f t="shared" si="4"/>
        <v>0</v>
      </c>
      <c r="V25" s="219">
        <f t="shared" si="4"/>
        <v>0</v>
      </c>
      <c r="W25" s="219">
        <f t="shared" si="4"/>
        <v>98134175</v>
      </c>
      <c r="X25" s="219">
        <f t="shared" si="4"/>
        <v>246688029</v>
      </c>
      <c r="Y25" s="219">
        <f t="shared" si="4"/>
        <v>-148553854</v>
      </c>
      <c r="Z25" s="231">
        <f>+IF(X25&lt;&gt;0,+(Y25/X25)*100,0)</f>
        <v>-60.21932016814646</v>
      </c>
      <c r="AA25" s="232">
        <f>+AA5+AA9+AA15+AA19+AA24</f>
        <v>350772782</v>
      </c>
    </row>
    <row r="26" spans="1:27" ht="4.5" customHeight="1">
      <c r="A26" s="145"/>
      <c r="B26" s="136"/>
      <c r="C26" s="155"/>
      <c r="D26" s="155"/>
      <c r="E26" s="156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33" t="s">
        <v>132</v>
      </c>
      <c r="B27" s="147"/>
      <c r="C27" s="155"/>
      <c r="D27" s="155"/>
      <c r="E27" s="156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34" t="s">
        <v>133</v>
      </c>
      <c r="B28" s="136"/>
      <c r="C28" s="155">
        <v>139989538</v>
      </c>
      <c r="D28" s="155"/>
      <c r="E28" s="156">
        <v>168964850</v>
      </c>
      <c r="F28" s="60">
        <v>173830220</v>
      </c>
      <c r="G28" s="60"/>
      <c r="H28" s="60">
        <v>55951</v>
      </c>
      <c r="I28" s="60">
        <v>8881096</v>
      </c>
      <c r="J28" s="60">
        <v>8937047</v>
      </c>
      <c r="K28" s="60">
        <v>8881096</v>
      </c>
      <c r="L28" s="60">
        <v>12701442</v>
      </c>
      <c r="M28" s="60">
        <v>14747098</v>
      </c>
      <c r="N28" s="60">
        <v>36329636</v>
      </c>
      <c r="O28" s="60">
        <v>2334700</v>
      </c>
      <c r="P28" s="60">
        <v>8571237</v>
      </c>
      <c r="Q28" s="60">
        <v>18858888</v>
      </c>
      <c r="R28" s="60">
        <v>29764825</v>
      </c>
      <c r="S28" s="60"/>
      <c r="T28" s="60"/>
      <c r="U28" s="60"/>
      <c r="V28" s="60"/>
      <c r="W28" s="60">
        <v>75031508</v>
      </c>
      <c r="X28" s="60">
        <v>126723636</v>
      </c>
      <c r="Y28" s="60">
        <v>-51692128</v>
      </c>
      <c r="Z28" s="140">
        <v>-40.79</v>
      </c>
      <c r="AA28" s="155">
        <v>173830220</v>
      </c>
    </row>
    <row r="29" spans="1:27" ht="12.75">
      <c r="A29" s="234" t="s">
        <v>134</v>
      </c>
      <c r="B29" s="136"/>
      <c r="C29" s="155">
        <v>46580600</v>
      </c>
      <c r="D29" s="155"/>
      <c r="E29" s="156">
        <v>18220000</v>
      </c>
      <c r="F29" s="60">
        <v>44236744</v>
      </c>
      <c r="G29" s="60"/>
      <c r="H29" s="60">
        <v>51657</v>
      </c>
      <c r="I29" s="60">
        <v>2926316</v>
      </c>
      <c r="J29" s="60">
        <v>2977973</v>
      </c>
      <c r="K29" s="60">
        <v>2926316</v>
      </c>
      <c r="L29" s="60">
        <v>343257</v>
      </c>
      <c r="M29" s="60">
        <v>2546924</v>
      </c>
      <c r="N29" s="60">
        <v>5816497</v>
      </c>
      <c r="O29" s="60">
        <v>635040</v>
      </c>
      <c r="P29" s="60">
        <v>1448734</v>
      </c>
      <c r="Q29" s="60">
        <v>2409881</v>
      </c>
      <c r="R29" s="60">
        <v>4493655</v>
      </c>
      <c r="S29" s="60"/>
      <c r="T29" s="60"/>
      <c r="U29" s="60"/>
      <c r="V29" s="60"/>
      <c r="W29" s="60">
        <v>13288125</v>
      </c>
      <c r="X29" s="60">
        <v>12075003</v>
      </c>
      <c r="Y29" s="60">
        <v>1213122</v>
      </c>
      <c r="Z29" s="140">
        <v>10.05</v>
      </c>
      <c r="AA29" s="62">
        <v>44236744</v>
      </c>
    </row>
    <row r="30" spans="1:27" ht="12.75">
      <c r="A30" s="234" t="s">
        <v>135</v>
      </c>
      <c r="B30" s="136"/>
      <c r="C30" s="157">
        <v>43547</v>
      </c>
      <c r="D30" s="157"/>
      <c r="E30" s="158">
        <v>2704127</v>
      </c>
      <c r="F30" s="159">
        <v>2704127</v>
      </c>
      <c r="G30" s="159"/>
      <c r="H30" s="159"/>
      <c r="I30" s="159"/>
      <c r="J30" s="159"/>
      <c r="K30" s="159"/>
      <c r="L30" s="159"/>
      <c r="M30" s="159"/>
      <c r="N30" s="159"/>
      <c r="O30" s="159">
        <v>65875</v>
      </c>
      <c r="P30" s="159">
        <v>592875</v>
      </c>
      <c r="Q30" s="159"/>
      <c r="R30" s="159">
        <v>658750</v>
      </c>
      <c r="S30" s="159"/>
      <c r="T30" s="159"/>
      <c r="U30" s="159"/>
      <c r="V30" s="159"/>
      <c r="W30" s="159">
        <v>658750</v>
      </c>
      <c r="X30" s="159">
        <v>2028096</v>
      </c>
      <c r="Y30" s="159">
        <v>-1369346</v>
      </c>
      <c r="Z30" s="141">
        <v>-67.52</v>
      </c>
      <c r="AA30" s="225">
        <v>2704127</v>
      </c>
    </row>
    <row r="31" spans="1:27" ht="12.75">
      <c r="A31" s="235" t="s">
        <v>136</v>
      </c>
      <c r="B31" s="136"/>
      <c r="C31" s="155"/>
      <c r="D31" s="155"/>
      <c r="E31" s="156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36" t="s">
        <v>46</v>
      </c>
      <c r="B32" s="136"/>
      <c r="C32" s="210">
        <f aca="true" t="shared" si="5" ref="C32:Y32">SUM(C28:C31)</f>
        <v>186613685</v>
      </c>
      <c r="D32" s="210">
        <f>SUM(D28:D31)</f>
        <v>0</v>
      </c>
      <c r="E32" s="211">
        <f t="shared" si="5"/>
        <v>189888977</v>
      </c>
      <c r="F32" s="77">
        <f t="shared" si="5"/>
        <v>220771091</v>
      </c>
      <c r="G32" s="77">
        <f t="shared" si="5"/>
        <v>0</v>
      </c>
      <c r="H32" s="77">
        <f t="shared" si="5"/>
        <v>107608</v>
      </c>
      <c r="I32" s="77">
        <f t="shared" si="5"/>
        <v>11807412</v>
      </c>
      <c r="J32" s="77">
        <f t="shared" si="5"/>
        <v>11915020</v>
      </c>
      <c r="K32" s="77">
        <f t="shared" si="5"/>
        <v>11807412</v>
      </c>
      <c r="L32" s="77">
        <f t="shared" si="5"/>
        <v>13044699</v>
      </c>
      <c r="M32" s="77">
        <f t="shared" si="5"/>
        <v>17294022</v>
      </c>
      <c r="N32" s="77">
        <f t="shared" si="5"/>
        <v>42146133</v>
      </c>
      <c r="O32" s="77">
        <f t="shared" si="5"/>
        <v>3035615</v>
      </c>
      <c r="P32" s="77">
        <f t="shared" si="5"/>
        <v>10612846</v>
      </c>
      <c r="Q32" s="77">
        <f t="shared" si="5"/>
        <v>21268769</v>
      </c>
      <c r="R32" s="77">
        <f t="shared" si="5"/>
        <v>34917230</v>
      </c>
      <c r="S32" s="77">
        <f t="shared" si="5"/>
        <v>0</v>
      </c>
      <c r="T32" s="77">
        <f t="shared" si="5"/>
        <v>0</v>
      </c>
      <c r="U32" s="77">
        <f t="shared" si="5"/>
        <v>0</v>
      </c>
      <c r="V32" s="77">
        <f t="shared" si="5"/>
        <v>0</v>
      </c>
      <c r="W32" s="77">
        <f t="shared" si="5"/>
        <v>88978383</v>
      </c>
      <c r="X32" s="77">
        <f t="shared" si="5"/>
        <v>140826735</v>
      </c>
      <c r="Y32" s="77">
        <f t="shared" si="5"/>
        <v>-51848352</v>
      </c>
      <c r="Z32" s="212">
        <f>+IF(X32&lt;&gt;0,+(Y32/X32)*100,0)</f>
        <v>-36.817122828275465</v>
      </c>
      <c r="AA32" s="79">
        <f>SUM(AA28:AA31)</f>
        <v>220771091</v>
      </c>
    </row>
    <row r="33" spans="1:27" ht="12.75">
      <c r="A33" s="237" t="s">
        <v>51</v>
      </c>
      <c r="B33" s="136" t="s">
        <v>137</v>
      </c>
      <c r="C33" s="155"/>
      <c r="D33" s="155"/>
      <c r="E33" s="156"/>
      <c r="F33" s="60">
        <v>771160</v>
      </c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  <c r="Y33" s="60"/>
      <c r="Z33" s="140"/>
      <c r="AA33" s="62">
        <v>771160</v>
      </c>
    </row>
    <row r="34" spans="1:27" ht="12.75">
      <c r="A34" s="237" t="s">
        <v>52</v>
      </c>
      <c r="B34" s="136" t="s">
        <v>138</v>
      </c>
      <c r="C34" s="155"/>
      <c r="D34" s="155"/>
      <c r="E34" s="156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37" t="s">
        <v>53</v>
      </c>
      <c r="B35" s="136"/>
      <c r="C35" s="155">
        <v>54266392</v>
      </c>
      <c r="D35" s="155"/>
      <c r="E35" s="156">
        <v>155784400</v>
      </c>
      <c r="F35" s="60">
        <v>129230531</v>
      </c>
      <c r="G35" s="60">
        <v>50377</v>
      </c>
      <c r="H35" s="60">
        <v>532106</v>
      </c>
      <c r="I35" s="60">
        <v>14614</v>
      </c>
      <c r="J35" s="60">
        <v>597097</v>
      </c>
      <c r="K35" s="60">
        <v>14614</v>
      </c>
      <c r="L35" s="60">
        <v>640722</v>
      </c>
      <c r="M35" s="60">
        <v>4479177</v>
      </c>
      <c r="N35" s="60">
        <v>5134513</v>
      </c>
      <c r="O35" s="60">
        <v>1336490</v>
      </c>
      <c r="P35" s="60">
        <v>1130732</v>
      </c>
      <c r="Q35" s="60">
        <v>956963</v>
      </c>
      <c r="R35" s="60">
        <v>3424185</v>
      </c>
      <c r="S35" s="60"/>
      <c r="T35" s="60"/>
      <c r="U35" s="60"/>
      <c r="V35" s="60"/>
      <c r="W35" s="60">
        <v>9155795</v>
      </c>
      <c r="X35" s="60">
        <v>105861303</v>
      </c>
      <c r="Y35" s="60">
        <v>-96705508</v>
      </c>
      <c r="Z35" s="140">
        <v>-91.35</v>
      </c>
      <c r="AA35" s="62">
        <v>129230531</v>
      </c>
    </row>
    <row r="36" spans="1:27" ht="12.75">
      <c r="A36" s="238" t="s">
        <v>139</v>
      </c>
      <c r="B36" s="149"/>
      <c r="C36" s="222">
        <f aca="true" t="shared" si="6" ref="C36:Y36">SUM(C32:C35)</f>
        <v>240880077</v>
      </c>
      <c r="D36" s="222">
        <f>SUM(D32:D35)</f>
        <v>0</v>
      </c>
      <c r="E36" s="218">
        <f t="shared" si="6"/>
        <v>345673377</v>
      </c>
      <c r="F36" s="220">
        <f t="shared" si="6"/>
        <v>350772782</v>
      </c>
      <c r="G36" s="220">
        <f t="shared" si="6"/>
        <v>50377</v>
      </c>
      <c r="H36" s="220">
        <f t="shared" si="6"/>
        <v>639714</v>
      </c>
      <c r="I36" s="220">
        <f t="shared" si="6"/>
        <v>11822026</v>
      </c>
      <c r="J36" s="220">
        <f t="shared" si="6"/>
        <v>12512117</v>
      </c>
      <c r="K36" s="220">
        <f t="shared" si="6"/>
        <v>11822026</v>
      </c>
      <c r="L36" s="220">
        <f t="shared" si="6"/>
        <v>13685421</v>
      </c>
      <c r="M36" s="220">
        <f t="shared" si="6"/>
        <v>21773199</v>
      </c>
      <c r="N36" s="220">
        <f t="shared" si="6"/>
        <v>47280646</v>
      </c>
      <c r="O36" s="220">
        <f t="shared" si="6"/>
        <v>4372105</v>
      </c>
      <c r="P36" s="220">
        <f t="shared" si="6"/>
        <v>11743578</v>
      </c>
      <c r="Q36" s="220">
        <f t="shared" si="6"/>
        <v>22225732</v>
      </c>
      <c r="R36" s="220">
        <f t="shared" si="6"/>
        <v>38341415</v>
      </c>
      <c r="S36" s="220">
        <f t="shared" si="6"/>
        <v>0</v>
      </c>
      <c r="T36" s="220">
        <f t="shared" si="6"/>
        <v>0</v>
      </c>
      <c r="U36" s="220">
        <f t="shared" si="6"/>
        <v>0</v>
      </c>
      <c r="V36" s="220">
        <f t="shared" si="6"/>
        <v>0</v>
      </c>
      <c r="W36" s="220">
        <f t="shared" si="6"/>
        <v>98134178</v>
      </c>
      <c r="X36" s="220">
        <f t="shared" si="6"/>
        <v>246688038</v>
      </c>
      <c r="Y36" s="220">
        <f t="shared" si="6"/>
        <v>-148553860</v>
      </c>
      <c r="Z36" s="221">
        <f>+IF(X36&lt;&gt;0,+(Y36/X36)*100,0)</f>
        <v>-60.21932040336711</v>
      </c>
      <c r="AA36" s="239">
        <f>SUM(AA32:AA35)</f>
        <v>350772782</v>
      </c>
    </row>
    <row r="37" spans="1:27" ht="12.75">
      <c r="A37" s="150" t="s">
        <v>288</v>
      </c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8"/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</row>
    <row r="38" spans="1:27" ht="12.75">
      <c r="A38" s="240" t="s">
        <v>294</v>
      </c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</row>
    <row r="39" spans="1:27" ht="12.75">
      <c r="A39" s="151" t="s">
        <v>295</v>
      </c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</row>
    <row r="40" spans="1:27" ht="12.75">
      <c r="A40" s="151" t="s">
        <v>296</v>
      </c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</row>
    <row r="41" spans="1:27" ht="12.75">
      <c r="A41" s="118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118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  <row r="44" spans="1:27" ht="12.75">
      <c r="A44" s="118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8"/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</row>
    <row r="45" spans="1:27" ht="12.75">
      <c r="A45" s="118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8"/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</row>
  </sheetData>
  <sheetProtection/>
  <mergeCells count="1">
    <mergeCell ref="A1:AA1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5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140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31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163" t="s">
        <v>6</v>
      </c>
      <c r="D3" s="163" t="s">
        <v>6</v>
      </c>
      <c r="E3" s="47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141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142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143</v>
      </c>
      <c r="B6" s="182"/>
      <c r="C6" s="155">
        <v>125122613</v>
      </c>
      <c r="D6" s="155"/>
      <c r="E6" s="59">
        <v>10000000</v>
      </c>
      <c r="F6" s="60">
        <v>29051574</v>
      </c>
      <c r="G6" s="60">
        <v>86241223</v>
      </c>
      <c r="H6" s="60"/>
      <c r="I6" s="60"/>
      <c r="J6" s="60"/>
      <c r="K6" s="60"/>
      <c r="L6" s="60"/>
      <c r="M6" s="60"/>
      <c r="N6" s="60"/>
      <c r="O6" s="60"/>
      <c r="P6" s="60"/>
      <c r="Q6" s="60"/>
      <c r="R6" s="60"/>
      <c r="S6" s="60"/>
      <c r="T6" s="60"/>
      <c r="U6" s="60"/>
      <c r="V6" s="60"/>
      <c r="W6" s="60"/>
      <c r="X6" s="60">
        <v>21788681</v>
      </c>
      <c r="Y6" s="60">
        <v>-21788681</v>
      </c>
      <c r="Z6" s="140">
        <v>-100</v>
      </c>
      <c r="AA6" s="62">
        <v>29051574</v>
      </c>
    </row>
    <row r="7" spans="1:27" ht="12.75">
      <c r="A7" s="249" t="s">
        <v>144</v>
      </c>
      <c r="B7" s="182"/>
      <c r="C7" s="155"/>
      <c r="D7" s="155"/>
      <c r="E7" s="59">
        <v>81125101</v>
      </c>
      <c r="F7" s="60">
        <v>78020626</v>
      </c>
      <c r="G7" s="60">
        <v>108683312</v>
      </c>
      <c r="H7" s="60">
        <v>43707216</v>
      </c>
      <c r="I7" s="60">
        <v>144899720</v>
      </c>
      <c r="J7" s="60">
        <v>144899720</v>
      </c>
      <c r="K7" s="60">
        <v>144899720</v>
      </c>
      <c r="L7" s="60">
        <v>132321627</v>
      </c>
      <c r="M7" s="60"/>
      <c r="N7" s="60"/>
      <c r="O7" s="60">
        <v>30029726</v>
      </c>
      <c r="P7" s="60">
        <v>29112974</v>
      </c>
      <c r="Q7" s="60">
        <v>29881043</v>
      </c>
      <c r="R7" s="60">
        <v>29881043</v>
      </c>
      <c r="S7" s="60"/>
      <c r="T7" s="60"/>
      <c r="U7" s="60"/>
      <c r="V7" s="60"/>
      <c r="W7" s="60">
        <v>29881043</v>
      </c>
      <c r="X7" s="60">
        <v>58515470</v>
      </c>
      <c r="Y7" s="60">
        <v>-28634427</v>
      </c>
      <c r="Z7" s="140">
        <v>-48.93</v>
      </c>
      <c r="AA7" s="62">
        <v>78020626</v>
      </c>
    </row>
    <row r="8" spans="1:27" ht="12.75">
      <c r="A8" s="249" t="s">
        <v>145</v>
      </c>
      <c r="B8" s="182"/>
      <c r="C8" s="155">
        <v>241751301</v>
      </c>
      <c r="D8" s="155"/>
      <c r="E8" s="59">
        <v>453685276</v>
      </c>
      <c r="F8" s="60">
        <v>441558425</v>
      </c>
      <c r="G8" s="60">
        <v>960839972</v>
      </c>
      <c r="H8" s="60">
        <v>404245350</v>
      </c>
      <c r="I8" s="60">
        <v>579568986</v>
      </c>
      <c r="J8" s="60">
        <v>579568986</v>
      </c>
      <c r="K8" s="60">
        <v>579568986</v>
      </c>
      <c r="L8" s="60">
        <v>707852388</v>
      </c>
      <c r="M8" s="60"/>
      <c r="N8" s="60"/>
      <c r="O8" s="60">
        <v>890360658</v>
      </c>
      <c r="P8" s="60">
        <v>1220005038</v>
      </c>
      <c r="Q8" s="60">
        <v>1029513194</v>
      </c>
      <c r="R8" s="60">
        <v>1029513194</v>
      </c>
      <c r="S8" s="60"/>
      <c r="T8" s="60"/>
      <c r="U8" s="60"/>
      <c r="V8" s="60"/>
      <c r="W8" s="60">
        <v>1029513194</v>
      </c>
      <c r="X8" s="60">
        <v>331168819</v>
      </c>
      <c r="Y8" s="60">
        <v>698344375</v>
      </c>
      <c r="Z8" s="140">
        <v>210.87</v>
      </c>
      <c r="AA8" s="62">
        <v>441558425</v>
      </c>
    </row>
    <row r="9" spans="1:27" ht="12.75">
      <c r="A9" s="249" t="s">
        <v>146</v>
      </c>
      <c r="B9" s="182"/>
      <c r="C9" s="155">
        <v>213648777</v>
      </c>
      <c r="D9" s="155"/>
      <c r="E9" s="59">
        <v>200000000</v>
      </c>
      <c r="F9" s="60">
        <v>374389806</v>
      </c>
      <c r="G9" s="60">
        <v>178566849</v>
      </c>
      <c r="H9" s="60">
        <v>332797037</v>
      </c>
      <c r="I9" s="60">
        <v>315175389</v>
      </c>
      <c r="J9" s="60">
        <v>315175389</v>
      </c>
      <c r="K9" s="60">
        <v>315175389</v>
      </c>
      <c r="L9" s="60">
        <v>321748546</v>
      </c>
      <c r="M9" s="60"/>
      <c r="N9" s="60"/>
      <c r="O9" s="60">
        <v>319371394</v>
      </c>
      <c r="P9" s="60">
        <v>403862011</v>
      </c>
      <c r="Q9" s="60">
        <v>434482661</v>
      </c>
      <c r="R9" s="60">
        <v>434482661</v>
      </c>
      <c r="S9" s="60"/>
      <c r="T9" s="60"/>
      <c r="U9" s="60"/>
      <c r="V9" s="60"/>
      <c r="W9" s="60">
        <v>434482661</v>
      </c>
      <c r="X9" s="60">
        <v>280792355</v>
      </c>
      <c r="Y9" s="60">
        <v>153690306</v>
      </c>
      <c r="Z9" s="140">
        <v>54.73</v>
      </c>
      <c r="AA9" s="62">
        <v>374389806</v>
      </c>
    </row>
    <row r="10" spans="1:27" ht="12.75">
      <c r="A10" s="249" t="s">
        <v>147</v>
      </c>
      <c r="B10" s="182"/>
      <c r="C10" s="155">
        <v>109930720</v>
      </c>
      <c r="D10" s="155"/>
      <c r="E10" s="59"/>
      <c r="F10" s="60"/>
      <c r="G10" s="159"/>
      <c r="H10" s="159"/>
      <c r="I10" s="159"/>
      <c r="J10" s="60"/>
      <c r="K10" s="159"/>
      <c r="L10" s="159"/>
      <c r="M10" s="60"/>
      <c r="N10" s="159"/>
      <c r="O10" s="159"/>
      <c r="P10" s="159"/>
      <c r="Q10" s="60"/>
      <c r="R10" s="159"/>
      <c r="S10" s="159"/>
      <c r="T10" s="60"/>
      <c r="U10" s="159"/>
      <c r="V10" s="159"/>
      <c r="W10" s="159"/>
      <c r="X10" s="60"/>
      <c r="Y10" s="159"/>
      <c r="Z10" s="141"/>
      <c r="AA10" s="225"/>
    </row>
    <row r="11" spans="1:27" ht="12.75">
      <c r="A11" s="249" t="s">
        <v>148</v>
      </c>
      <c r="B11" s="182"/>
      <c r="C11" s="155">
        <v>28791545</v>
      </c>
      <c r="D11" s="155"/>
      <c r="E11" s="59">
        <v>30000000</v>
      </c>
      <c r="F11" s="60">
        <v>28660043</v>
      </c>
      <c r="G11" s="60">
        <v>29896094</v>
      </c>
      <c r="H11" s="60">
        <v>31977086</v>
      </c>
      <c r="I11" s="60">
        <v>28665102</v>
      </c>
      <c r="J11" s="60">
        <v>28665102</v>
      </c>
      <c r="K11" s="60">
        <v>28665102</v>
      </c>
      <c r="L11" s="60">
        <v>28831182</v>
      </c>
      <c r="M11" s="60"/>
      <c r="N11" s="60"/>
      <c r="O11" s="60">
        <v>27950995</v>
      </c>
      <c r="P11" s="60">
        <v>29056130</v>
      </c>
      <c r="Q11" s="60">
        <v>31288555</v>
      </c>
      <c r="R11" s="60">
        <v>31288555</v>
      </c>
      <c r="S11" s="60"/>
      <c r="T11" s="60"/>
      <c r="U11" s="60"/>
      <c r="V11" s="60"/>
      <c r="W11" s="60">
        <v>31288555</v>
      </c>
      <c r="X11" s="60">
        <v>21495032</v>
      </c>
      <c r="Y11" s="60">
        <v>9793523</v>
      </c>
      <c r="Z11" s="140">
        <v>45.56</v>
      </c>
      <c r="AA11" s="62">
        <v>28660043</v>
      </c>
    </row>
    <row r="12" spans="1:27" ht="12.75">
      <c r="A12" s="250" t="s">
        <v>56</v>
      </c>
      <c r="B12" s="251"/>
      <c r="C12" s="168">
        <f aca="true" t="shared" si="0" ref="C12:Y12">SUM(C6:C11)</f>
        <v>719244956</v>
      </c>
      <c r="D12" s="168">
        <f>SUM(D6:D11)</f>
        <v>0</v>
      </c>
      <c r="E12" s="72">
        <f t="shared" si="0"/>
        <v>774810377</v>
      </c>
      <c r="F12" s="73">
        <f t="shared" si="0"/>
        <v>951680474</v>
      </c>
      <c r="G12" s="73">
        <f t="shared" si="0"/>
        <v>1364227450</v>
      </c>
      <c r="H12" s="73">
        <f t="shared" si="0"/>
        <v>812726689</v>
      </c>
      <c r="I12" s="73">
        <f t="shared" si="0"/>
        <v>1068309197</v>
      </c>
      <c r="J12" s="73">
        <f t="shared" si="0"/>
        <v>1068309197</v>
      </c>
      <c r="K12" s="73">
        <f t="shared" si="0"/>
        <v>1068309197</v>
      </c>
      <c r="L12" s="73">
        <f t="shared" si="0"/>
        <v>1190753743</v>
      </c>
      <c r="M12" s="73">
        <f t="shared" si="0"/>
        <v>0</v>
      </c>
      <c r="N12" s="73">
        <f t="shared" si="0"/>
        <v>0</v>
      </c>
      <c r="O12" s="73">
        <f t="shared" si="0"/>
        <v>1267712773</v>
      </c>
      <c r="P12" s="73">
        <f t="shared" si="0"/>
        <v>1682036153</v>
      </c>
      <c r="Q12" s="73">
        <f t="shared" si="0"/>
        <v>1525165453</v>
      </c>
      <c r="R12" s="73">
        <f t="shared" si="0"/>
        <v>1525165453</v>
      </c>
      <c r="S12" s="73">
        <f t="shared" si="0"/>
        <v>0</v>
      </c>
      <c r="T12" s="73">
        <f t="shared" si="0"/>
        <v>0</v>
      </c>
      <c r="U12" s="73">
        <f t="shared" si="0"/>
        <v>0</v>
      </c>
      <c r="V12" s="73">
        <f t="shared" si="0"/>
        <v>0</v>
      </c>
      <c r="W12" s="73">
        <f t="shared" si="0"/>
        <v>1525165453</v>
      </c>
      <c r="X12" s="73">
        <f t="shared" si="0"/>
        <v>713760357</v>
      </c>
      <c r="Y12" s="73">
        <f t="shared" si="0"/>
        <v>811405096</v>
      </c>
      <c r="Z12" s="170">
        <f>+IF(X12&lt;&gt;0,+(Y12/X12)*100,0)</f>
        <v>113.68032534202513</v>
      </c>
      <c r="AA12" s="74">
        <f>SUM(AA6:AA11)</f>
        <v>951680474</v>
      </c>
    </row>
    <row r="13" spans="1:27" ht="4.5" customHeight="1">
      <c r="A13" s="252"/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2" t="s">
        <v>149</v>
      </c>
      <c r="B14" s="182"/>
      <c r="C14" s="155"/>
      <c r="D14" s="155"/>
      <c r="E14" s="59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62"/>
    </row>
    <row r="15" spans="1:27" ht="12.75">
      <c r="A15" s="249" t="s">
        <v>150</v>
      </c>
      <c r="B15" s="182"/>
      <c r="C15" s="155"/>
      <c r="D15" s="155"/>
      <c r="E15" s="59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140"/>
      <c r="AA15" s="62"/>
    </row>
    <row r="16" spans="1:27" ht="12.75">
      <c r="A16" s="249" t="s">
        <v>151</v>
      </c>
      <c r="B16" s="182"/>
      <c r="C16" s="155"/>
      <c r="D16" s="155"/>
      <c r="E16" s="59"/>
      <c r="F16" s="60"/>
      <c r="G16" s="159">
        <v>16297</v>
      </c>
      <c r="H16" s="159">
        <v>16279</v>
      </c>
      <c r="I16" s="159">
        <v>16279</v>
      </c>
      <c r="J16" s="60">
        <v>16279</v>
      </c>
      <c r="K16" s="159">
        <v>16279</v>
      </c>
      <c r="L16" s="159">
        <v>16279</v>
      </c>
      <c r="M16" s="60"/>
      <c r="N16" s="159"/>
      <c r="O16" s="159">
        <v>16279</v>
      </c>
      <c r="P16" s="159">
        <v>16279</v>
      </c>
      <c r="Q16" s="60">
        <v>16279</v>
      </c>
      <c r="R16" s="159">
        <v>16279</v>
      </c>
      <c r="S16" s="159"/>
      <c r="T16" s="60"/>
      <c r="U16" s="159"/>
      <c r="V16" s="159"/>
      <c r="W16" s="159">
        <v>16279</v>
      </c>
      <c r="X16" s="60"/>
      <c r="Y16" s="159">
        <v>16279</v>
      </c>
      <c r="Z16" s="141"/>
      <c r="AA16" s="225"/>
    </row>
    <row r="17" spans="1:27" ht="12.75">
      <c r="A17" s="249" t="s">
        <v>152</v>
      </c>
      <c r="B17" s="182"/>
      <c r="C17" s="155">
        <v>1402059108</v>
      </c>
      <c r="D17" s="155"/>
      <c r="E17" s="59">
        <v>1373409256</v>
      </c>
      <c r="F17" s="60">
        <v>1402059070</v>
      </c>
      <c r="G17" s="60">
        <v>1373409256</v>
      </c>
      <c r="H17" s="60">
        <v>1402059070</v>
      </c>
      <c r="I17" s="60">
        <v>1402059070</v>
      </c>
      <c r="J17" s="60">
        <v>1402059070</v>
      </c>
      <c r="K17" s="60">
        <v>1402059070</v>
      </c>
      <c r="L17" s="60">
        <v>1402059070</v>
      </c>
      <c r="M17" s="60"/>
      <c r="N17" s="60"/>
      <c r="O17" s="60">
        <v>1402059070</v>
      </c>
      <c r="P17" s="60">
        <v>1402059070</v>
      </c>
      <c r="Q17" s="60">
        <v>1402756803</v>
      </c>
      <c r="R17" s="60">
        <v>1402756803</v>
      </c>
      <c r="S17" s="60"/>
      <c r="T17" s="60"/>
      <c r="U17" s="60"/>
      <c r="V17" s="60"/>
      <c r="W17" s="60">
        <v>1402756803</v>
      </c>
      <c r="X17" s="60">
        <v>1051544303</v>
      </c>
      <c r="Y17" s="60">
        <v>351212500</v>
      </c>
      <c r="Z17" s="140">
        <v>33.4</v>
      </c>
      <c r="AA17" s="62">
        <v>1402059070</v>
      </c>
    </row>
    <row r="18" spans="1:27" ht="12.75">
      <c r="A18" s="249" t="s">
        <v>153</v>
      </c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9" t="s">
        <v>154</v>
      </c>
      <c r="B19" s="182"/>
      <c r="C19" s="155">
        <v>9866227839</v>
      </c>
      <c r="D19" s="155"/>
      <c r="E19" s="59">
        <v>10741390923</v>
      </c>
      <c r="F19" s="60">
        <v>9758983451</v>
      </c>
      <c r="G19" s="60">
        <v>10304583776</v>
      </c>
      <c r="H19" s="60">
        <v>9866917968</v>
      </c>
      <c r="I19" s="60">
        <v>9878739994</v>
      </c>
      <c r="J19" s="60">
        <v>9878739994</v>
      </c>
      <c r="K19" s="60">
        <v>9878739994</v>
      </c>
      <c r="L19" s="60">
        <v>9938239580</v>
      </c>
      <c r="M19" s="60"/>
      <c r="N19" s="60"/>
      <c r="O19" s="60">
        <v>9963694638</v>
      </c>
      <c r="P19" s="60">
        <v>10093861978</v>
      </c>
      <c r="Q19" s="60">
        <v>9966391269</v>
      </c>
      <c r="R19" s="60">
        <v>9966391269</v>
      </c>
      <c r="S19" s="60"/>
      <c r="T19" s="60"/>
      <c r="U19" s="60"/>
      <c r="V19" s="60"/>
      <c r="W19" s="60">
        <v>9966391269</v>
      </c>
      <c r="X19" s="60">
        <v>7319237588</v>
      </c>
      <c r="Y19" s="60">
        <v>2647153681</v>
      </c>
      <c r="Z19" s="140">
        <v>36.17</v>
      </c>
      <c r="AA19" s="62">
        <v>9758983451</v>
      </c>
    </row>
    <row r="20" spans="1:27" ht="12.75">
      <c r="A20" s="249" t="s">
        <v>155</v>
      </c>
      <c r="B20" s="182"/>
      <c r="C20" s="155"/>
      <c r="D20" s="155"/>
      <c r="E20" s="59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140"/>
      <c r="AA20" s="62"/>
    </row>
    <row r="21" spans="1:27" ht="12.75">
      <c r="A21" s="249" t="s">
        <v>156</v>
      </c>
      <c r="B21" s="182"/>
      <c r="C21" s="155"/>
      <c r="D21" s="155"/>
      <c r="E21" s="59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  <c r="Y21" s="60"/>
      <c r="Z21" s="140"/>
      <c r="AA21" s="62"/>
    </row>
    <row r="22" spans="1:27" ht="12.75">
      <c r="A22" s="249" t="s">
        <v>157</v>
      </c>
      <c r="B22" s="182"/>
      <c r="C22" s="155">
        <v>17961105</v>
      </c>
      <c r="D22" s="155"/>
      <c r="E22" s="59">
        <v>19555059</v>
      </c>
      <c r="F22" s="60">
        <v>17961106</v>
      </c>
      <c r="G22" s="60">
        <v>19555059</v>
      </c>
      <c r="H22" s="60">
        <v>17961106</v>
      </c>
      <c r="I22" s="60">
        <v>17961106</v>
      </c>
      <c r="J22" s="60">
        <v>17961106</v>
      </c>
      <c r="K22" s="60">
        <v>17961106</v>
      </c>
      <c r="L22" s="60">
        <v>17961106</v>
      </c>
      <c r="M22" s="60"/>
      <c r="N22" s="60"/>
      <c r="O22" s="60">
        <v>17961105</v>
      </c>
      <c r="P22" s="60">
        <v>17961106</v>
      </c>
      <c r="Q22" s="60">
        <v>17961106</v>
      </c>
      <c r="R22" s="60">
        <v>17961106</v>
      </c>
      <c r="S22" s="60"/>
      <c r="T22" s="60"/>
      <c r="U22" s="60"/>
      <c r="V22" s="60"/>
      <c r="W22" s="60">
        <v>17961106</v>
      </c>
      <c r="X22" s="60">
        <v>13470830</v>
      </c>
      <c r="Y22" s="60">
        <v>4490276</v>
      </c>
      <c r="Z22" s="140">
        <v>33.33</v>
      </c>
      <c r="AA22" s="62">
        <v>17961106</v>
      </c>
    </row>
    <row r="23" spans="1:27" ht="12.75">
      <c r="A23" s="249" t="s">
        <v>158</v>
      </c>
      <c r="B23" s="182"/>
      <c r="C23" s="155">
        <v>106595</v>
      </c>
      <c r="D23" s="155"/>
      <c r="E23" s="59">
        <v>108228</v>
      </c>
      <c r="F23" s="60">
        <v>90316</v>
      </c>
      <c r="G23" s="159">
        <v>90316</v>
      </c>
      <c r="H23" s="159">
        <v>90316</v>
      </c>
      <c r="I23" s="159">
        <v>90316</v>
      </c>
      <c r="J23" s="60">
        <v>90316</v>
      </c>
      <c r="K23" s="159">
        <v>90316</v>
      </c>
      <c r="L23" s="159">
        <v>90316</v>
      </c>
      <c r="M23" s="60"/>
      <c r="N23" s="159"/>
      <c r="O23" s="159">
        <v>90316</v>
      </c>
      <c r="P23" s="159">
        <v>90316</v>
      </c>
      <c r="Q23" s="60">
        <v>90316</v>
      </c>
      <c r="R23" s="159">
        <v>90316</v>
      </c>
      <c r="S23" s="159"/>
      <c r="T23" s="60"/>
      <c r="U23" s="159"/>
      <c r="V23" s="159"/>
      <c r="W23" s="159">
        <v>90316</v>
      </c>
      <c r="X23" s="60">
        <v>67737</v>
      </c>
      <c r="Y23" s="159">
        <v>22579</v>
      </c>
      <c r="Z23" s="141">
        <v>33.33</v>
      </c>
      <c r="AA23" s="225">
        <v>90316</v>
      </c>
    </row>
    <row r="24" spans="1:27" ht="12.75">
      <c r="A24" s="250" t="s">
        <v>57</v>
      </c>
      <c r="B24" s="253"/>
      <c r="C24" s="168">
        <f aca="true" t="shared" si="1" ref="C24:Y24">SUM(C15:C23)</f>
        <v>11286354647</v>
      </c>
      <c r="D24" s="168">
        <f>SUM(D15:D23)</f>
        <v>0</v>
      </c>
      <c r="E24" s="76">
        <f t="shared" si="1"/>
        <v>12134463466</v>
      </c>
      <c r="F24" s="77">
        <f t="shared" si="1"/>
        <v>11179093943</v>
      </c>
      <c r="G24" s="77">
        <f t="shared" si="1"/>
        <v>11697654704</v>
      </c>
      <c r="H24" s="77">
        <f t="shared" si="1"/>
        <v>11287044739</v>
      </c>
      <c r="I24" s="77">
        <f t="shared" si="1"/>
        <v>11298866765</v>
      </c>
      <c r="J24" s="77">
        <f t="shared" si="1"/>
        <v>11298866765</v>
      </c>
      <c r="K24" s="77">
        <f t="shared" si="1"/>
        <v>11298866765</v>
      </c>
      <c r="L24" s="77">
        <f t="shared" si="1"/>
        <v>11358366351</v>
      </c>
      <c r="M24" s="77">
        <f t="shared" si="1"/>
        <v>0</v>
      </c>
      <c r="N24" s="77">
        <f t="shared" si="1"/>
        <v>0</v>
      </c>
      <c r="O24" s="77">
        <f t="shared" si="1"/>
        <v>11383821408</v>
      </c>
      <c r="P24" s="77">
        <f t="shared" si="1"/>
        <v>11513988749</v>
      </c>
      <c r="Q24" s="77">
        <f t="shared" si="1"/>
        <v>11387215773</v>
      </c>
      <c r="R24" s="77">
        <f t="shared" si="1"/>
        <v>11387215773</v>
      </c>
      <c r="S24" s="77">
        <f t="shared" si="1"/>
        <v>0</v>
      </c>
      <c r="T24" s="77">
        <f t="shared" si="1"/>
        <v>0</v>
      </c>
      <c r="U24" s="77">
        <f t="shared" si="1"/>
        <v>0</v>
      </c>
      <c r="V24" s="77">
        <f t="shared" si="1"/>
        <v>0</v>
      </c>
      <c r="W24" s="77">
        <f t="shared" si="1"/>
        <v>11387215773</v>
      </c>
      <c r="X24" s="77">
        <f t="shared" si="1"/>
        <v>8384320458</v>
      </c>
      <c r="Y24" s="77">
        <f t="shared" si="1"/>
        <v>3002895315</v>
      </c>
      <c r="Z24" s="212">
        <f>+IF(X24&lt;&gt;0,+(Y24/X24)*100,0)</f>
        <v>35.81560759804632</v>
      </c>
      <c r="AA24" s="79">
        <f>SUM(AA15:AA23)</f>
        <v>11179093943</v>
      </c>
    </row>
    <row r="25" spans="1:27" ht="12.75">
      <c r="A25" s="250" t="s">
        <v>159</v>
      </c>
      <c r="B25" s="251"/>
      <c r="C25" s="168">
        <f aca="true" t="shared" si="2" ref="C25:Y25">+C12+C24</f>
        <v>12005599603</v>
      </c>
      <c r="D25" s="168">
        <f>+D12+D24</f>
        <v>0</v>
      </c>
      <c r="E25" s="72">
        <f t="shared" si="2"/>
        <v>12909273843</v>
      </c>
      <c r="F25" s="73">
        <f t="shared" si="2"/>
        <v>12130774417</v>
      </c>
      <c r="G25" s="73">
        <f t="shared" si="2"/>
        <v>13061882154</v>
      </c>
      <c r="H25" s="73">
        <f t="shared" si="2"/>
        <v>12099771428</v>
      </c>
      <c r="I25" s="73">
        <f t="shared" si="2"/>
        <v>12367175962</v>
      </c>
      <c r="J25" s="73">
        <f t="shared" si="2"/>
        <v>12367175962</v>
      </c>
      <c r="K25" s="73">
        <f t="shared" si="2"/>
        <v>12367175962</v>
      </c>
      <c r="L25" s="73">
        <f t="shared" si="2"/>
        <v>12549120094</v>
      </c>
      <c r="M25" s="73">
        <f t="shared" si="2"/>
        <v>0</v>
      </c>
      <c r="N25" s="73">
        <f t="shared" si="2"/>
        <v>0</v>
      </c>
      <c r="O25" s="73">
        <f t="shared" si="2"/>
        <v>12651534181</v>
      </c>
      <c r="P25" s="73">
        <f t="shared" si="2"/>
        <v>13196024902</v>
      </c>
      <c r="Q25" s="73">
        <f t="shared" si="2"/>
        <v>12912381226</v>
      </c>
      <c r="R25" s="73">
        <f t="shared" si="2"/>
        <v>12912381226</v>
      </c>
      <c r="S25" s="73">
        <f t="shared" si="2"/>
        <v>0</v>
      </c>
      <c r="T25" s="73">
        <f t="shared" si="2"/>
        <v>0</v>
      </c>
      <c r="U25" s="73">
        <f t="shared" si="2"/>
        <v>0</v>
      </c>
      <c r="V25" s="73">
        <f t="shared" si="2"/>
        <v>0</v>
      </c>
      <c r="W25" s="73">
        <f t="shared" si="2"/>
        <v>12912381226</v>
      </c>
      <c r="X25" s="73">
        <f t="shared" si="2"/>
        <v>9098080815</v>
      </c>
      <c r="Y25" s="73">
        <f t="shared" si="2"/>
        <v>3814300411</v>
      </c>
      <c r="Z25" s="170">
        <f>+IF(X25&lt;&gt;0,+(Y25/X25)*100,0)</f>
        <v>41.924230929135796</v>
      </c>
      <c r="AA25" s="74">
        <f>+AA12+AA24</f>
        <v>12130774417</v>
      </c>
    </row>
    <row r="26" spans="1:27" ht="4.5" customHeight="1">
      <c r="A26" s="252"/>
      <c r="B26" s="182"/>
      <c r="C26" s="155"/>
      <c r="D26" s="155"/>
      <c r="E26" s="59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  <c r="Y26" s="60"/>
      <c r="Z26" s="140"/>
      <c r="AA26" s="62"/>
    </row>
    <row r="27" spans="1:27" ht="12.75">
      <c r="A27" s="242" t="s">
        <v>160</v>
      </c>
      <c r="B27" s="182"/>
      <c r="C27" s="155"/>
      <c r="D27" s="155"/>
      <c r="E27" s="59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  <c r="Y27" s="60"/>
      <c r="Z27" s="140"/>
      <c r="AA27" s="62"/>
    </row>
    <row r="28" spans="1:27" ht="12.75">
      <c r="A28" s="242" t="s">
        <v>161</v>
      </c>
      <c r="B28" s="254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9" t="s">
        <v>162</v>
      </c>
      <c r="B29" s="182"/>
      <c r="C29" s="155">
        <v>48666507</v>
      </c>
      <c r="D29" s="155"/>
      <c r="E29" s="59"/>
      <c r="F29" s="60"/>
      <c r="G29" s="60"/>
      <c r="H29" s="60">
        <v>80090</v>
      </c>
      <c r="I29" s="60">
        <v>106</v>
      </c>
      <c r="J29" s="60">
        <v>106</v>
      </c>
      <c r="K29" s="60">
        <v>106</v>
      </c>
      <c r="L29" s="60"/>
      <c r="M29" s="60"/>
      <c r="N29" s="60"/>
      <c r="O29" s="60"/>
      <c r="P29" s="60">
        <v>143103650</v>
      </c>
      <c r="Q29" s="60">
        <v>174354400</v>
      </c>
      <c r="R29" s="60">
        <v>174354400</v>
      </c>
      <c r="S29" s="60"/>
      <c r="T29" s="60"/>
      <c r="U29" s="60"/>
      <c r="V29" s="60"/>
      <c r="W29" s="60">
        <v>174354400</v>
      </c>
      <c r="X29" s="60"/>
      <c r="Y29" s="60">
        <v>174354400</v>
      </c>
      <c r="Z29" s="140"/>
      <c r="AA29" s="62"/>
    </row>
    <row r="30" spans="1:27" ht="12.75">
      <c r="A30" s="249" t="s">
        <v>52</v>
      </c>
      <c r="B30" s="182"/>
      <c r="C30" s="155">
        <v>4268305</v>
      </c>
      <c r="D30" s="155"/>
      <c r="E30" s="59">
        <v>2688755</v>
      </c>
      <c r="F30" s="60">
        <v>2181212</v>
      </c>
      <c r="G30" s="60">
        <v>4268305</v>
      </c>
      <c r="H30" s="60">
        <v>4268330</v>
      </c>
      <c r="I30" s="60">
        <v>984662</v>
      </c>
      <c r="J30" s="60">
        <v>984662</v>
      </c>
      <c r="K30" s="60">
        <v>984662</v>
      </c>
      <c r="L30" s="60">
        <v>984662</v>
      </c>
      <c r="M30" s="60"/>
      <c r="N30" s="60"/>
      <c r="O30" s="60">
        <v>2043789</v>
      </c>
      <c r="P30" s="60">
        <v>411359853</v>
      </c>
      <c r="Q30" s="60">
        <v>137423</v>
      </c>
      <c r="R30" s="60">
        <v>137423</v>
      </c>
      <c r="S30" s="60"/>
      <c r="T30" s="60"/>
      <c r="U30" s="60"/>
      <c r="V30" s="60"/>
      <c r="W30" s="60">
        <v>137423</v>
      </c>
      <c r="X30" s="60">
        <v>1635909</v>
      </c>
      <c r="Y30" s="60">
        <v>-1498486</v>
      </c>
      <c r="Z30" s="140">
        <v>-91.6</v>
      </c>
      <c r="AA30" s="62">
        <v>2181212</v>
      </c>
    </row>
    <row r="31" spans="1:27" ht="12.75">
      <c r="A31" s="249" t="s">
        <v>163</v>
      </c>
      <c r="B31" s="182"/>
      <c r="C31" s="155">
        <v>44884636</v>
      </c>
      <c r="D31" s="155"/>
      <c r="E31" s="59">
        <v>36845870</v>
      </c>
      <c r="F31" s="60">
        <v>46039433</v>
      </c>
      <c r="G31" s="60">
        <v>44974839</v>
      </c>
      <c r="H31" s="60">
        <v>45480525</v>
      </c>
      <c r="I31" s="60">
        <v>45656169</v>
      </c>
      <c r="J31" s="60">
        <v>45656169</v>
      </c>
      <c r="K31" s="60">
        <v>45656169</v>
      </c>
      <c r="L31" s="60">
        <v>46010255</v>
      </c>
      <c r="M31" s="60"/>
      <c r="N31" s="60"/>
      <c r="O31" s="60">
        <v>46126392</v>
      </c>
      <c r="P31" s="60">
        <v>46171640</v>
      </c>
      <c r="Q31" s="60">
        <v>46391350</v>
      </c>
      <c r="R31" s="60">
        <v>46391350</v>
      </c>
      <c r="S31" s="60"/>
      <c r="T31" s="60"/>
      <c r="U31" s="60"/>
      <c r="V31" s="60"/>
      <c r="W31" s="60">
        <v>46391350</v>
      </c>
      <c r="X31" s="60">
        <v>34529575</v>
      </c>
      <c r="Y31" s="60">
        <v>11861775</v>
      </c>
      <c r="Z31" s="140">
        <v>34.35</v>
      </c>
      <c r="AA31" s="62">
        <v>46039433</v>
      </c>
    </row>
    <row r="32" spans="1:27" ht="12.75">
      <c r="A32" s="249" t="s">
        <v>164</v>
      </c>
      <c r="B32" s="182"/>
      <c r="C32" s="155">
        <v>1303202927</v>
      </c>
      <c r="D32" s="155"/>
      <c r="E32" s="59">
        <v>465025677</v>
      </c>
      <c r="F32" s="60">
        <v>1814327594</v>
      </c>
      <c r="G32" s="60">
        <v>509297591</v>
      </c>
      <c r="H32" s="60">
        <v>896263147</v>
      </c>
      <c r="I32" s="60">
        <v>942895676</v>
      </c>
      <c r="J32" s="60">
        <v>942895676</v>
      </c>
      <c r="K32" s="60">
        <v>942895676</v>
      </c>
      <c r="L32" s="60">
        <v>910628383</v>
      </c>
      <c r="M32" s="60"/>
      <c r="N32" s="60"/>
      <c r="O32" s="60">
        <v>1163275207</v>
      </c>
      <c r="P32" s="60">
        <v>1144734322</v>
      </c>
      <c r="Q32" s="60">
        <v>1324973353</v>
      </c>
      <c r="R32" s="60">
        <v>1324973353</v>
      </c>
      <c r="S32" s="60"/>
      <c r="T32" s="60"/>
      <c r="U32" s="60"/>
      <c r="V32" s="60"/>
      <c r="W32" s="60">
        <v>1324973353</v>
      </c>
      <c r="X32" s="60">
        <v>1360745696</v>
      </c>
      <c r="Y32" s="60">
        <v>-35772343</v>
      </c>
      <c r="Z32" s="140">
        <v>-2.63</v>
      </c>
      <c r="AA32" s="62">
        <v>1814327594</v>
      </c>
    </row>
    <row r="33" spans="1:27" ht="12.75">
      <c r="A33" s="249" t="s">
        <v>165</v>
      </c>
      <c r="B33" s="182"/>
      <c r="C33" s="155">
        <v>22993073</v>
      </c>
      <c r="D33" s="155"/>
      <c r="E33" s="59">
        <v>27584103</v>
      </c>
      <c r="F33" s="60">
        <v>22993073</v>
      </c>
      <c r="G33" s="60">
        <v>27584103</v>
      </c>
      <c r="H33" s="60">
        <v>44955346</v>
      </c>
      <c r="I33" s="60">
        <v>44955346</v>
      </c>
      <c r="J33" s="60">
        <v>44955346</v>
      </c>
      <c r="K33" s="60">
        <v>44955346</v>
      </c>
      <c r="L33" s="60">
        <v>44955346</v>
      </c>
      <c r="M33" s="60"/>
      <c r="N33" s="60"/>
      <c r="O33" s="60">
        <v>22993073</v>
      </c>
      <c r="P33" s="60">
        <v>22993073</v>
      </c>
      <c r="Q33" s="60">
        <v>22993073</v>
      </c>
      <c r="R33" s="60">
        <v>22993073</v>
      </c>
      <c r="S33" s="60"/>
      <c r="T33" s="60"/>
      <c r="U33" s="60"/>
      <c r="V33" s="60"/>
      <c r="W33" s="60">
        <v>22993073</v>
      </c>
      <c r="X33" s="60">
        <v>17244805</v>
      </c>
      <c r="Y33" s="60">
        <v>5748268</v>
      </c>
      <c r="Z33" s="140">
        <v>33.33</v>
      </c>
      <c r="AA33" s="62">
        <v>22993073</v>
      </c>
    </row>
    <row r="34" spans="1:27" ht="12.75">
      <c r="A34" s="250" t="s">
        <v>58</v>
      </c>
      <c r="B34" s="251"/>
      <c r="C34" s="168">
        <f aca="true" t="shared" si="3" ref="C34:Y34">SUM(C29:C33)</f>
        <v>1424015448</v>
      </c>
      <c r="D34" s="168">
        <f>SUM(D29:D33)</f>
        <v>0</v>
      </c>
      <c r="E34" s="72">
        <f t="shared" si="3"/>
        <v>532144405</v>
      </c>
      <c r="F34" s="73">
        <f t="shared" si="3"/>
        <v>1885541312</v>
      </c>
      <c r="G34" s="73">
        <f t="shared" si="3"/>
        <v>586124838</v>
      </c>
      <c r="H34" s="73">
        <f t="shared" si="3"/>
        <v>991047438</v>
      </c>
      <c r="I34" s="73">
        <f t="shared" si="3"/>
        <v>1034491959</v>
      </c>
      <c r="J34" s="73">
        <f t="shared" si="3"/>
        <v>1034491959</v>
      </c>
      <c r="K34" s="73">
        <f t="shared" si="3"/>
        <v>1034491959</v>
      </c>
      <c r="L34" s="73">
        <f t="shared" si="3"/>
        <v>1002578646</v>
      </c>
      <c r="M34" s="73">
        <f t="shared" si="3"/>
        <v>0</v>
      </c>
      <c r="N34" s="73">
        <f t="shared" si="3"/>
        <v>0</v>
      </c>
      <c r="O34" s="73">
        <f t="shared" si="3"/>
        <v>1234438461</v>
      </c>
      <c r="P34" s="73">
        <f t="shared" si="3"/>
        <v>1768362538</v>
      </c>
      <c r="Q34" s="73">
        <f t="shared" si="3"/>
        <v>1568849599</v>
      </c>
      <c r="R34" s="73">
        <f t="shared" si="3"/>
        <v>1568849599</v>
      </c>
      <c r="S34" s="73">
        <f t="shared" si="3"/>
        <v>0</v>
      </c>
      <c r="T34" s="73">
        <f t="shared" si="3"/>
        <v>0</v>
      </c>
      <c r="U34" s="73">
        <f t="shared" si="3"/>
        <v>0</v>
      </c>
      <c r="V34" s="73">
        <f t="shared" si="3"/>
        <v>0</v>
      </c>
      <c r="W34" s="73">
        <f t="shared" si="3"/>
        <v>1568849599</v>
      </c>
      <c r="X34" s="73">
        <f t="shared" si="3"/>
        <v>1414155985</v>
      </c>
      <c r="Y34" s="73">
        <f t="shared" si="3"/>
        <v>154693614</v>
      </c>
      <c r="Z34" s="170">
        <f>+IF(X34&lt;&gt;0,+(Y34/X34)*100,0)</f>
        <v>10.938935707293988</v>
      </c>
      <c r="AA34" s="74">
        <f>SUM(AA29:AA33)</f>
        <v>1885541312</v>
      </c>
    </row>
    <row r="35" spans="1:27" ht="4.5" customHeight="1">
      <c r="A35" s="252"/>
      <c r="B35" s="182"/>
      <c r="C35" s="155"/>
      <c r="D35" s="155"/>
      <c r="E35" s="59"/>
      <c r="F35" s="60"/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  <c r="Y35" s="60"/>
      <c r="Z35" s="140"/>
      <c r="AA35" s="62"/>
    </row>
    <row r="36" spans="1:27" ht="12.75">
      <c r="A36" s="242" t="s">
        <v>166</v>
      </c>
      <c r="B36" s="182"/>
      <c r="C36" s="155"/>
      <c r="D36" s="155"/>
      <c r="E36" s="59"/>
      <c r="F36" s="60"/>
      <c r="G36" s="60"/>
      <c r="H36" s="60"/>
      <c r="I36" s="60"/>
      <c r="J36" s="60"/>
      <c r="K36" s="60"/>
      <c r="L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  <c r="Y36" s="60"/>
      <c r="Z36" s="140"/>
      <c r="AA36" s="62"/>
    </row>
    <row r="37" spans="1:27" ht="12.75">
      <c r="A37" s="249" t="s">
        <v>52</v>
      </c>
      <c r="B37" s="182"/>
      <c r="C37" s="155">
        <v>11625599</v>
      </c>
      <c r="D37" s="155"/>
      <c r="E37" s="59">
        <v>16799857</v>
      </c>
      <c r="F37" s="60">
        <v>11625599</v>
      </c>
      <c r="G37" s="60">
        <v>11625599</v>
      </c>
      <c r="H37" s="60">
        <v>11625599</v>
      </c>
      <c r="I37" s="60">
        <v>11625599</v>
      </c>
      <c r="J37" s="60">
        <v>11625599</v>
      </c>
      <c r="K37" s="60">
        <v>11625599</v>
      </c>
      <c r="L37" s="60">
        <v>11625599</v>
      </c>
      <c r="M37" s="60"/>
      <c r="N37" s="60"/>
      <c r="O37" s="60">
        <v>11625599</v>
      </c>
      <c r="P37" s="60">
        <v>11625599</v>
      </c>
      <c r="Q37" s="60">
        <v>11625599</v>
      </c>
      <c r="R37" s="60">
        <v>11625599</v>
      </c>
      <c r="S37" s="60"/>
      <c r="T37" s="60"/>
      <c r="U37" s="60"/>
      <c r="V37" s="60"/>
      <c r="W37" s="60">
        <v>11625599</v>
      </c>
      <c r="X37" s="60">
        <v>8719199</v>
      </c>
      <c r="Y37" s="60">
        <v>2906400</v>
      </c>
      <c r="Z37" s="140">
        <v>33.33</v>
      </c>
      <c r="AA37" s="62">
        <v>11625599</v>
      </c>
    </row>
    <row r="38" spans="1:27" ht="12.75">
      <c r="A38" s="249" t="s">
        <v>165</v>
      </c>
      <c r="B38" s="182"/>
      <c r="C38" s="155">
        <v>411359853</v>
      </c>
      <c r="D38" s="155"/>
      <c r="E38" s="59">
        <v>448769569</v>
      </c>
      <c r="F38" s="60">
        <v>411359853</v>
      </c>
      <c r="G38" s="60">
        <v>381953549</v>
      </c>
      <c r="H38" s="60">
        <v>411359853</v>
      </c>
      <c r="I38" s="60">
        <v>411359853</v>
      </c>
      <c r="J38" s="60">
        <v>411359853</v>
      </c>
      <c r="K38" s="60">
        <v>411359853</v>
      </c>
      <c r="L38" s="60">
        <v>411359853</v>
      </c>
      <c r="M38" s="60"/>
      <c r="N38" s="60"/>
      <c r="O38" s="60">
        <v>411359853</v>
      </c>
      <c r="P38" s="60"/>
      <c r="Q38" s="60">
        <v>411359853</v>
      </c>
      <c r="R38" s="60">
        <v>411359853</v>
      </c>
      <c r="S38" s="60"/>
      <c r="T38" s="60"/>
      <c r="U38" s="60"/>
      <c r="V38" s="60"/>
      <c r="W38" s="60">
        <v>411359853</v>
      </c>
      <c r="X38" s="60">
        <v>308519890</v>
      </c>
      <c r="Y38" s="60">
        <v>102839963</v>
      </c>
      <c r="Z38" s="140">
        <v>33.33</v>
      </c>
      <c r="AA38" s="62">
        <v>411359853</v>
      </c>
    </row>
    <row r="39" spans="1:27" ht="12.75">
      <c r="A39" s="250" t="s">
        <v>59</v>
      </c>
      <c r="B39" s="253"/>
      <c r="C39" s="168">
        <f aca="true" t="shared" si="4" ref="C39:Y39">SUM(C37:C38)</f>
        <v>422985452</v>
      </c>
      <c r="D39" s="168">
        <f>SUM(D37:D38)</f>
        <v>0</v>
      </c>
      <c r="E39" s="76">
        <f t="shared" si="4"/>
        <v>465569426</v>
      </c>
      <c r="F39" s="77">
        <f t="shared" si="4"/>
        <v>422985452</v>
      </c>
      <c r="G39" s="77">
        <f t="shared" si="4"/>
        <v>393579148</v>
      </c>
      <c r="H39" s="77">
        <f t="shared" si="4"/>
        <v>422985452</v>
      </c>
      <c r="I39" s="77">
        <f t="shared" si="4"/>
        <v>422985452</v>
      </c>
      <c r="J39" s="77">
        <f t="shared" si="4"/>
        <v>422985452</v>
      </c>
      <c r="K39" s="77">
        <f t="shared" si="4"/>
        <v>422985452</v>
      </c>
      <c r="L39" s="77">
        <f t="shared" si="4"/>
        <v>422985452</v>
      </c>
      <c r="M39" s="77">
        <f t="shared" si="4"/>
        <v>0</v>
      </c>
      <c r="N39" s="77">
        <f t="shared" si="4"/>
        <v>0</v>
      </c>
      <c r="O39" s="77">
        <f t="shared" si="4"/>
        <v>422985452</v>
      </c>
      <c r="P39" s="77">
        <f t="shared" si="4"/>
        <v>11625599</v>
      </c>
      <c r="Q39" s="77">
        <f t="shared" si="4"/>
        <v>422985452</v>
      </c>
      <c r="R39" s="77">
        <f t="shared" si="4"/>
        <v>422985452</v>
      </c>
      <c r="S39" s="77">
        <f t="shared" si="4"/>
        <v>0</v>
      </c>
      <c r="T39" s="77">
        <f t="shared" si="4"/>
        <v>0</v>
      </c>
      <c r="U39" s="77">
        <f t="shared" si="4"/>
        <v>0</v>
      </c>
      <c r="V39" s="77">
        <f t="shared" si="4"/>
        <v>0</v>
      </c>
      <c r="W39" s="77">
        <f t="shared" si="4"/>
        <v>422985452</v>
      </c>
      <c r="X39" s="77">
        <f t="shared" si="4"/>
        <v>317239089</v>
      </c>
      <c r="Y39" s="77">
        <f t="shared" si="4"/>
        <v>105746363</v>
      </c>
      <c r="Z39" s="212">
        <f>+IF(X39&lt;&gt;0,+(Y39/X39)*100,0)</f>
        <v>33.33333333333333</v>
      </c>
      <c r="AA39" s="79">
        <f>SUM(AA37:AA38)</f>
        <v>422985452</v>
      </c>
    </row>
    <row r="40" spans="1:27" ht="12.75">
      <c r="A40" s="250" t="s">
        <v>167</v>
      </c>
      <c r="B40" s="251"/>
      <c r="C40" s="168">
        <f aca="true" t="shared" si="5" ref="C40:Y40">+C34+C39</f>
        <v>1847000900</v>
      </c>
      <c r="D40" s="168">
        <f>+D34+D39</f>
        <v>0</v>
      </c>
      <c r="E40" s="72">
        <f t="shared" si="5"/>
        <v>997713831</v>
      </c>
      <c r="F40" s="73">
        <f t="shared" si="5"/>
        <v>2308526764</v>
      </c>
      <c r="G40" s="73">
        <f t="shared" si="5"/>
        <v>979703986</v>
      </c>
      <c r="H40" s="73">
        <f t="shared" si="5"/>
        <v>1414032890</v>
      </c>
      <c r="I40" s="73">
        <f t="shared" si="5"/>
        <v>1457477411</v>
      </c>
      <c r="J40" s="73">
        <f t="shared" si="5"/>
        <v>1457477411</v>
      </c>
      <c r="K40" s="73">
        <f t="shared" si="5"/>
        <v>1457477411</v>
      </c>
      <c r="L40" s="73">
        <f t="shared" si="5"/>
        <v>1425564098</v>
      </c>
      <c r="M40" s="73">
        <f t="shared" si="5"/>
        <v>0</v>
      </c>
      <c r="N40" s="73">
        <f t="shared" si="5"/>
        <v>0</v>
      </c>
      <c r="O40" s="73">
        <f t="shared" si="5"/>
        <v>1657423913</v>
      </c>
      <c r="P40" s="73">
        <f t="shared" si="5"/>
        <v>1779988137</v>
      </c>
      <c r="Q40" s="73">
        <f t="shared" si="5"/>
        <v>1991835051</v>
      </c>
      <c r="R40" s="73">
        <f t="shared" si="5"/>
        <v>1991835051</v>
      </c>
      <c r="S40" s="73">
        <f t="shared" si="5"/>
        <v>0</v>
      </c>
      <c r="T40" s="73">
        <f t="shared" si="5"/>
        <v>0</v>
      </c>
      <c r="U40" s="73">
        <f t="shared" si="5"/>
        <v>0</v>
      </c>
      <c r="V40" s="73">
        <f t="shared" si="5"/>
        <v>0</v>
      </c>
      <c r="W40" s="73">
        <f t="shared" si="5"/>
        <v>1991835051</v>
      </c>
      <c r="X40" s="73">
        <f t="shared" si="5"/>
        <v>1731395074</v>
      </c>
      <c r="Y40" s="73">
        <f t="shared" si="5"/>
        <v>260439977</v>
      </c>
      <c r="Z40" s="170">
        <f>+IF(X40&lt;&gt;0,+(Y40/X40)*100,0)</f>
        <v>15.042203880037144</v>
      </c>
      <c r="AA40" s="74">
        <f>+AA34+AA39</f>
        <v>2308526764</v>
      </c>
    </row>
    <row r="41" spans="1:27" ht="4.5" customHeight="1">
      <c r="A41" s="252"/>
      <c r="B41" s="182"/>
      <c r="C41" s="155"/>
      <c r="D41" s="155"/>
      <c r="E41" s="59"/>
      <c r="F41" s="60"/>
      <c r="G41" s="60"/>
      <c r="H41" s="60"/>
      <c r="I41" s="60"/>
      <c r="J41" s="60"/>
      <c r="K41" s="60"/>
      <c r="L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  <c r="Y41" s="60"/>
      <c r="Z41" s="140"/>
      <c r="AA41" s="62"/>
    </row>
    <row r="42" spans="1:27" ht="12.75">
      <c r="A42" s="255" t="s">
        <v>168</v>
      </c>
      <c r="B42" s="256" t="s">
        <v>96</v>
      </c>
      <c r="C42" s="257">
        <f aca="true" t="shared" si="6" ref="C42:Y42">+C25-C40</f>
        <v>10158598703</v>
      </c>
      <c r="D42" s="257">
        <f>+D25-D40</f>
        <v>0</v>
      </c>
      <c r="E42" s="258">
        <f t="shared" si="6"/>
        <v>11911560012</v>
      </c>
      <c r="F42" s="259">
        <f t="shared" si="6"/>
        <v>9822247653</v>
      </c>
      <c r="G42" s="259">
        <f t="shared" si="6"/>
        <v>12082178168</v>
      </c>
      <c r="H42" s="259">
        <f t="shared" si="6"/>
        <v>10685738538</v>
      </c>
      <c r="I42" s="259">
        <f t="shared" si="6"/>
        <v>10909698551</v>
      </c>
      <c r="J42" s="259">
        <f t="shared" si="6"/>
        <v>10909698551</v>
      </c>
      <c r="K42" s="259">
        <f t="shared" si="6"/>
        <v>10909698551</v>
      </c>
      <c r="L42" s="259">
        <f t="shared" si="6"/>
        <v>11123555996</v>
      </c>
      <c r="M42" s="259">
        <f t="shared" si="6"/>
        <v>0</v>
      </c>
      <c r="N42" s="259">
        <f t="shared" si="6"/>
        <v>0</v>
      </c>
      <c r="O42" s="259">
        <f t="shared" si="6"/>
        <v>10994110268</v>
      </c>
      <c r="P42" s="259">
        <f t="shared" si="6"/>
        <v>11416036765</v>
      </c>
      <c r="Q42" s="259">
        <f t="shared" si="6"/>
        <v>10920546175</v>
      </c>
      <c r="R42" s="259">
        <f t="shared" si="6"/>
        <v>10920546175</v>
      </c>
      <c r="S42" s="259">
        <f t="shared" si="6"/>
        <v>0</v>
      </c>
      <c r="T42" s="259">
        <f t="shared" si="6"/>
        <v>0</v>
      </c>
      <c r="U42" s="259">
        <f t="shared" si="6"/>
        <v>0</v>
      </c>
      <c r="V42" s="259">
        <f t="shared" si="6"/>
        <v>0</v>
      </c>
      <c r="W42" s="259">
        <f t="shared" si="6"/>
        <v>10920546175</v>
      </c>
      <c r="X42" s="259">
        <f t="shared" si="6"/>
        <v>7366685741</v>
      </c>
      <c r="Y42" s="259">
        <f t="shared" si="6"/>
        <v>3553860434</v>
      </c>
      <c r="Z42" s="260">
        <f>+IF(X42&lt;&gt;0,+(Y42/X42)*100,0)</f>
        <v>48.242324417623074</v>
      </c>
      <c r="AA42" s="261">
        <f>+AA25-AA40</f>
        <v>9822247653</v>
      </c>
    </row>
    <row r="43" spans="1:27" ht="4.5" customHeight="1">
      <c r="A43" s="252"/>
      <c r="B43" s="182"/>
      <c r="C43" s="155"/>
      <c r="D43" s="155"/>
      <c r="E43" s="59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139"/>
      <c r="AA43" s="62"/>
    </row>
    <row r="44" spans="1:27" ht="12.75">
      <c r="A44" s="242" t="s">
        <v>169</v>
      </c>
      <c r="B44" s="182"/>
      <c r="C44" s="155"/>
      <c r="D44" s="155"/>
      <c r="E44" s="59"/>
      <c r="F44" s="60"/>
      <c r="G44" s="60"/>
      <c r="H44" s="60"/>
      <c r="I44" s="60"/>
      <c r="J44" s="60"/>
      <c r="K44" s="60"/>
      <c r="L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  <c r="Y44" s="60"/>
      <c r="Z44" s="139"/>
      <c r="AA44" s="62"/>
    </row>
    <row r="45" spans="1:27" ht="12.75">
      <c r="A45" s="249" t="s">
        <v>170</v>
      </c>
      <c r="B45" s="182"/>
      <c r="C45" s="155">
        <v>10134378233</v>
      </c>
      <c r="D45" s="155"/>
      <c r="E45" s="59">
        <v>11884523175</v>
      </c>
      <c r="F45" s="60">
        <v>9798027182</v>
      </c>
      <c r="G45" s="60">
        <v>12056599326</v>
      </c>
      <c r="H45" s="60">
        <v>10661518069</v>
      </c>
      <c r="I45" s="60">
        <v>10885478082</v>
      </c>
      <c r="J45" s="60">
        <v>10885478082</v>
      </c>
      <c r="K45" s="60">
        <v>10885478082</v>
      </c>
      <c r="L45" s="60">
        <v>11099335527</v>
      </c>
      <c r="M45" s="60"/>
      <c r="N45" s="60"/>
      <c r="O45" s="60">
        <v>10969889799</v>
      </c>
      <c r="P45" s="60">
        <v>11391816296</v>
      </c>
      <c r="Q45" s="60">
        <v>10896325706</v>
      </c>
      <c r="R45" s="60">
        <v>10896325706</v>
      </c>
      <c r="S45" s="60"/>
      <c r="T45" s="60"/>
      <c r="U45" s="60"/>
      <c r="V45" s="60"/>
      <c r="W45" s="60">
        <v>10896325706</v>
      </c>
      <c r="X45" s="60">
        <v>7348520387</v>
      </c>
      <c r="Y45" s="60">
        <v>3547805319</v>
      </c>
      <c r="Z45" s="139">
        <v>48.28</v>
      </c>
      <c r="AA45" s="62">
        <v>9798027182</v>
      </c>
    </row>
    <row r="46" spans="1:27" ht="12.75">
      <c r="A46" s="249" t="s">
        <v>171</v>
      </c>
      <c r="B46" s="182"/>
      <c r="C46" s="155">
        <v>24220470</v>
      </c>
      <c r="D46" s="155"/>
      <c r="E46" s="59">
        <v>27036837</v>
      </c>
      <c r="F46" s="60">
        <v>24220469</v>
      </c>
      <c r="G46" s="60">
        <v>25578843</v>
      </c>
      <c r="H46" s="60">
        <v>24220469</v>
      </c>
      <c r="I46" s="60">
        <v>24220469</v>
      </c>
      <c r="J46" s="60">
        <v>24220469</v>
      </c>
      <c r="K46" s="60">
        <v>24220469</v>
      </c>
      <c r="L46" s="60">
        <v>24220469</v>
      </c>
      <c r="M46" s="60"/>
      <c r="N46" s="60"/>
      <c r="O46" s="60">
        <v>24220469</v>
      </c>
      <c r="P46" s="60">
        <v>24220469</v>
      </c>
      <c r="Q46" s="60">
        <v>24220469</v>
      </c>
      <c r="R46" s="60">
        <v>24220469</v>
      </c>
      <c r="S46" s="60"/>
      <c r="T46" s="60"/>
      <c r="U46" s="60"/>
      <c r="V46" s="60"/>
      <c r="W46" s="60">
        <v>24220469</v>
      </c>
      <c r="X46" s="60">
        <v>18165352</v>
      </c>
      <c r="Y46" s="60">
        <v>6055117</v>
      </c>
      <c r="Z46" s="139">
        <v>33.33</v>
      </c>
      <c r="AA46" s="62">
        <v>24220469</v>
      </c>
    </row>
    <row r="47" spans="1:27" ht="12.75">
      <c r="A47" s="249" t="s">
        <v>172</v>
      </c>
      <c r="B47" s="182"/>
      <c r="C47" s="155"/>
      <c r="D47" s="155"/>
      <c r="E47" s="59"/>
      <c r="F47" s="60"/>
      <c r="G47" s="60"/>
      <c r="H47" s="60"/>
      <c r="I47" s="60"/>
      <c r="J47" s="60"/>
      <c r="K47" s="60"/>
      <c r="L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  <c r="Y47" s="60"/>
      <c r="Z47" s="139"/>
      <c r="AA47" s="62"/>
    </row>
    <row r="48" spans="1:27" ht="12.75">
      <c r="A48" s="262" t="s">
        <v>173</v>
      </c>
      <c r="B48" s="263" t="s">
        <v>96</v>
      </c>
      <c r="C48" s="217">
        <f aca="true" t="shared" si="7" ref="C48:Y48">SUM(C45:C47)</f>
        <v>10158598703</v>
      </c>
      <c r="D48" s="217">
        <f>SUM(D45:D47)</f>
        <v>0</v>
      </c>
      <c r="E48" s="264">
        <f t="shared" si="7"/>
        <v>11911560012</v>
      </c>
      <c r="F48" s="219">
        <f t="shared" si="7"/>
        <v>9822247651</v>
      </c>
      <c r="G48" s="219">
        <f t="shared" si="7"/>
        <v>12082178169</v>
      </c>
      <c r="H48" s="219">
        <f t="shared" si="7"/>
        <v>10685738538</v>
      </c>
      <c r="I48" s="219">
        <f t="shared" si="7"/>
        <v>10909698551</v>
      </c>
      <c r="J48" s="219">
        <f t="shared" si="7"/>
        <v>10909698551</v>
      </c>
      <c r="K48" s="219">
        <f t="shared" si="7"/>
        <v>10909698551</v>
      </c>
      <c r="L48" s="219">
        <f t="shared" si="7"/>
        <v>11123555996</v>
      </c>
      <c r="M48" s="219">
        <f t="shared" si="7"/>
        <v>0</v>
      </c>
      <c r="N48" s="219">
        <f t="shared" si="7"/>
        <v>0</v>
      </c>
      <c r="O48" s="219">
        <f t="shared" si="7"/>
        <v>10994110268</v>
      </c>
      <c r="P48" s="219">
        <f t="shared" si="7"/>
        <v>11416036765</v>
      </c>
      <c r="Q48" s="219">
        <f t="shared" si="7"/>
        <v>10920546175</v>
      </c>
      <c r="R48" s="219">
        <f t="shared" si="7"/>
        <v>10920546175</v>
      </c>
      <c r="S48" s="219">
        <f t="shared" si="7"/>
        <v>0</v>
      </c>
      <c r="T48" s="219">
        <f t="shared" si="7"/>
        <v>0</v>
      </c>
      <c r="U48" s="219">
        <f t="shared" si="7"/>
        <v>0</v>
      </c>
      <c r="V48" s="219">
        <f t="shared" si="7"/>
        <v>0</v>
      </c>
      <c r="W48" s="219">
        <f t="shared" si="7"/>
        <v>10920546175</v>
      </c>
      <c r="X48" s="219">
        <f t="shared" si="7"/>
        <v>7366685739</v>
      </c>
      <c r="Y48" s="219">
        <f t="shared" si="7"/>
        <v>3553860436</v>
      </c>
      <c r="Z48" s="265">
        <f>+IF(X48&lt;&gt;0,+(Y48/X48)*100,0)</f>
        <v>48.24232445786975</v>
      </c>
      <c r="AA48" s="232">
        <f>SUM(AA45:AA47)</f>
        <v>9822247651</v>
      </c>
    </row>
    <row r="49" spans="1:27" ht="12.75">
      <c r="A49" s="266" t="s">
        <v>288</v>
      </c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8"/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</row>
    <row r="50" spans="1:27" ht="12.75">
      <c r="A50" s="151" t="s">
        <v>297</v>
      </c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8"/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</row>
    <row r="51" spans="1:27" ht="12.75">
      <c r="A51" s="267" t="s">
        <v>298</v>
      </c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8"/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</row>
    <row r="52" spans="1:27" ht="12.75">
      <c r="A52" s="118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8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</row>
    <row r="53" spans="1:27" ht="12.75">
      <c r="A53" s="118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</row>
    <row r="54" spans="1:27" ht="12.75">
      <c r="A54" s="118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8"/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3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32" t="s">
        <v>174</v>
      </c>
      <c r="B1" s="332"/>
      <c r="C1" s="332"/>
      <c r="D1" s="332"/>
      <c r="E1" s="332"/>
      <c r="F1" s="332"/>
      <c r="G1" s="332"/>
      <c r="H1" s="332"/>
      <c r="I1" s="332"/>
      <c r="J1" s="332"/>
      <c r="K1" s="332"/>
      <c r="L1" s="332"/>
      <c r="M1" s="332"/>
      <c r="N1" s="332"/>
      <c r="O1" s="332"/>
      <c r="P1" s="332"/>
      <c r="Q1" s="332"/>
      <c r="R1" s="332"/>
      <c r="S1" s="332"/>
      <c r="T1" s="332"/>
      <c r="U1" s="332"/>
      <c r="V1" s="332"/>
      <c r="W1" s="332"/>
      <c r="X1" s="332"/>
      <c r="Y1" s="332"/>
      <c r="Z1" s="332"/>
      <c r="AA1" s="332"/>
    </row>
    <row r="2" spans="1:27" ht="24.75" customHeight="1">
      <c r="A2" s="160" t="s">
        <v>1</v>
      </c>
      <c r="B2" s="134" t="s">
        <v>293</v>
      </c>
      <c r="C2" s="121" t="s">
        <v>2</v>
      </c>
      <c r="D2" s="121" t="s">
        <v>3</v>
      </c>
      <c r="E2" s="328" t="s">
        <v>4</v>
      </c>
      <c r="F2" s="329"/>
      <c r="G2" s="329"/>
      <c r="H2" s="329"/>
      <c r="I2" s="329"/>
      <c r="J2" s="329"/>
      <c r="K2" s="329"/>
      <c r="L2" s="329"/>
      <c r="M2" s="329"/>
      <c r="N2" s="329"/>
      <c r="O2" s="329"/>
      <c r="P2" s="329"/>
      <c r="Q2" s="329"/>
      <c r="R2" s="329"/>
      <c r="S2" s="329"/>
      <c r="T2" s="329"/>
      <c r="U2" s="329"/>
      <c r="V2" s="329"/>
      <c r="W2" s="329"/>
      <c r="X2" s="329"/>
      <c r="Y2" s="329"/>
      <c r="Z2" s="329"/>
      <c r="AA2" s="330"/>
    </row>
    <row r="3" spans="1:27" ht="24.75" customHeight="1">
      <c r="A3" s="161" t="s">
        <v>5</v>
      </c>
      <c r="B3" s="241" t="s">
        <v>72</v>
      </c>
      <c r="C3" s="50" t="s">
        <v>6</v>
      </c>
      <c r="D3" s="50" t="s">
        <v>6</v>
      </c>
      <c r="E3" s="49" t="s">
        <v>7</v>
      </c>
      <c r="F3" s="48" t="s">
        <v>8</v>
      </c>
      <c r="G3" s="48" t="s">
        <v>9</v>
      </c>
      <c r="H3" s="48" t="s">
        <v>10</v>
      </c>
      <c r="I3" s="48" t="s">
        <v>11</v>
      </c>
      <c r="J3" s="48" t="s">
        <v>12</v>
      </c>
      <c r="K3" s="48" t="s">
        <v>13</v>
      </c>
      <c r="L3" s="48" t="s">
        <v>14</v>
      </c>
      <c r="M3" s="48" t="s">
        <v>15</v>
      </c>
      <c r="N3" s="48" t="s">
        <v>16</v>
      </c>
      <c r="O3" s="48" t="s">
        <v>17</v>
      </c>
      <c r="P3" s="48" t="s">
        <v>18</v>
      </c>
      <c r="Q3" s="48" t="s">
        <v>19</v>
      </c>
      <c r="R3" s="48" t="s">
        <v>20</v>
      </c>
      <c r="S3" s="48" t="s">
        <v>21</v>
      </c>
      <c r="T3" s="48" t="s">
        <v>22</v>
      </c>
      <c r="U3" s="48" t="s">
        <v>23</v>
      </c>
      <c r="V3" s="48" t="s">
        <v>24</v>
      </c>
      <c r="W3" s="48" t="s">
        <v>25</v>
      </c>
      <c r="X3" s="48" t="s">
        <v>26</v>
      </c>
      <c r="Y3" s="48" t="s">
        <v>27</v>
      </c>
      <c r="Z3" s="48" t="s">
        <v>28</v>
      </c>
      <c r="AA3" s="50" t="s">
        <v>29</v>
      </c>
    </row>
    <row r="4" spans="1:27" ht="12.75">
      <c r="A4" s="242" t="s">
        <v>175</v>
      </c>
      <c r="B4" s="243"/>
      <c r="C4" s="244"/>
      <c r="D4" s="244"/>
      <c r="E4" s="245"/>
      <c r="F4" s="246"/>
      <c r="G4" s="246"/>
      <c r="H4" s="246"/>
      <c r="I4" s="246"/>
      <c r="J4" s="246"/>
      <c r="K4" s="246"/>
      <c r="L4" s="246"/>
      <c r="M4" s="246"/>
      <c r="N4" s="246"/>
      <c r="O4" s="246"/>
      <c r="P4" s="246"/>
      <c r="Q4" s="246"/>
      <c r="R4" s="246"/>
      <c r="S4" s="246"/>
      <c r="T4" s="246"/>
      <c r="U4" s="246"/>
      <c r="V4" s="246"/>
      <c r="W4" s="246"/>
      <c r="X4" s="246"/>
      <c r="Y4" s="246"/>
      <c r="Z4" s="247"/>
      <c r="AA4" s="248"/>
    </row>
    <row r="5" spans="1:27" ht="12.75">
      <c r="A5" s="242" t="s">
        <v>176</v>
      </c>
      <c r="B5" s="182"/>
      <c r="C5" s="155"/>
      <c r="D5" s="155"/>
      <c r="E5" s="59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140"/>
      <c r="AA5" s="62"/>
    </row>
    <row r="6" spans="1:27" ht="12.75">
      <c r="A6" s="249" t="s">
        <v>177</v>
      </c>
      <c r="B6" s="182"/>
      <c r="C6" s="155">
        <v>598394248</v>
      </c>
      <c r="D6" s="155"/>
      <c r="E6" s="59">
        <v>622320100</v>
      </c>
      <c r="F6" s="60">
        <v>515686297</v>
      </c>
      <c r="G6" s="60">
        <v>37269485</v>
      </c>
      <c r="H6" s="60">
        <v>45529797</v>
      </c>
      <c r="I6" s="60">
        <v>39271538</v>
      </c>
      <c r="J6" s="60">
        <v>122070820</v>
      </c>
      <c r="K6" s="60">
        <v>41020897</v>
      </c>
      <c r="L6" s="60">
        <v>58930887</v>
      </c>
      <c r="M6" s="60">
        <v>35820545</v>
      </c>
      <c r="N6" s="60">
        <v>135772329</v>
      </c>
      <c r="O6" s="60">
        <v>43374744</v>
      </c>
      <c r="P6" s="60">
        <v>38174614</v>
      </c>
      <c r="Q6" s="60">
        <v>42325155</v>
      </c>
      <c r="R6" s="60">
        <v>123874513</v>
      </c>
      <c r="S6" s="60"/>
      <c r="T6" s="60"/>
      <c r="U6" s="60"/>
      <c r="V6" s="60"/>
      <c r="W6" s="60">
        <v>381717662</v>
      </c>
      <c r="X6" s="60">
        <v>386764723</v>
      </c>
      <c r="Y6" s="60">
        <v>-5047061</v>
      </c>
      <c r="Z6" s="140">
        <v>-1.3</v>
      </c>
      <c r="AA6" s="62">
        <v>515686297</v>
      </c>
    </row>
    <row r="7" spans="1:27" ht="12.75">
      <c r="A7" s="249" t="s">
        <v>32</v>
      </c>
      <c r="B7" s="182"/>
      <c r="C7" s="155">
        <v>2601219256</v>
      </c>
      <c r="D7" s="155"/>
      <c r="E7" s="59">
        <v>3509001491</v>
      </c>
      <c r="F7" s="60">
        <v>2037817390</v>
      </c>
      <c r="G7" s="60">
        <v>155583445</v>
      </c>
      <c r="H7" s="60">
        <v>201817221</v>
      </c>
      <c r="I7" s="60">
        <v>179620899</v>
      </c>
      <c r="J7" s="60">
        <v>537021565</v>
      </c>
      <c r="K7" s="60">
        <v>169710663</v>
      </c>
      <c r="L7" s="60">
        <v>172763572</v>
      </c>
      <c r="M7" s="60">
        <v>139412894</v>
      </c>
      <c r="N7" s="60">
        <v>481887129</v>
      </c>
      <c r="O7" s="60">
        <v>153728183</v>
      </c>
      <c r="P7" s="60">
        <v>137572001</v>
      </c>
      <c r="Q7" s="60">
        <v>158185830</v>
      </c>
      <c r="R7" s="60">
        <v>449486014</v>
      </c>
      <c r="S7" s="60"/>
      <c r="T7" s="60"/>
      <c r="U7" s="60"/>
      <c r="V7" s="60"/>
      <c r="W7" s="60">
        <v>1468394708</v>
      </c>
      <c r="X7" s="60">
        <v>1528363042</v>
      </c>
      <c r="Y7" s="60">
        <v>-59968334</v>
      </c>
      <c r="Z7" s="140">
        <v>-3.92</v>
      </c>
      <c r="AA7" s="62">
        <v>2037817390</v>
      </c>
    </row>
    <row r="8" spans="1:27" ht="12.75">
      <c r="A8" s="249" t="s">
        <v>178</v>
      </c>
      <c r="B8" s="182"/>
      <c r="C8" s="155">
        <v>285381090</v>
      </c>
      <c r="D8" s="155"/>
      <c r="E8" s="59">
        <v>207508238</v>
      </c>
      <c r="F8" s="60">
        <v>1086723086</v>
      </c>
      <c r="G8" s="60">
        <v>102218653</v>
      </c>
      <c r="H8" s="60">
        <v>104730016</v>
      </c>
      <c r="I8" s="60">
        <v>100152431</v>
      </c>
      <c r="J8" s="60">
        <v>307101100</v>
      </c>
      <c r="K8" s="60">
        <v>88950837</v>
      </c>
      <c r="L8" s="60">
        <v>90399520</v>
      </c>
      <c r="M8" s="60">
        <v>76977678</v>
      </c>
      <c r="N8" s="60">
        <v>256328035</v>
      </c>
      <c r="O8" s="60">
        <v>51297426</v>
      </c>
      <c r="P8" s="60">
        <v>91874635</v>
      </c>
      <c r="Q8" s="60">
        <v>70790918</v>
      </c>
      <c r="R8" s="60">
        <v>213962979</v>
      </c>
      <c r="S8" s="60"/>
      <c r="T8" s="60"/>
      <c r="U8" s="60"/>
      <c r="V8" s="60"/>
      <c r="W8" s="60">
        <v>777392114</v>
      </c>
      <c r="X8" s="60">
        <v>815042315</v>
      </c>
      <c r="Y8" s="60">
        <v>-37650201</v>
      </c>
      <c r="Z8" s="140">
        <v>-4.62</v>
      </c>
      <c r="AA8" s="62">
        <v>1086723086</v>
      </c>
    </row>
    <row r="9" spans="1:27" ht="12.75">
      <c r="A9" s="249" t="s">
        <v>179</v>
      </c>
      <c r="B9" s="182"/>
      <c r="C9" s="155">
        <v>687118839</v>
      </c>
      <c r="D9" s="155"/>
      <c r="E9" s="59">
        <v>682074079</v>
      </c>
      <c r="F9" s="60">
        <v>685353950</v>
      </c>
      <c r="G9" s="60">
        <v>253575000</v>
      </c>
      <c r="H9" s="60"/>
      <c r="I9" s="60"/>
      <c r="J9" s="60">
        <v>253575000</v>
      </c>
      <c r="K9" s="60"/>
      <c r="L9" s="60"/>
      <c r="M9" s="60">
        <v>202861000</v>
      </c>
      <c r="N9" s="60">
        <v>202861000</v>
      </c>
      <c r="O9" s="60"/>
      <c r="P9" s="60"/>
      <c r="Q9" s="60">
        <v>152145000</v>
      </c>
      <c r="R9" s="60">
        <v>152145000</v>
      </c>
      <c r="S9" s="60"/>
      <c r="T9" s="60"/>
      <c r="U9" s="60"/>
      <c r="V9" s="60"/>
      <c r="W9" s="60">
        <v>608581000</v>
      </c>
      <c r="X9" s="60">
        <v>685353950</v>
      </c>
      <c r="Y9" s="60">
        <v>-76772950</v>
      </c>
      <c r="Z9" s="140">
        <v>-11.2</v>
      </c>
      <c r="AA9" s="62">
        <v>685353950</v>
      </c>
    </row>
    <row r="10" spans="1:27" ht="12.75">
      <c r="A10" s="249" t="s">
        <v>180</v>
      </c>
      <c r="B10" s="182"/>
      <c r="C10" s="155">
        <v>175149198</v>
      </c>
      <c r="D10" s="155"/>
      <c r="E10" s="59">
        <v>187768980</v>
      </c>
      <c r="F10" s="60">
        <v>214160137</v>
      </c>
      <c r="G10" s="60">
        <v>86213000</v>
      </c>
      <c r="H10" s="60">
        <v>20553000</v>
      </c>
      <c r="I10" s="60"/>
      <c r="J10" s="60">
        <v>106766000</v>
      </c>
      <c r="K10" s="60">
        <v>485000</v>
      </c>
      <c r="L10" s="60"/>
      <c r="M10" s="60">
        <v>77537000</v>
      </c>
      <c r="N10" s="60">
        <v>78022000</v>
      </c>
      <c r="O10" s="60"/>
      <c r="P10" s="60">
        <v>1000000</v>
      </c>
      <c r="Q10" s="60">
        <v>18302000</v>
      </c>
      <c r="R10" s="60">
        <v>19302000</v>
      </c>
      <c r="S10" s="60"/>
      <c r="T10" s="60"/>
      <c r="U10" s="60"/>
      <c r="V10" s="60"/>
      <c r="W10" s="60">
        <v>204090000</v>
      </c>
      <c r="X10" s="60">
        <v>214160137</v>
      </c>
      <c r="Y10" s="60">
        <v>-10070137</v>
      </c>
      <c r="Z10" s="140">
        <v>-4.7</v>
      </c>
      <c r="AA10" s="62">
        <v>214160137</v>
      </c>
    </row>
    <row r="11" spans="1:27" ht="12.75">
      <c r="A11" s="249" t="s">
        <v>181</v>
      </c>
      <c r="B11" s="182"/>
      <c r="C11" s="155">
        <v>23134709</v>
      </c>
      <c r="D11" s="155"/>
      <c r="E11" s="59">
        <v>47815278</v>
      </c>
      <c r="F11" s="60">
        <v>58323792</v>
      </c>
      <c r="G11" s="60">
        <v>3419126</v>
      </c>
      <c r="H11" s="60">
        <v>7358648</v>
      </c>
      <c r="I11" s="60">
        <v>3465695</v>
      </c>
      <c r="J11" s="60">
        <v>14243469</v>
      </c>
      <c r="K11" s="60">
        <v>4048132</v>
      </c>
      <c r="L11" s="60">
        <v>3948025</v>
      </c>
      <c r="M11" s="60">
        <v>6922270</v>
      </c>
      <c r="N11" s="60">
        <v>14918427</v>
      </c>
      <c r="O11" s="60">
        <v>4799783</v>
      </c>
      <c r="P11" s="60">
        <v>5484493</v>
      </c>
      <c r="Q11" s="60">
        <v>5404729</v>
      </c>
      <c r="R11" s="60">
        <v>15689005</v>
      </c>
      <c r="S11" s="60"/>
      <c r="T11" s="60"/>
      <c r="U11" s="60"/>
      <c r="V11" s="60"/>
      <c r="W11" s="60">
        <v>44850901</v>
      </c>
      <c r="X11" s="60">
        <v>43742844</v>
      </c>
      <c r="Y11" s="60">
        <v>1108057</v>
      </c>
      <c r="Z11" s="140">
        <v>2.53</v>
      </c>
      <c r="AA11" s="62">
        <v>58323792</v>
      </c>
    </row>
    <row r="12" spans="1:27" ht="12.75">
      <c r="A12" s="249" t="s">
        <v>182</v>
      </c>
      <c r="B12" s="182"/>
      <c r="C12" s="155">
        <v>3025</v>
      </c>
      <c r="D12" s="155"/>
      <c r="E12" s="59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140"/>
      <c r="AA12" s="62"/>
    </row>
    <row r="13" spans="1:27" ht="12.75">
      <c r="A13" s="242" t="s">
        <v>183</v>
      </c>
      <c r="B13" s="182"/>
      <c r="C13" s="155"/>
      <c r="D13" s="155"/>
      <c r="E13" s="59"/>
      <c r="F13" s="60"/>
      <c r="G13" s="60"/>
      <c r="H13" s="60"/>
      <c r="I13" s="60"/>
      <c r="J13" s="60"/>
      <c r="K13" s="60"/>
      <c r="L13" s="60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140"/>
      <c r="AA13" s="62"/>
    </row>
    <row r="14" spans="1:27" ht="12.75">
      <c r="A14" s="249" t="s">
        <v>184</v>
      </c>
      <c r="B14" s="182"/>
      <c r="C14" s="155">
        <v>-4160486173</v>
      </c>
      <c r="D14" s="155"/>
      <c r="E14" s="59">
        <v>-4899039001</v>
      </c>
      <c r="F14" s="60">
        <v>-2409233309</v>
      </c>
      <c r="G14" s="60">
        <v>-631442987</v>
      </c>
      <c r="H14" s="60">
        <v>-449630996</v>
      </c>
      <c r="I14" s="60">
        <v>-316603811</v>
      </c>
      <c r="J14" s="60">
        <v>-1397677794</v>
      </c>
      <c r="K14" s="60">
        <v>-280703156</v>
      </c>
      <c r="L14" s="60">
        <v>-310198022</v>
      </c>
      <c r="M14" s="60">
        <v>-461231844</v>
      </c>
      <c r="N14" s="60">
        <v>-1052133022</v>
      </c>
      <c r="O14" s="60">
        <v>-320213934</v>
      </c>
      <c r="P14" s="60">
        <v>-316152995</v>
      </c>
      <c r="Q14" s="60">
        <v>-400626373</v>
      </c>
      <c r="R14" s="60">
        <v>-1036993302</v>
      </c>
      <c r="S14" s="60"/>
      <c r="T14" s="60"/>
      <c r="U14" s="60"/>
      <c r="V14" s="60"/>
      <c r="W14" s="60">
        <v>-3486804118</v>
      </c>
      <c r="X14" s="60">
        <v>-1403344308</v>
      </c>
      <c r="Y14" s="60">
        <v>-2083459810</v>
      </c>
      <c r="Z14" s="140">
        <v>148.46</v>
      </c>
      <c r="AA14" s="62">
        <v>-2409233309</v>
      </c>
    </row>
    <row r="15" spans="1:27" ht="12.75">
      <c r="A15" s="249" t="s">
        <v>40</v>
      </c>
      <c r="B15" s="182"/>
      <c r="C15" s="155">
        <v>-24278137</v>
      </c>
      <c r="D15" s="155"/>
      <c r="E15" s="59">
        <v>-10331590</v>
      </c>
      <c r="F15" s="60">
        <v>-1648621604</v>
      </c>
      <c r="G15" s="60">
        <v>-5459</v>
      </c>
      <c r="H15" s="60">
        <v>-1904341</v>
      </c>
      <c r="I15" s="60">
        <v>-96304</v>
      </c>
      <c r="J15" s="60">
        <v>-2006104</v>
      </c>
      <c r="K15" s="60">
        <v>-61077</v>
      </c>
      <c r="L15" s="60">
        <v>-640515</v>
      </c>
      <c r="M15" s="60">
        <v>-2372145</v>
      </c>
      <c r="N15" s="60">
        <v>-3073737</v>
      </c>
      <c r="O15" s="60">
        <v>339528</v>
      </c>
      <c r="P15" s="60">
        <v>-2630637</v>
      </c>
      <c r="Q15" s="60">
        <v>-1924494</v>
      </c>
      <c r="R15" s="60">
        <v>-4215603</v>
      </c>
      <c r="S15" s="60"/>
      <c r="T15" s="60"/>
      <c r="U15" s="60"/>
      <c r="V15" s="60"/>
      <c r="W15" s="60">
        <v>-9295444</v>
      </c>
      <c r="X15" s="60">
        <v>-1332804248</v>
      </c>
      <c r="Y15" s="60">
        <v>1323508804</v>
      </c>
      <c r="Z15" s="140">
        <v>-99.3</v>
      </c>
      <c r="AA15" s="62">
        <v>-1648621604</v>
      </c>
    </row>
    <row r="16" spans="1:27" ht="12.75">
      <c r="A16" s="249" t="s">
        <v>42</v>
      </c>
      <c r="B16" s="182"/>
      <c r="C16" s="155"/>
      <c r="D16" s="155"/>
      <c r="E16" s="59"/>
      <c r="F16" s="60">
        <v>-883683759</v>
      </c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>
        <v>-704041368</v>
      </c>
      <c r="Y16" s="60">
        <v>704041368</v>
      </c>
      <c r="Z16" s="140">
        <v>-100</v>
      </c>
      <c r="AA16" s="62">
        <v>-883683759</v>
      </c>
    </row>
    <row r="17" spans="1:27" ht="12.75">
      <c r="A17" s="250" t="s">
        <v>185</v>
      </c>
      <c r="B17" s="251"/>
      <c r="C17" s="168">
        <f aca="true" t="shared" si="0" ref="C17:Y17">SUM(C6:C16)</f>
        <v>185636055</v>
      </c>
      <c r="D17" s="168">
        <f t="shared" si="0"/>
        <v>0</v>
      </c>
      <c r="E17" s="72">
        <f t="shared" si="0"/>
        <v>347117575</v>
      </c>
      <c r="F17" s="73">
        <f t="shared" si="0"/>
        <v>-343474020</v>
      </c>
      <c r="G17" s="73">
        <f t="shared" si="0"/>
        <v>6830263</v>
      </c>
      <c r="H17" s="73">
        <f t="shared" si="0"/>
        <v>-71546655</v>
      </c>
      <c r="I17" s="73">
        <f t="shared" si="0"/>
        <v>5810448</v>
      </c>
      <c r="J17" s="73">
        <f t="shared" si="0"/>
        <v>-58905944</v>
      </c>
      <c r="K17" s="73">
        <f t="shared" si="0"/>
        <v>23451296</v>
      </c>
      <c r="L17" s="73">
        <f t="shared" si="0"/>
        <v>15203467</v>
      </c>
      <c r="M17" s="73">
        <f t="shared" si="0"/>
        <v>75927398</v>
      </c>
      <c r="N17" s="73">
        <f t="shared" si="0"/>
        <v>114582161</v>
      </c>
      <c r="O17" s="73">
        <f t="shared" si="0"/>
        <v>-66674270</v>
      </c>
      <c r="P17" s="73">
        <f t="shared" si="0"/>
        <v>-44677889</v>
      </c>
      <c r="Q17" s="73">
        <f t="shared" si="0"/>
        <v>44602765</v>
      </c>
      <c r="R17" s="73">
        <f t="shared" si="0"/>
        <v>-66749394</v>
      </c>
      <c r="S17" s="73">
        <f t="shared" si="0"/>
        <v>0</v>
      </c>
      <c r="T17" s="73">
        <f t="shared" si="0"/>
        <v>0</v>
      </c>
      <c r="U17" s="73">
        <f t="shared" si="0"/>
        <v>0</v>
      </c>
      <c r="V17" s="73">
        <f t="shared" si="0"/>
        <v>0</v>
      </c>
      <c r="W17" s="73">
        <f t="shared" si="0"/>
        <v>-11073177</v>
      </c>
      <c r="X17" s="73">
        <f t="shared" si="0"/>
        <v>233237087</v>
      </c>
      <c r="Y17" s="73">
        <f t="shared" si="0"/>
        <v>-244310264</v>
      </c>
      <c r="Z17" s="170">
        <f>+IF(X17&lt;&gt;0,+(Y17/X17)*100,0)</f>
        <v>-104.7476055984184</v>
      </c>
      <c r="AA17" s="74">
        <f>SUM(AA6:AA16)</f>
        <v>-343474020</v>
      </c>
    </row>
    <row r="18" spans="1:27" ht="4.5" customHeight="1">
      <c r="A18" s="252"/>
      <c r="B18" s="182"/>
      <c r="C18" s="155"/>
      <c r="D18" s="155"/>
      <c r="E18" s="59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  <c r="S18" s="60"/>
      <c r="T18" s="60"/>
      <c r="U18" s="60"/>
      <c r="V18" s="60"/>
      <c r="W18" s="60"/>
      <c r="X18" s="60"/>
      <c r="Y18" s="60"/>
      <c r="Z18" s="140"/>
      <c r="AA18" s="62"/>
    </row>
    <row r="19" spans="1:27" ht="12.75">
      <c r="A19" s="242" t="s">
        <v>186</v>
      </c>
      <c r="B19" s="182"/>
      <c r="C19" s="155"/>
      <c r="D19" s="155"/>
      <c r="E19" s="59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62"/>
    </row>
    <row r="20" spans="1:27" ht="12.75">
      <c r="A20" s="242" t="s">
        <v>176</v>
      </c>
      <c r="B20" s="182"/>
      <c r="C20" s="153"/>
      <c r="D20" s="153"/>
      <c r="E20" s="99"/>
      <c r="F20" s="100"/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00"/>
      <c r="W20" s="100"/>
      <c r="X20" s="100"/>
      <c r="Y20" s="100"/>
      <c r="Z20" s="137"/>
      <c r="AA20" s="102"/>
    </row>
    <row r="21" spans="1:27" ht="12.75">
      <c r="A21" s="249" t="s">
        <v>187</v>
      </c>
      <c r="B21" s="182"/>
      <c r="C21" s="155">
        <v>9482913</v>
      </c>
      <c r="D21" s="155"/>
      <c r="E21" s="59"/>
      <c r="F21" s="60"/>
      <c r="G21" s="159"/>
      <c r="H21" s="159"/>
      <c r="I21" s="159"/>
      <c r="J21" s="60"/>
      <c r="K21" s="159"/>
      <c r="L21" s="159"/>
      <c r="M21" s="60"/>
      <c r="N21" s="159"/>
      <c r="O21" s="159"/>
      <c r="P21" s="159"/>
      <c r="Q21" s="60"/>
      <c r="R21" s="159"/>
      <c r="S21" s="159"/>
      <c r="T21" s="60"/>
      <c r="U21" s="159"/>
      <c r="V21" s="159"/>
      <c r="W21" s="159"/>
      <c r="X21" s="60"/>
      <c r="Y21" s="159"/>
      <c r="Z21" s="141"/>
      <c r="AA21" s="225"/>
    </row>
    <row r="22" spans="1:27" ht="12.75">
      <c r="A22" s="249" t="s">
        <v>188</v>
      </c>
      <c r="B22" s="182"/>
      <c r="C22" s="155"/>
      <c r="D22" s="155"/>
      <c r="E22" s="268"/>
      <c r="F22" s="159"/>
      <c r="G22" s="60"/>
      <c r="H22" s="60"/>
      <c r="I22" s="60"/>
      <c r="J22" s="60"/>
      <c r="K22" s="60"/>
      <c r="L22" s="60"/>
      <c r="M22" s="159"/>
      <c r="N22" s="60"/>
      <c r="O22" s="60"/>
      <c r="P22" s="60"/>
      <c r="Q22" s="60"/>
      <c r="R22" s="60"/>
      <c r="S22" s="60"/>
      <c r="T22" s="159"/>
      <c r="U22" s="60"/>
      <c r="V22" s="60"/>
      <c r="W22" s="60"/>
      <c r="X22" s="60"/>
      <c r="Y22" s="60"/>
      <c r="Z22" s="140"/>
      <c r="AA22" s="62"/>
    </row>
    <row r="23" spans="1:27" ht="12.75">
      <c r="A23" s="249" t="s">
        <v>189</v>
      </c>
      <c r="B23" s="182"/>
      <c r="C23" s="157"/>
      <c r="D23" s="157"/>
      <c r="E23" s="59"/>
      <c r="F23" s="60"/>
      <c r="G23" s="159"/>
      <c r="H23" s="159"/>
      <c r="I23" s="159"/>
      <c r="J23" s="60"/>
      <c r="K23" s="159"/>
      <c r="L23" s="159"/>
      <c r="M23" s="60"/>
      <c r="N23" s="159"/>
      <c r="O23" s="159"/>
      <c r="P23" s="159"/>
      <c r="Q23" s="60"/>
      <c r="R23" s="159"/>
      <c r="S23" s="159"/>
      <c r="T23" s="60"/>
      <c r="U23" s="159"/>
      <c r="V23" s="159"/>
      <c r="W23" s="159"/>
      <c r="X23" s="60"/>
      <c r="Y23" s="159"/>
      <c r="Z23" s="141"/>
      <c r="AA23" s="225"/>
    </row>
    <row r="24" spans="1:27" ht="12.75">
      <c r="A24" s="249" t="s">
        <v>190</v>
      </c>
      <c r="B24" s="182"/>
      <c r="C24" s="155"/>
      <c r="D24" s="155"/>
      <c r="E24" s="59"/>
      <c r="F24" s="60">
        <v>20417936</v>
      </c>
      <c r="G24" s="60">
        <v>1849274</v>
      </c>
      <c r="H24" s="60"/>
      <c r="I24" s="60">
        <v>18303260</v>
      </c>
      <c r="J24" s="60">
        <v>20152534</v>
      </c>
      <c r="K24" s="60"/>
      <c r="L24" s="60">
        <v>265402</v>
      </c>
      <c r="M24" s="60"/>
      <c r="N24" s="60">
        <v>265402</v>
      </c>
      <c r="O24" s="60">
        <v>21397536</v>
      </c>
      <c r="P24" s="60">
        <v>28000000</v>
      </c>
      <c r="Q24" s="60"/>
      <c r="R24" s="60">
        <v>49397536</v>
      </c>
      <c r="S24" s="60"/>
      <c r="T24" s="60"/>
      <c r="U24" s="60"/>
      <c r="V24" s="60"/>
      <c r="W24" s="60">
        <v>69815472</v>
      </c>
      <c r="X24" s="60">
        <v>20417936</v>
      </c>
      <c r="Y24" s="60">
        <v>49397536</v>
      </c>
      <c r="Z24" s="140">
        <v>241.93</v>
      </c>
      <c r="AA24" s="62">
        <v>20417936</v>
      </c>
    </row>
    <row r="25" spans="1:27" ht="12.75">
      <c r="A25" s="242" t="s">
        <v>183</v>
      </c>
      <c r="B25" s="182"/>
      <c r="C25" s="155"/>
      <c r="D25" s="155"/>
      <c r="E25" s="59"/>
      <c r="F25" s="60"/>
      <c r="G25" s="60"/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  <c r="Y25" s="60"/>
      <c r="Z25" s="140"/>
      <c r="AA25" s="62"/>
    </row>
    <row r="26" spans="1:27" ht="12.75">
      <c r="A26" s="249" t="s">
        <v>191</v>
      </c>
      <c r="B26" s="182"/>
      <c r="C26" s="155">
        <v>-240879976</v>
      </c>
      <c r="D26" s="155"/>
      <c r="E26" s="59">
        <v>-328917372</v>
      </c>
      <c r="F26" s="60">
        <v>-346872781</v>
      </c>
      <c r="G26" s="60">
        <v>-39665450</v>
      </c>
      <c r="H26" s="60"/>
      <c r="I26" s="60">
        <v>-18241825</v>
      </c>
      <c r="J26" s="60">
        <v>-57907275</v>
      </c>
      <c r="K26" s="60">
        <v>-46312104</v>
      </c>
      <c r="L26" s="60">
        <v>-14418853</v>
      </c>
      <c r="M26" s="60">
        <v>-18600142</v>
      </c>
      <c r="N26" s="60">
        <v>-79331099</v>
      </c>
      <c r="O26" s="60">
        <v>-2580442</v>
      </c>
      <c r="P26" s="60">
        <v>-10136016</v>
      </c>
      <c r="Q26" s="60">
        <v>-17116159</v>
      </c>
      <c r="R26" s="60">
        <v>-29832617</v>
      </c>
      <c r="S26" s="60"/>
      <c r="T26" s="60"/>
      <c r="U26" s="60"/>
      <c r="V26" s="60"/>
      <c r="W26" s="60">
        <v>-167070991</v>
      </c>
      <c r="X26" s="60">
        <v>-220355320</v>
      </c>
      <c r="Y26" s="60">
        <v>53284329</v>
      </c>
      <c r="Z26" s="140">
        <v>-24.18</v>
      </c>
      <c r="AA26" s="62">
        <v>-346872781</v>
      </c>
    </row>
    <row r="27" spans="1:27" ht="12.75">
      <c r="A27" s="250" t="s">
        <v>192</v>
      </c>
      <c r="B27" s="251"/>
      <c r="C27" s="168">
        <f aca="true" t="shared" si="1" ref="C27:Y27">SUM(C21:C26)</f>
        <v>-231397063</v>
      </c>
      <c r="D27" s="168">
        <f>SUM(D21:D26)</f>
        <v>0</v>
      </c>
      <c r="E27" s="72">
        <f t="shared" si="1"/>
        <v>-328917372</v>
      </c>
      <c r="F27" s="73">
        <f t="shared" si="1"/>
        <v>-326454845</v>
      </c>
      <c r="G27" s="73">
        <f t="shared" si="1"/>
        <v>-37816176</v>
      </c>
      <c r="H27" s="73">
        <f t="shared" si="1"/>
        <v>0</v>
      </c>
      <c r="I27" s="73">
        <f t="shared" si="1"/>
        <v>61435</v>
      </c>
      <c r="J27" s="73">
        <f t="shared" si="1"/>
        <v>-37754741</v>
      </c>
      <c r="K27" s="73">
        <f t="shared" si="1"/>
        <v>-46312104</v>
      </c>
      <c r="L27" s="73">
        <f t="shared" si="1"/>
        <v>-14153451</v>
      </c>
      <c r="M27" s="73">
        <f t="shared" si="1"/>
        <v>-18600142</v>
      </c>
      <c r="N27" s="73">
        <f t="shared" si="1"/>
        <v>-79065697</v>
      </c>
      <c r="O27" s="73">
        <f t="shared" si="1"/>
        <v>18817094</v>
      </c>
      <c r="P27" s="73">
        <f t="shared" si="1"/>
        <v>17863984</v>
      </c>
      <c r="Q27" s="73">
        <f t="shared" si="1"/>
        <v>-17116159</v>
      </c>
      <c r="R27" s="73">
        <f t="shared" si="1"/>
        <v>19564919</v>
      </c>
      <c r="S27" s="73">
        <f t="shared" si="1"/>
        <v>0</v>
      </c>
      <c r="T27" s="73">
        <f t="shared" si="1"/>
        <v>0</v>
      </c>
      <c r="U27" s="73">
        <f t="shared" si="1"/>
        <v>0</v>
      </c>
      <c r="V27" s="73">
        <f t="shared" si="1"/>
        <v>0</v>
      </c>
      <c r="W27" s="73">
        <f t="shared" si="1"/>
        <v>-97255519</v>
      </c>
      <c r="X27" s="73">
        <f t="shared" si="1"/>
        <v>-199937384</v>
      </c>
      <c r="Y27" s="73">
        <f t="shared" si="1"/>
        <v>102681865</v>
      </c>
      <c r="Z27" s="170">
        <f>+IF(X27&lt;&gt;0,+(Y27/X27)*100,0)</f>
        <v>-51.35701135311444</v>
      </c>
      <c r="AA27" s="74">
        <f>SUM(AA21:AA26)</f>
        <v>-326454845</v>
      </c>
    </row>
    <row r="28" spans="1:27" ht="4.5" customHeight="1">
      <c r="A28" s="252"/>
      <c r="B28" s="182"/>
      <c r="C28" s="155"/>
      <c r="D28" s="155"/>
      <c r="E28" s="59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140"/>
      <c r="AA28" s="62"/>
    </row>
    <row r="29" spans="1:27" ht="12.75">
      <c r="A29" s="242" t="s">
        <v>193</v>
      </c>
      <c r="B29" s="182"/>
      <c r="C29" s="155"/>
      <c r="D29" s="155"/>
      <c r="E29" s="59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62"/>
    </row>
    <row r="30" spans="1:27" ht="12.75">
      <c r="A30" s="242" t="s">
        <v>176</v>
      </c>
      <c r="B30" s="182"/>
      <c r="C30" s="155"/>
      <c r="D30" s="155"/>
      <c r="E30" s="59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62"/>
    </row>
    <row r="31" spans="1:27" ht="12.75">
      <c r="A31" s="249" t="s">
        <v>194</v>
      </c>
      <c r="B31" s="182"/>
      <c r="C31" s="155"/>
      <c r="D31" s="155"/>
      <c r="E31" s="59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62"/>
    </row>
    <row r="32" spans="1:27" ht="12.75">
      <c r="A32" s="249" t="s">
        <v>195</v>
      </c>
      <c r="B32" s="182"/>
      <c r="C32" s="155"/>
      <c r="D32" s="155"/>
      <c r="E32" s="59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62"/>
    </row>
    <row r="33" spans="1:27" ht="12.75">
      <c r="A33" s="249" t="s">
        <v>196</v>
      </c>
      <c r="B33" s="182"/>
      <c r="C33" s="155">
        <v>2503737</v>
      </c>
      <c r="D33" s="155"/>
      <c r="E33" s="59"/>
      <c r="F33" s="60">
        <v>1154798</v>
      </c>
      <c r="G33" s="60"/>
      <c r="H33" s="159"/>
      <c r="I33" s="159"/>
      <c r="J33" s="159"/>
      <c r="K33" s="60"/>
      <c r="L33" s="60"/>
      <c r="M33" s="60"/>
      <c r="N33" s="60"/>
      <c r="O33" s="159"/>
      <c r="P33" s="159"/>
      <c r="Q33" s="159"/>
      <c r="R33" s="60"/>
      <c r="S33" s="60"/>
      <c r="T33" s="60"/>
      <c r="U33" s="60"/>
      <c r="V33" s="159"/>
      <c r="W33" s="159"/>
      <c r="X33" s="159">
        <v>1154798</v>
      </c>
      <c r="Y33" s="60">
        <v>-1154798</v>
      </c>
      <c r="Z33" s="140">
        <v>-100</v>
      </c>
      <c r="AA33" s="62">
        <v>1154798</v>
      </c>
    </row>
    <row r="34" spans="1:27" ht="12.75">
      <c r="A34" s="242" t="s">
        <v>183</v>
      </c>
      <c r="B34" s="182"/>
      <c r="C34" s="155"/>
      <c r="D34" s="155"/>
      <c r="E34" s="59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62"/>
    </row>
    <row r="35" spans="1:27" ht="12.75">
      <c r="A35" s="249" t="s">
        <v>197</v>
      </c>
      <c r="B35" s="182"/>
      <c r="C35" s="155">
        <v>-4268305</v>
      </c>
      <c r="D35" s="155"/>
      <c r="E35" s="59">
        <v>-16799856</v>
      </c>
      <c r="F35" s="60">
        <v>-152087093</v>
      </c>
      <c r="G35" s="60"/>
      <c r="H35" s="60"/>
      <c r="I35" s="60"/>
      <c r="J35" s="60"/>
      <c r="K35" s="60"/>
      <c r="L35" s="60"/>
      <c r="M35" s="60"/>
      <c r="N35" s="60"/>
      <c r="O35" s="60"/>
      <c r="P35" s="60"/>
      <c r="Q35" s="60">
        <v>-3236122</v>
      </c>
      <c r="R35" s="60">
        <v>-3236122</v>
      </c>
      <c r="S35" s="60"/>
      <c r="T35" s="60"/>
      <c r="U35" s="60"/>
      <c r="V35" s="60"/>
      <c r="W35" s="60">
        <v>-3236122</v>
      </c>
      <c r="X35" s="60">
        <v>-2087093</v>
      </c>
      <c r="Y35" s="60">
        <v>-1149029</v>
      </c>
      <c r="Z35" s="140">
        <v>55.05</v>
      </c>
      <c r="AA35" s="62">
        <v>-152087093</v>
      </c>
    </row>
    <row r="36" spans="1:27" ht="12.75">
      <c r="A36" s="250" t="s">
        <v>198</v>
      </c>
      <c r="B36" s="251"/>
      <c r="C36" s="168">
        <f aca="true" t="shared" si="2" ref="C36:Y36">SUM(C31:C35)</f>
        <v>-1764568</v>
      </c>
      <c r="D36" s="168">
        <f>SUM(D31:D35)</f>
        <v>0</v>
      </c>
      <c r="E36" s="72">
        <f t="shared" si="2"/>
        <v>-16799856</v>
      </c>
      <c r="F36" s="73">
        <f t="shared" si="2"/>
        <v>-150932295</v>
      </c>
      <c r="G36" s="73">
        <f t="shared" si="2"/>
        <v>0</v>
      </c>
      <c r="H36" s="73">
        <f t="shared" si="2"/>
        <v>0</v>
      </c>
      <c r="I36" s="73">
        <f t="shared" si="2"/>
        <v>0</v>
      </c>
      <c r="J36" s="73">
        <f t="shared" si="2"/>
        <v>0</v>
      </c>
      <c r="K36" s="73">
        <f t="shared" si="2"/>
        <v>0</v>
      </c>
      <c r="L36" s="73">
        <f t="shared" si="2"/>
        <v>0</v>
      </c>
      <c r="M36" s="73">
        <f t="shared" si="2"/>
        <v>0</v>
      </c>
      <c r="N36" s="73">
        <f t="shared" si="2"/>
        <v>0</v>
      </c>
      <c r="O36" s="73">
        <f t="shared" si="2"/>
        <v>0</v>
      </c>
      <c r="P36" s="73">
        <f t="shared" si="2"/>
        <v>0</v>
      </c>
      <c r="Q36" s="73">
        <f t="shared" si="2"/>
        <v>-3236122</v>
      </c>
      <c r="R36" s="73">
        <f t="shared" si="2"/>
        <v>-3236122</v>
      </c>
      <c r="S36" s="73">
        <f t="shared" si="2"/>
        <v>0</v>
      </c>
      <c r="T36" s="73">
        <f t="shared" si="2"/>
        <v>0</v>
      </c>
      <c r="U36" s="73">
        <f t="shared" si="2"/>
        <v>0</v>
      </c>
      <c r="V36" s="73">
        <f t="shared" si="2"/>
        <v>0</v>
      </c>
      <c r="W36" s="73">
        <f t="shared" si="2"/>
        <v>-3236122</v>
      </c>
      <c r="X36" s="73">
        <f t="shared" si="2"/>
        <v>-932295</v>
      </c>
      <c r="Y36" s="73">
        <f t="shared" si="2"/>
        <v>-2303827</v>
      </c>
      <c r="Z36" s="170">
        <f>+IF(X36&lt;&gt;0,+(Y36/X36)*100,0)</f>
        <v>247.11352093489722</v>
      </c>
      <c r="AA36" s="74">
        <f>SUM(AA31:AA35)</f>
        <v>-150932295</v>
      </c>
    </row>
    <row r="37" spans="1:27" ht="4.5" customHeight="1">
      <c r="A37" s="252"/>
      <c r="B37" s="182"/>
      <c r="C37" s="155"/>
      <c r="D37" s="155"/>
      <c r="E37" s="59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140"/>
      <c r="AA37" s="62"/>
    </row>
    <row r="38" spans="1:27" ht="12.75">
      <c r="A38" s="242" t="s">
        <v>199</v>
      </c>
      <c r="B38" s="182"/>
      <c r="C38" s="153">
        <f aca="true" t="shared" si="3" ref="C38:Y38">+C17+C27+C36</f>
        <v>-47525576</v>
      </c>
      <c r="D38" s="153">
        <f>+D17+D27+D36</f>
        <v>0</v>
      </c>
      <c r="E38" s="99">
        <f t="shared" si="3"/>
        <v>1400347</v>
      </c>
      <c r="F38" s="100">
        <f t="shared" si="3"/>
        <v>-820861160</v>
      </c>
      <c r="G38" s="100">
        <f t="shared" si="3"/>
        <v>-30985913</v>
      </c>
      <c r="H38" s="100">
        <f t="shared" si="3"/>
        <v>-71546655</v>
      </c>
      <c r="I38" s="100">
        <f t="shared" si="3"/>
        <v>5871883</v>
      </c>
      <c r="J38" s="100">
        <f t="shared" si="3"/>
        <v>-96660685</v>
      </c>
      <c r="K38" s="100">
        <f t="shared" si="3"/>
        <v>-22860808</v>
      </c>
      <c r="L38" s="100">
        <f t="shared" si="3"/>
        <v>1050016</v>
      </c>
      <c r="M38" s="100">
        <f t="shared" si="3"/>
        <v>57327256</v>
      </c>
      <c r="N38" s="100">
        <f t="shared" si="3"/>
        <v>35516464</v>
      </c>
      <c r="O38" s="100">
        <f t="shared" si="3"/>
        <v>-47857176</v>
      </c>
      <c r="P38" s="100">
        <f t="shared" si="3"/>
        <v>-26813905</v>
      </c>
      <c r="Q38" s="100">
        <f t="shared" si="3"/>
        <v>24250484</v>
      </c>
      <c r="R38" s="100">
        <f t="shared" si="3"/>
        <v>-50420597</v>
      </c>
      <c r="S38" s="100">
        <f t="shared" si="3"/>
        <v>0</v>
      </c>
      <c r="T38" s="100">
        <f t="shared" si="3"/>
        <v>0</v>
      </c>
      <c r="U38" s="100">
        <f t="shared" si="3"/>
        <v>0</v>
      </c>
      <c r="V38" s="100">
        <f t="shared" si="3"/>
        <v>0</v>
      </c>
      <c r="W38" s="100">
        <f t="shared" si="3"/>
        <v>-111564818</v>
      </c>
      <c r="X38" s="100">
        <f t="shared" si="3"/>
        <v>32367408</v>
      </c>
      <c r="Y38" s="100">
        <f t="shared" si="3"/>
        <v>-143932226</v>
      </c>
      <c r="Z38" s="137">
        <f>+IF(X38&lt;&gt;0,+(Y38/X38)*100,0)</f>
        <v>-444.6825831713185</v>
      </c>
      <c r="AA38" s="102">
        <f>+AA17+AA27+AA36</f>
        <v>-820861160</v>
      </c>
    </row>
    <row r="39" spans="1:27" ht="12.75">
      <c r="A39" s="249" t="s">
        <v>200</v>
      </c>
      <c r="B39" s="182"/>
      <c r="C39" s="153">
        <v>123981682</v>
      </c>
      <c r="D39" s="153"/>
      <c r="E39" s="99">
        <v>123981683</v>
      </c>
      <c r="F39" s="100">
        <v>76456105</v>
      </c>
      <c r="G39" s="100">
        <v>400385</v>
      </c>
      <c r="H39" s="100">
        <v>-30585528</v>
      </c>
      <c r="I39" s="100">
        <v>-102132183</v>
      </c>
      <c r="J39" s="100">
        <v>400385</v>
      </c>
      <c r="K39" s="100">
        <v>-96260300</v>
      </c>
      <c r="L39" s="100">
        <v>-119121108</v>
      </c>
      <c r="M39" s="100">
        <v>-118071092</v>
      </c>
      <c r="N39" s="100">
        <v>-96260300</v>
      </c>
      <c r="O39" s="100">
        <v>-60743836</v>
      </c>
      <c r="P39" s="100">
        <v>-108601012</v>
      </c>
      <c r="Q39" s="100">
        <v>-135414917</v>
      </c>
      <c r="R39" s="100">
        <v>-60743836</v>
      </c>
      <c r="S39" s="100"/>
      <c r="T39" s="100"/>
      <c r="U39" s="100"/>
      <c r="V39" s="100"/>
      <c r="W39" s="100">
        <v>400385</v>
      </c>
      <c r="X39" s="100">
        <v>76456105</v>
      </c>
      <c r="Y39" s="100">
        <v>-76055720</v>
      </c>
      <c r="Z39" s="137">
        <v>-99.48</v>
      </c>
      <c r="AA39" s="102">
        <v>76456105</v>
      </c>
    </row>
    <row r="40" spans="1:27" ht="12.75">
      <c r="A40" s="269" t="s">
        <v>201</v>
      </c>
      <c r="B40" s="256"/>
      <c r="C40" s="257">
        <v>76456106</v>
      </c>
      <c r="D40" s="257"/>
      <c r="E40" s="258">
        <v>125382032</v>
      </c>
      <c r="F40" s="259">
        <v>-744405056</v>
      </c>
      <c r="G40" s="259">
        <v>-30585528</v>
      </c>
      <c r="H40" s="259">
        <v>-102132183</v>
      </c>
      <c r="I40" s="259">
        <v>-96260300</v>
      </c>
      <c r="J40" s="259">
        <v>-96260300</v>
      </c>
      <c r="K40" s="259">
        <v>-119121108</v>
      </c>
      <c r="L40" s="259">
        <v>-118071092</v>
      </c>
      <c r="M40" s="259">
        <v>-60743836</v>
      </c>
      <c r="N40" s="259">
        <v>-60743836</v>
      </c>
      <c r="O40" s="259">
        <v>-108601012</v>
      </c>
      <c r="P40" s="259">
        <v>-135414917</v>
      </c>
      <c r="Q40" s="259">
        <v>-111164433</v>
      </c>
      <c r="R40" s="259">
        <v>-111164433</v>
      </c>
      <c r="S40" s="259"/>
      <c r="T40" s="259"/>
      <c r="U40" s="259"/>
      <c r="V40" s="259"/>
      <c r="W40" s="259">
        <v>-111164433</v>
      </c>
      <c r="X40" s="259">
        <v>108823512</v>
      </c>
      <c r="Y40" s="259">
        <v>-219987945</v>
      </c>
      <c r="Z40" s="260">
        <v>-202.15</v>
      </c>
      <c r="AA40" s="261">
        <v>-744405056</v>
      </c>
    </row>
    <row r="41" spans="1:27" ht="12.75">
      <c r="A41" s="118" t="s">
        <v>288</v>
      </c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</row>
    <row r="42" spans="1:27" ht="12.75">
      <c r="A42" s="267" t="s">
        <v>297</v>
      </c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8"/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</row>
    <row r="43" spans="1:27" ht="12.75">
      <c r="A43" s="118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8"/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</row>
  </sheetData>
  <sheetProtection/>
  <mergeCells count="2">
    <mergeCell ref="A1:AA1"/>
    <mergeCell ref="E2:AA2"/>
  </mergeCells>
  <printOptions horizontalCentered="1"/>
  <pageMargins left="0.551181102362205" right="0.22" top="0.590551181102362" bottom="0.590551181102362" header="0.31496062992126" footer="0.31496062992126"/>
  <pageSetup horizontalDpi="600" verticalDpi="600" orientation="landscape" paperSize="9" scale="7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74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3.8515625" style="0" bestFit="1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18" customHeight="1">
      <c r="A1" s="327" t="s">
        <v>202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161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203</v>
      </c>
      <c r="B4" s="136"/>
      <c r="C4" s="108"/>
      <c r="D4" s="286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  <c r="Q4" s="287"/>
      <c r="R4" s="287"/>
      <c r="S4" s="287"/>
      <c r="T4" s="287"/>
      <c r="U4" s="287"/>
      <c r="V4" s="287"/>
      <c r="W4" s="287"/>
      <c r="X4" s="287"/>
      <c r="Y4" s="287"/>
      <c r="Z4" s="288"/>
      <c r="AA4" s="289"/>
    </row>
    <row r="5" spans="1:27" ht="12.75">
      <c r="A5" s="290" t="s">
        <v>204</v>
      </c>
      <c r="B5" s="136"/>
      <c r="C5" s="108">
        <f aca="true" t="shared" si="0" ref="C5:Y5">SUM(C11:C18)</f>
        <v>195003772</v>
      </c>
      <c r="D5" s="200">
        <f t="shared" si="0"/>
        <v>0</v>
      </c>
      <c r="E5" s="106">
        <f t="shared" si="0"/>
        <v>224155506</v>
      </c>
      <c r="F5" s="106">
        <f t="shared" si="0"/>
        <v>304439414</v>
      </c>
      <c r="G5" s="106">
        <f t="shared" si="0"/>
        <v>50377</v>
      </c>
      <c r="H5" s="106">
        <f t="shared" si="0"/>
        <v>583763</v>
      </c>
      <c r="I5" s="106">
        <f t="shared" si="0"/>
        <v>11231445</v>
      </c>
      <c r="J5" s="106">
        <f t="shared" si="0"/>
        <v>11865585</v>
      </c>
      <c r="K5" s="106">
        <f t="shared" si="0"/>
        <v>11231445</v>
      </c>
      <c r="L5" s="106">
        <f t="shared" si="0"/>
        <v>12468568</v>
      </c>
      <c r="M5" s="106">
        <f t="shared" si="0"/>
        <v>19862260</v>
      </c>
      <c r="N5" s="106">
        <f t="shared" si="0"/>
        <v>43562273</v>
      </c>
      <c r="O5" s="106">
        <f t="shared" si="0"/>
        <v>4203842</v>
      </c>
      <c r="P5" s="106">
        <f t="shared" si="0"/>
        <v>6879079</v>
      </c>
      <c r="Q5" s="106">
        <f t="shared" si="0"/>
        <v>17752382</v>
      </c>
      <c r="R5" s="106">
        <f t="shared" si="0"/>
        <v>28835303</v>
      </c>
      <c r="S5" s="106">
        <f t="shared" si="0"/>
        <v>0</v>
      </c>
      <c r="T5" s="106">
        <f t="shared" si="0"/>
        <v>0</v>
      </c>
      <c r="U5" s="106">
        <f t="shared" si="0"/>
        <v>0</v>
      </c>
      <c r="V5" s="106">
        <f t="shared" si="0"/>
        <v>0</v>
      </c>
      <c r="W5" s="106">
        <f t="shared" si="0"/>
        <v>84263161</v>
      </c>
      <c r="X5" s="106">
        <f t="shared" si="0"/>
        <v>228329561</v>
      </c>
      <c r="Y5" s="106">
        <f t="shared" si="0"/>
        <v>-144066400</v>
      </c>
      <c r="Z5" s="201">
        <f>+IF(X5&lt;&gt;0,+(Y5/X5)*100,0)</f>
        <v>-63.0958161391989</v>
      </c>
      <c r="AA5" s="199">
        <f>SUM(AA11:AA18)</f>
        <v>304439414</v>
      </c>
    </row>
    <row r="6" spans="1:27" ht="12.75">
      <c r="A6" s="291" t="s">
        <v>205</v>
      </c>
      <c r="B6" s="142"/>
      <c r="C6" s="62">
        <v>53444958</v>
      </c>
      <c r="D6" s="156"/>
      <c r="E6" s="60">
        <v>57498500</v>
      </c>
      <c r="F6" s="60">
        <v>72252433</v>
      </c>
      <c r="G6" s="60"/>
      <c r="H6" s="60"/>
      <c r="I6" s="60">
        <v>7308724</v>
      </c>
      <c r="J6" s="60">
        <v>7308724</v>
      </c>
      <c r="K6" s="60">
        <v>7308724</v>
      </c>
      <c r="L6" s="60">
        <v>3375538</v>
      </c>
      <c r="M6" s="60">
        <v>5639283</v>
      </c>
      <c r="N6" s="60">
        <v>16323545</v>
      </c>
      <c r="O6" s="60">
        <v>1869048</v>
      </c>
      <c r="P6" s="60">
        <v>257177</v>
      </c>
      <c r="Q6" s="60">
        <v>5441943</v>
      </c>
      <c r="R6" s="60">
        <v>7568168</v>
      </c>
      <c r="S6" s="60"/>
      <c r="T6" s="60"/>
      <c r="U6" s="60"/>
      <c r="V6" s="60"/>
      <c r="W6" s="60">
        <v>31200437</v>
      </c>
      <c r="X6" s="60">
        <v>54189325</v>
      </c>
      <c r="Y6" s="60">
        <v>-22988888</v>
      </c>
      <c r="Z6" s="140">
        <v>-42.42</v>
      </c>
      <c r="AA6" s="155">
        <v>72252433</v>
      </c>
    </row>
    <row r="7" spans="1:27" ht="12.75">
      <c r="A7" s="291" t="s">
        <v>206</v>
      </c>
      <c r="B7" s="142"/>
      <c r="C7" s="62">
        <v>36277471</v>
      </c>
      <c r="D7" s="156"/>
      <c r="E7" s="60">
        <v>4000000</v>
      </c>
      <c r="F7" s="60">
        <v>31361501</v>
      </c>
      <c r="G7" s="60"/>
      <c r="H7" s="60"/>
      <c r="I7" s="60"/>
      <c r="J7" s="60"/>
      <c r="K7" s="60"/>
      <c r="L7" s="60">
        <v>43009</v>
      </c>
      <c r="M7" s="60">
        <v>2510566</v>
      </c>
      <c r="N7" s="60">
        <v>2553575</v>
      </c>
      <c r="O7" s="60">
        <v>13824</v>
      </c>
      <c r="P7" s="60">
        <v>477401</v>
      </c>
      <c r="Q7" s="60"/>
      <c r="R7" s="60">
        <v>491225</v>
      </c>
      <c r="S7" s="60"/>
      <c r="T7" s="60"/>
      <c r="U7" s="60"/>
      <c r="V7" s="60"/>
      <c r="W7" s="60">
        <v>3044800</v>
      </c>
      <c r="X7" s="60">
        <v>23521126</v>
      </c>
      <c r="Y7" s="60">
        <v>-20476326</v>
      </c>
      <c r="Z7" s="140">
        <v>-87.06</v>
      </c>
      <c r="AA7" s="155">
        <v>31361501</v>
      </c>
    </row>
    <row r="8" spans="1:27" ht="12.75">
      <c r="A8" s="291" t="s">
        <v>207</v>
      </c>
      <c r="B8" s="142"/>
      <c r="C8" s="62">
        <v>46264440</v>
      </c>
      <c r="D8" s="156"/>
      <c r="E8" s="60">
        <v>76261006</v>
      </c>
      <c r="F8" s="60">
        <v>80447073</v>
      </c>
      <c r="G8" s="60"/>
      <c r="H8" s="60"/>
      <c r="I8" s="60">
        <v>633433</v>
      </c>
      <c r="J8" s="60">
        <v>633433</v>
      </c>
      <c r="K8" s="60">
        <v>633433</v>
      </c>
      <c r="L8" s="60">
        <v>4947445</v>
      </c>
      <c r="M8" s="60">
        <v>2934902</v>
      </c>
      <c r="N8" s="60">
        <v>8515780</v>
      </c>
      <c r="O8" s="60">
        <v>324462</v>
      </c>
      <c r="P8" s="60">
        <v>703863</v>
      </c>
      <c r="Q8" s="60">
        <v>3273635</v>
      </c>
      <c r="R8" s="60">
        <v>4301960</v>
      </c>
      <c r="S8" s="60"/>
      <c r="T8" s="60"/>
      <c r="U8" s="60"/>
      <c r="V8" s="60"/>
      <c r="W8" s="60">
        <v>13451173</v>
      </c>
      <c r="X8" s="60">
        <v>60335305</v>
      </c>
      <c r="Y8" s="60">
        <v>-46884132</v>
      </c>
      <c r="Z8" s="140">
        <v>-77.71</v>
      </c>
      <c r="AA8" s="155">
        <v>80447073</v>
      </c>
    </row>
    <row r="9" spans="1:27" ht="12.75">
      <c r="A9" s="291" t="s">
        <v>208</v>
      </c>
      <c r="B9" s="142"/>
      <c r="C9" s="62">
        <v>954465</v>
      </c>
      <c r="D9" s="156"/>
      <c r="E9" s="60"/>
      <c r="F9" s="60">
        <v>14000000</v>
      </c>
      <c r="G9" s="60"/>
      <c r="H9" s="60"/>
      <c r="I9" s="60"/>
      <c r="J9" s="60"/>
      <c r="K9" s="60"/>
      <c r="L9" s="60">
        <v>814276</v>
      </c>
      <c r="M9" s="60">
        <v>1895835</v>
      </c>
      <c r="N9" s="60">
        <v>2710111</v>
      </c>
      <c r="O9" s="60"/>
      <c r="P9" s="60">
        <v>172805</v>
      </c>
      <c r="Q9" s="60">
        <v>3424259</v>
      </c>
      <c r="R9" s="60">
        <v>3597064</v>
      </c>
      <c r="S9" s="60"/>
      <c r="T9" s="60"/>
      <c r="U9" s="60"/>
      <c r="V9" s="60"/>
      <c r="W9" s="60">
        <v>6307175</v>
      </c>
      <c r="X9" s="60">
        <v>10500000</v>
      </c>
      <c r="Y9" s="60">
        <v>-4192825</v>
      </c>
      <c r="Z9" s="140">
        <v>-39.93</v>
      </c>
      <c r="AA9" s="155">
        <v>14000000</v>
      </c>
    </row>
    <row r="10" spans="1:27" ht="12.75">
      <c r="A10" s="291" t="s">
        <v>209</v>
      </c>
      <c r="B10" s="142"/>
      <c r="C10" s="62">
        <v>8363567</v>
      </c>
      <c r="D10" s="156"/>
      <c r="E10" s="60">
        <v>2000000</v>
      </c>
      <c r="F10" s="60">
        <v>7000000</v>
      </c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>
        <v>5250000</v>
      </c>
      <c r="Y10" s="60">
        <v>-5250000</v>
      </c>
      <c r="Z10" s="140">
        <v>-100</v>
      </c>
      <c r="AA10" s="155">
        <v>7000000</v>
      </c>
    </row>
    <row r="11" spans="1:27" ht="12.75">
      <c r="A11" s="292" t="s">
        <v>210</v>
      </c>
      <c r="B11" s="142"/>
      <c r="C11" s="293">
        <f aca="true" t="shared" si="1" ref="C11:Y11">SUM(C6:C10)</f>
        <v>145304901</v>
      </c>
      <c r="D11" s="294">
        <f t="shared" si="1"/>
        <v>0</v>
      </c>
      <c r="E11" s="295">
        <f t="shared" si="1"/>
        <v>139759506</v>
      </c>
      <c r="F11" s="295">
        <f t="shared" si="1"/>
        <v>205061007</v>
      </c>
      <c r="G11" s="295">
        <f t="shared" si="1"/>
        <v>0</v>
      </c>
      <c r="H11" s="295">
        <f t="shared" si="1"/>
        <v>0</v>
      </c>
      <c r="I11" s="295">
        <f t="shared" si="1"/>
        <v>7942157</v>
      </c>
      <c r="J11" s="295">
        <f t="shared" si="1"/>
        <v>7942157</v>
      </c>
      <c r="K11" s="295">
        <f t="shared" si="1"/>
        <v>7942157</v>
      </c>
      <c r="L11" s="295">
        <f t="shared" si="1"/>
        <v>9180268</v>
      </c>
      <c r="M11" s="295">
        <f t="shared" si="1"/>
        <v>12980586</v>
      </c>
      <c r="N11" s="295">
        <f t="shared" si="1"/>
        <v>30103011</v>
      </c>
      <c r="O11" s="295">
        <f t="shared" si="1"/>
        <v>2207334</v>
      </c>
      <c r="P11" s="295">
        <f t="shared" si="1"/>
        <v>1611246</v>
      </c>
      <c r="Q11" s="295">
        <f t="shared" si="1"/>
        <v>12139837</v>
      </c>
      <c r="R11" s="295">
        <f t="shared" si="1"/>
        <v>15958417</v>
      </c>
      <c r="S11" s="295">
        <f t="shared" si="1"/>
        <v>0</v>
      </c>
      <c r="T11" s="295">
        <f t="shared" si="1"/>
        <v>0</v>
      </c>
      <c r="U11" s="295">
        <f t="shared" si="1"/>
        <v>0</v>
      </c>
      <c r="V11" s="295">
        <f t="shared" si="1"/>
        <v>0</v>
      </c>
      <c r="W11" s="295">
        <f t="shared" si="1"/>
        <v>54003585</v>
      </c>
      <c r="X11" s="295">
        <f t="shared" si="1"/>
        <v>153795756</v>
      </c>
      <c r="Y11" s="295">
        <f t="shared" si="1"/>
        <v>-99792171</v>
      </c>
      <c r="Z11" s="296">
        <f>+IF(X11&lt;&gt;0,+(Y11/X11)*100,0)</f>
        <v>-64.88616694988644</v>
      </c>
      <c r="AA11" s="297">
        <f>SUM(AA6:AA10)</f>
        <v>205061007</v>
      </c>
    </row>
    <row r="12" spans="1:27" ht="12.75">
      <c r="A12" s="298" t="s">
        <v>211</v>
      </c>
      <c r="B12" s="136"/>
      <c r="C12" s="62">
        <v>42785724</v>
      </c>
      <c r="D12" s="156"/>
      <c r="E12" s="60">
        <v>37220000</v>
      </c>
      <c r="F12" s="60">
        <v>53502407</v>
      </c>
      <c r="G12" s="60"/>
      <c r="H12" s="60">
        <v>51657</v>
      </c>
      <c r="I12" s="60">
        <v>3120605</v>
      </c>
      <c r="J12" s="60">
        <v>3172262</v>
      </c>
      <c r="K12" s="60">
        <v>3120605</v>
      </c>
      <c r="L12" s="60">
        <v>2631561</v>
      </c>
      <c r="M12" s="60">
        <v>4942763</v>
      </c>
      <c r="N12" s="60">
        <v>10694929</v>
      </c>
      <c r="O12" s="60">
        <v>673842</v>
      </c>
      <c r="P12" s="60">
        <v>4171163</v>
      </c>
      <c r="Q12" s="60">
        <v>2409881</v>
      </c>
      <c r="R12" s="60">
        <v>7254886</v>
      </c>
      <c r="S12" s="60"/>
      <c r="T12" s="60"/>
      <c r="U12" s="60"/>
      <c r="V12" s="60"/>
      <c r="W12" s="60">
        <v>21122077</v>
      </c>
      <c r="X12" s="60">
        <v>40126805</v>
      </c>
      <c r="Y12" s="60">
        <v>-19004728</v>
      </c>
      <c r="Z12" s="140">
        <v>-47.36</v>
      </c>
      <c r="AA12" s="155">
        <v>53502407</v>
      </c>
    </row>
    <row r="13" spans="1:27" ht="12.75">
      <c r="A13" s="298" t="s">
        <v>212</v>
      </c>
      <c r="B13" s="136"/>
      <c r="C13" s="273"/>
      <c r="D13" s="274"/>
      <c r="E13" s="275"/>
      <c r="F13" s="275"/>
      <c r="G13" s="275"/>
      <c r="H13" s="275"/>
      <c r="I13" s="275"/>
      <c r="J13" s="275"/>
      <c r="K13" s="275"/>
      <c r="L13" s="275"/>
      <c r="M13" s="275"/>
      <c r="N13" s="275"/>
      <c r="O13" s="275"/>
      <c r="P13" s="275"/>
      <c r="Q13" s="275"/>
      <c r="R13" s="275"/>
      <c r="S13" s="275"/>
      <c r="T13" s="275"/>
      <c r="U13" s="275"/>
      <c r="V13" s="275"/>
      <c r="W13" s="275"/>
      <c r="X13" s="275"/>
      <c r="Y13" s="275"/>
      <c r="Z13" s="140"/>
      <c r="AA13" s="277"/>
    </row>
    <row r="14" spans="1:27" ht="12.75">
      <c r="A14" s="298" t="s">
        <v>213</v>
      </c>
      <c r="B14" s="136"/>
      <c r="C14" s="62"/>
      <c r="D14" s="156"/>
      <c r="E14" s="60"/>
      <c r="F14" s="60"/>
      <c r="G14" s="60"/>
      <c r="H14" s="60"/>
      <c r="I14" s="60"/>
      <c r="J14" s="60"/>
      <c r="K14" s="60"/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140"/>
      <c r="AA14" s="155"/>
    </row>
    <row r="15" spans="1:27" ht="12.75">
      <c r="A15" s="298" t="s">
        <v>214</v>
      </c>
      <c r="B15" s="136" t="s">
        <v>138</v>
      </c>
      <c r="C15" s="62">
        <v>6778200</v>
      </c>
      <c r="D15" s="156"/>
      <c r="E15" s="60">
        <v>47176000</v>
      </c>
      <c r="F15" s="60">
        <v>45876000</v>
      </c>
      <c r="G15" s="60">
        <v>50377</v>
      </c>
      <c r="H15" s="60">
        <v>532106</v>
      </c>
      <c r="I15" s="60">
        <v>168683</v>
      </c>
      <c r="J15" s="60">
        <v>751166</v>
      </c>
      <c r="K15" s="60">
        <v>168683</v>
      </c>
      <c r="L15" s="60">
        <v>656739</v>
      </c>
      <c r="M15" s="60">
        <v>1938911</v>
      </c>
      <c r="N15" s="60">
        <v>2764333</v>
      </c>
      <c r="O15" s="60">
        <v>1322666</v>
      </c>
      <c r="P15" s="60">
        <v>1096670</v>
      </c>
      <c r="Q15" s="60">
        <v>3202664</v>
      </c>
      <c r="R15" s="60">
        <v>5622000</v>
      </c>
      <c r="S15" s="60"/>
      <c r="T15" s="60"/>
      <c r="U15" s="60"/>
      <c r="V15" s="60"/>
      <c r="W15" s="60">
        <v>9137499</v>
      </c>
      <c r="X15" s="60">
        <v>34407000</v>
      </c>
      <c r="Y15" s="60">
        <v>-25269501</v>
      </c>
      <c r="Z15" s="140">
        <v>-73.44</v>
      </c>
      <c r="AA15" s="155">
        <v>45876000</v>
      </c>
    </row>
    <row r="16" spans="1:27" ht="12.75">
      <c r="A16" s="299" t="s">
        <v>215</v>
      </c>
      <c r="B16" s="300"/>
      <c r="C16" s="155"/>
      <c r="D16" s="156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140"/>
      <c r="AA16" s="155"/>
    </row>
    <row r="17" spans="1:27" ht="12.75">
      <c r="A17" s="298" t="s">
        <v>216</v>
      </c>
      <c r="B17" s="136"/>
      <c r="C17" s="62"/>
      <c r="D17" s="156"/>
      <c r="E17" s="60"/>
      <c r="F17" s="60"/>
      <c r="G17" s="60"/>
      <c r="H17" s="60"/>
      <c r="I17" s="60"/>
      <c r="J17" s="60"/>
      <c r="K17" s="60"/>
      <c r="L17" s="60"/>
      <c r="M17" s="60"/>
      <c r="N17" s="60"/>
      <c r="O17" s="60"/>
      <c r="P17" s="60"/>
      <c r="Q17" s="60"/>
      <c r="R17" s="60"/>
      <c r="S17" s="60"/>
      <c r="T17" s="60"/>
      <c r="U17" s="60"/>
      <c r="V17" s="60"/>
      <c r="W17" s="60"/>
      <c r="X17" s="60"/>
      <c r="Y17" s="60"/>
      <c r="Z17" s="140"/>
      <c r="AA17" s="155"/>
    </row>
    <row r="18" spans="1:27" ht="12.75">
      <c r="A18" s="298" t="s">
        <v>217</v>
      </c>
      <c r="B18" s="136"/>
      <c r="C18" s="84">
        <v>134947</v>
      </c>
      <c r="D18" s="276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270"/>
      <c r="AA18" s="278"/>
    </row>
    <row r="19" spans="1:27" ht="4.5" customHeight="1">
      <c r="A19" s="301"/>
      <c r="B19" s="136"/>
      <c r="C19" s="62"/>
      <c r="D19" s="156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  <c r="Y19" s="60"/>
      <c r="Z19" s="140"/>
      <c r="AA19" s="155"/>
    </row>
    <row r="20" spans="1:27" ht="12.75">
      <c r="A20" s="290" t="s">
        <v>218</v>
      </c>
      <c r="B20" s="136"/>
      <c r="C20" s="102">
        <f aca="true" t="shared" si="2" ref="C20:Y20">SUM(C26:C33)</f>
        <v>45876306</v>
      </c>
      <c r="D20" s="154">
        <f t="shared" si="2"/>
        <v>0</v>
      </c>
      <c r="E20" s="100">
        <f t="shared" si="2"/>
        <v>121517871</v>
      </c>
      <c r="F20" s="100">
        <f t="shared" si="2"/>
        <v>46333368</v>
      </c>
      <c r="G20" s="100">
        <f t="shared" si="2"/>
        <v>0</v>
      </c>
      <c r="H20" s="100">
        <f t="shared" si="2"/>
        <v>55951</v>
      </c>
      <c r="I20" s="100">
        <f t="shared" si="2"/>
        <v>590579</v>
      </c>
      <c r="J20" s="100">
        <f t="shared" si="2"/>
        <v>646530</v>
      </c>
      <c r="K20" s="100">
        <f t="shared" si="2"/>
        <v>590579</v>
      </c>
      <c r="L20" s="100">
        <f t="shared" si="2"/>
        <v>1216853</v>
      </c>
      <c r="M20" s="100">
        <f t="shared" si="2"/>
        <v>1910940</v>
      </c>
      <c r="N20" s="100">
        <f t="shared" si="2"/>
        <v>3718372</v>
      </c>
      <c r="O20" s="100">
        <f t="shared" si="2"/>
        <v>168263</v>
      </c>
      <c r="P20" s="100">
        <f t="shared" si="2"/>
        <v>4864499</v>
      </c>
      <c r="Q20" s="100">
        <f t="shared" si="2"/>
        <v>4473350</v>
      </c>
      <c r="R20" s="100">
        <f t="shared" si="2"/>
        <v>9506112</v>
      </c>
      <c r="S20" s="100">
        <f t="shared" si="2"/>
        <v>0</v>
      </c>
      <c r="T20" s="100">
        <f t="shared" si="2"/>
        <v>0</v>
      </c>
      <c r="U20" s="100">
        <f t="shared" si="2"/>
        <v>0</v>
      </c>
      <c r="V20" s="100">
        <f t="shared" si="2"/>
        <v>0</v>
      </c>
      <c r="W20" s="100">
        <f t="shared" si="2"/>
        <v>13871014</v>
      </c>
      <c r="X20" s="100">
        <f t="shared" si="2"/>
        <v>34750026</v>
      </c>
      <c r="Y20" s="100">
        <f t="shared" si="2"/>
        <v>-20879012</v>
      </c>
      <c r="Z20" s="137">
        <f>+IF(X20&lt;&gt;0,+(Y20/X20)*100,0)</f>
        <v>-60.08344281526581</v>
      </c>
      <c r="AA20" s="153">
        <f>SUM(AA26:AA33)</f>
        <v>46333368</v>
      </c>
    </row>
    <row r="21" spans="1:27" ht="12.75">
      <c r="A21" s="291" t="s">
        <v>205</v>
      </c>
      <c r="B21" s="142"/>
      <c r="C21" s="62">
        <v>8579225</v>
      </c>
      <c r="D21" s="156"/>
      <c r="E21" s="60">
        <v>14234487</v>
      </c>
      <c r="F21" s="60">
        <v>10234487</v>
      </c>
      <c r="G21" s="60"/>
      <c r="H21" s="60">
        <v>55951</v>
      </c>
      <c r="I21" s="60">
        <v>528571</v>
      </c>
      <c r="J21" s="60">
        <v>584522</v>
      </c>
      <c r="K21" s="60">
        <v>528571</v>
      </c>
      <c r="L21" s="60">
        <v>988939</v>
      </c>
      <c r="M21" s="60">
        <v>1525945</v>
      </c>
      <c r="N21" s="60">
        <v>3043455</v>
      </c>
      <c r="O21" s="60">
        <v>102388</v>
      </c>
      <c r="P21" s="60">
        <v>2038732</v>
      </c>
      <c r="Q21" s="60">
        <v>2686476</v>
      </c>
      <c r="R21" s="60">
        <v>4827596</v>
      </c>
      <c r="S21" s="60"/>
      <c r="T21" s="60"/>
      <c r="U21" s="60"/>
      <c r="V21" s="60"/>
      <c r="W21" s="60">
        <v>8455573</v>
      </c>
      <c r="X21" s="60">
        <v>7675865</v>
      </c>
      <c r="Y21" s="60">
        <v>779708</v>
      </c>
      <c r="Z21" s="140">
        <v>10.16</v>
      </c>
      <c r="AA21" s="155">
        <v>10234487</v>
      </c>
    </row>
    <row r="22" spans="1:27" ht="12.75">
      <c r="A22" s="291" t="s">
        <v>206</v>
      </c>
      <c r="B22" s="142"/>
      <c r="C22" s="62">
        <v>11536189</v>
      </c>
      <c r="D22" s="156"/>
      <c r="E22" s="60">
        <v>70600000</v>
      </c>
      <c r="F22" s="60">
        <v>18550000</v>
      </c>
      <c r="G22" s="60"/>
      <c r="H22" s="60"/>
      <c r="I22" s="60"/>
      <c r="J22" s="60"/>
      <c r="K22" s="60"/>
      <c r="L22" s="60">
        <v>165958</v>
      </c>
      <c r="M22" s="60">
        <v>384995</v>
      </c>
      <c r="N22" s="60">
        <v>550953</v>
      </c>
      <c r="O22" s="60"/>
      <c r="P22" s="60">
        <v>22916</v>
      </c>
      <c r="Q22" s="60">
        <v>596151</v>
      </c>
      <c r="R22" s="60">
        <v>619067</v>
      </c>
      <c r="S22" s="60"/>
      <c r="T22" s="60"/>
      <c r="U22" s="60"/>
      <c r="V22" s="60"/>
      <c r="W22" s="60">
        <v>1170020</v>
      </c>
      <c r="X22" s="60">
        <v>13912500</v>
      </c>
      <c r="Y22" s="60">
        <v>-12742480</v>
      </c>
      <c r="Z22" s="140">
        <v>-91.59</v>
      </c>
      <c r="AA22" s="155">
        <v>18550000</v>
      </c>
    </row>
    <row r="23" spans="1:27" ht="12.75">
      <c r="A23" s="291" t="s">
        <v>207</v>
      </c>
      <c r="B23" s="142"/>
      <c r="C23" s="62"/>
      <c r="D23" s="156"/>
      <c r="E23" s="60"/>
      <c r="F23" s="60"/>
      <c r="G23" s="60"/>
      <c r="H23" s="60"/>
      <c r="I23" s="60"/>
      <c r="J23" s="60"/>
      <c r="K23" s="60"/>
      <c r="L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  <c r="Y23" s="60"/>
      <c r="Z23" s="140"/>
      <c r="AA23" s="155"/>
    </row>
    <row r="24" spans="1:27" ht="12.75">
      <c r="A24" s="291" t="s">
        <v>208</v>
      </c>
      <c r="B24" s="142"/>
      <c r="C24" s="62">
        <v>4379103</v>
      </c>
      <c r="D24" s="156"/>
      <c r="E24" s="60"/>
      <c r="F24" s="60">
        <v>1971160</v>
      </c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>
        <v>1478370</v>
      </c>
      <c r="Y24" s="60">
        <v>-1478370</v>
      </c>
      <c r="Z24" s="140">
        <v>-100</v>
      </c>
      <c r="AA24" s="155">
        <v>1971160</v>
      </c>
    </row>
    <row r="25" spans="1:27" ht="12.75">
      <c r="A25" s="291" t="s">
        <v>209</v>
      </c>
      <c r="B25" s="142"/>
      <c r="C25" s="62">
        <v>2898951</v>
      </c>
      <c r="D25" s="156"/>
      <c r="E25" s="60">
        <v>6800000</v>
      </c>
      <c r="F25" s="60">
        <v>3930484</v>
      </c>
      <c r="G25" s="60"/>
      <c r="H25" s="60"/>
      <c r="I25" s="60">
        <v>62008</v>
      </c>
      <c r="J25" s="60">
        <v>62008</v>
      </c>
      <c r="K25" s="60">
        <v>62008</v>
      </c>
      <c r="L25" s="60">
        <v>30978</v>
      </c>
      <c r="M25" s="60"/>
      <c r="N25" s="60">
        <v>92986</v>
      </c>
      <c r="O25" s="60"/>
      <c r="P25" s="60"/>
      <c r="Q25" s="60">
        <v>326194</v>
      </c>
      <c r="R25" s="60">
        <v>326194</v>
      </c>
      <c r="S25" s="60"/>
      <c r="T25" s="60"/>
      <c r="U25" s="60"/>
      <c r="V25" s="60"/>
      <c r="W25" s="60">
        <v>481188</v>
      </c>
      <c r="X25" s="60">
        <v>2947863</v>
      </c>
      <c r="Y25" s="60">
        <v>-2466675</v>
      </c>
      <c r="Z25" s="140">
        <v>-83.68</v>
      </c>
      <c r="AA25" s="155">
        <v>3930484</v>
      </c>
    </row>
    <row r="26" spans="1:27" ht="12.75">
      <c r="A26" s="292" t="s">
        <v>210</v>
      </c>
      <c r="B26" s="302"/>
      <c r="C26" s="293">
        <f aca="true" t="shared" si="3" ref="C26:Y26">SUM(C21:C25)</f>
        <v>27393468</v>
      </c>
      <c r="D26" s="294">
        <f t="shared" si="3"/>
        <v>0</v>
      </c>
      <c r="E26" s="295">
        <f t="shared" si="3"/>
        <v>91634487</v>
      </c>
      <c r="F26" s="295">
        <f t="shared" si="3"/>
        <v>34686131</v>
      </c>
      <c r="G26" s="295">
        <f t="shared" si="3"/>
        <v>0</v>
      </c>
      <c r="H26" s="295">
        <f t="shared" si="3"/>
        <v>55951</v>
      </c>
      <c r="I26" s="295">
        <f t="shared" si="3"/>
        <v>590579</v>
      </c>
      <c r="J26" s="295">
        <f t="shared" si="3"/>
        <v>646530</v>
      </c>
      <c r="K26" s="295">
        <f t="shared" si="3"/>
        <v>590579</v>
      </c>
      <c r="L26" s="295">
        <f t="shared" si="3"/>
        <v>1185875</v>
      </c>
      <c r="M26" s="295">
        <f t="shared" si="3"/>
        <v>1910940</v>
      </c>
      <c r="N26" s="295">
        <f t="shared" si="3"/>
        <v>3687394</v>
      </c>
      <c r="O26" s="295">
        <f t="shared" si="3"/>
        <v>102388</v>
      </c>
      <c r="P26" s="295">
        <f t="shared" si="3"/>
        <v>2061648</v>
      </c>
      <c r="Q26" s="295">
        <f t="shared" si="3"/>
        <v>3608821</v>
      </c>
      <c r="R26" s="295">
        <f t="shared" si="3"/>
        <v>5772857</v>
      </c>
      <c r="S26" s="295">
        <f t="shared" si="3"/>
        <v>0</v>
      </c>
      <c r="T26" s="295">
        <f t="shared" si="3"/>
        <v>0</v>
      </c>
      <c r="U26" s="295">
        <f t="shared" si="3"/>
        <v>0</v>
      </c>
      <c r="V26" s="295">
        <f t="shared" si="3"/>
        <v>0</v>
      </c>
      <c r="W26" s="295">
        <f t="shared" si="3"/>
        <v>10106781</v>
      </c>
      <c r="X26" s="295">
        <f t="shared" si="3"/>
        <v>26014598</v>
      </c>
      <c r="Y26" s="295">
        <f t="shared" si="3"/>
        <v>-15907817</v>
      </c>
      <c r="Z26" s="296">
        <f>+IF(X26&lt;&gt;0,+(Y26/X26)*100,0)</f>
        <v>-61.14957840209563</v>
      </c>
      <c r="AA26" s="297">
        <f>SUM(AA21:AA25)</f>
        <v>34686131</v>
      </c>
    </row>
    <row r="27" spans="1:27" ht="12.75">
      <c r="A27" s="298" t="s">
        <v>211</v>
      </c>
      <c r="B27" s="147"/>
      <c r="C27" s="62">
        <v>18439291</v>
      </c>
      <c r="D27" s="156"/>
      <c r="E27" s="60">
        <v>29883384</v>
      </c>
      <c r="F27" s="60">
        <v>11647237</v>
      </c>
      <c r="G27" s="60"/>
      <c r="H27" s="60"/>
      <c r="I27" s="60"/>
      <c r="J27" s="60"/>
      <c r="K27" s="60"/>
      <c r="L27" s="60">
        <v>30978</v>
      </c>
      <c r="M27" s="60"/>
      <c r="N27" s="60">
        <v>30978</v>
      </c>
      <c r="O27" s="60">
        <v>65875</v>
      </c>
      <c r="P27" s="60">
        <v>2802851</v>
      </c>
      <c r="Q27" s="60">
        <v>864529</v>
      </c>
      <c r="R27" s="60">
        <v>3733255</v>
      </c>
      <c r="S27" s="60"/>
      <c r="T27" s="60"/>
      <c r="U27" s="60"/>
      <c r="V27" s="60"/>
      <c r="W27" s="60">
        <v>3764233</v>
      </c>
      <c r="X27" s="60">
        <v>8735428</v>
      </c>
      <c r="Y27" s="60">
        <v>-4971195</v>
      </c>
      <c r="Z27" s="140">
        <v>-56.91</v>
      </c>
      <c r="AA27" s="155">
        <v>11647237</v>
      </c>
    </row>
    <row r="28" spans="1:27" ht="12.75">
      <c r="A28" s="298" t="s">
        <v>212</v>
      </c>
      <c r="B28" s="147"/>
      <c r="C28" s="273"/>
      <c r="D28" s="274"/>
      <c r="E28" s="275"/>
      <c r="F28" s="275"/>
      <c r="G28" s="275"/>
      <c r="H28" s="275"/>
      <c r="I28" s="275"/>
      <c r="J28" s="275"/>
      <c r="K28" s="275"/>
      <c r="L28" s="275"/>
      <c r="M28" s="275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140"/>
      <c r="AA28" s="277"/>
    </row>
    <row r="29" spans="1:27" ht="12.75">
      <c r="A29" s="298" t="s">
        <v>213</v>
      </c>
      <c r="B29" s="147"/>
      <c r="C29" s="62"/>
      <c r="D29" s="156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  <c r="Y29" s="60"/>
      <c r="Z29" s="140"/>
      <c r="AA29" s="155"/>
    </row>
    <row r="30" spans="1:27" ht="12.75">
      <c r="A30" s="298" t="s">
        <v>214</v>
      </c>
      <c r="B30" s="136" t="s">
        <v>138</v>
      </c>
      <c r="C30" s="62">
        <v>43547</v>
      </c>
      <c r="D30" s="156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  <c r="Y30" s="60"/>
      <c r="Z30" s="140"/>
      <c r="AA30" s="155"/>
    </row>
    <row r="31" spans="1:27" ht="12.75">
      <c r="A31" s="299" t="s">
        <v>215</v>
      </c>
      <c r="B31" s="300"/>
      <c r="C31" s="155"/>
      <c r="D31" s="156"/>
      <c r="E31" s="60"/>
      <c r="F31" s="60"/>
      <c r="G31" s="60"/>
      <c r="H31" s="60"/>
      <c r="I31" s="60"/>
      <c r="J31" s="60"/>
      <c r="K31" s="60"/>
      <c r="L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  <c r="Y31" s="60"/>
      <c r="Z31" s="140"/>
      <c r="AA31" s="155"/>
    </row>
    <row r="32" spans="1:27" ht="12.75">
      <c r="A32" s="298" t="s">
        <v>216</v>
      </c>
      <c r="B32" s="136"/>
      <c r="C32" s="62"/>
      <c r="D32" s="156"/>
      <c r="E32" s="60"/>
      <c r="F32" s="60"/>
      <c r="G32" s="60"/>
      <c r="H32" s="60"/>
      <c r="I32" s="60"/>
      <c r="J32" s="60"/>
      <c r="K32" s="60"/>
      <c r="L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  <c r="Y32" s="60"/>
      <c r="Z32" s="140"/>
      <c r="AA32" s="155"/>
    </row>
    <row r="33" spans="1:27" ht="12.75">
      <c r="A33" s="298" t="s">
        <v>217</v>
      </c>
      <c r="B33" s="136"/>
      <c r="C33" s="84"/>
      <c r="D33" s="276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270"/>
      <c r="AA33" s="278"/>
    </row>
    <row r="34" spans="1:27" ht="4.5" customHeight="1">
      <c r="A34" s="301"/>
      <c r="B34" s="136"/>
      <c r="C34" s="62"/>
      <c r="D34" s="156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140"/>
      <c r="AA34" s="155"/>
    </row>
    <row r="35" spans="1:27" ht="12.75">
      <c r="A35" s="290" t="s">
        <v>219</v>
      </c>
      <c r="B35" s="136" t="s">
        <v>94</v>
      </c>
      <c r="C35" s="95"/>
      <c r="D35" s="129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140"/>
      <c r="AA35" s="130"/>
    </row>
    <row r="36" spans="1:27" ht="12.75">
      <c r="A36" s="291" t="s">
        <v>205</v>
      </c>
      <c r="B36" s="142"/>
      <c r="C36" s="62">
        <f aca="true" t="shared" si="4" ref="C36:Y40">C6+C21</f>
        <v>62024183</v>
      </c>
      <c r="D36" s="156">
        <f t="shared" si="4"/>
        <v>0</v>
      </c>
      <c r="E36" s="60">
        <f t="shared" si="4"/>
        <v>71732987</v>
      </c>
      <c r="F36" s="60">
        <f t="shared" si="4"/>
        <v>82486920</v>
      </c>
      <c r="G36" s="60">
        <f t="shared" si="4"/>
        <v>0</v>
      </c>
      <c r="H36" s="60">
        <f t="shared" si="4"/>
        <v>55951</v>
      </c>
      <c r="I36" s="60">
        <f t="shared" si="4"/>
        <v>7837295</v>
      </c>
      <c r="J36" s="60">
        <f t="shared" si="4"/>
        <v>7893246</v>
      </c>
      <c r="K36" s="60">
        <f t="shared" si="4"/>
        <v>7837295</v>
      </c>
      <c r="L36" s="60">
        <f t="shared" si="4"/>
        <v>4364477</v>
      </c>
      <c r="M36" s="60">
        <f t="shared" si="4"/>
        <v>7165228</v>
      </c>
      <c r="N36" s="60">
        <f t="shared" si="4"/>
        <v>19367000</v>
      </c>
      <c r="O36" s="60">
        <f t="shared" si="4"/>
        <v>1971436</v>
      </c>
      <c r="P36" s="60">
        <f t="shared" si="4"/>
        <v>2295909</v>
      </c>
      <c r="Q36" s="60">
        <f t="shared" si="4"/>
        <v>8128419</v>
      </c>
      <c r="R36" s="60">
        <f t="shared" si="4"/>
        <v>12395764</v>
      </c>
      <c r="S36" s="60">
        <f t="shared" si="4"/>
        <v>0</v>
      </c>
      <c r="T36" s="60">
        <f t="shared" si="4"/>
        <v>0</v>
      </c>
      <c r="U36" s="60">
        <f t="shared" si="4"/>
        <v>0</v>
      </c>
      <c r="V36" s="60">
        <f t="shared" si="4"/>
        <v>0</v>
      </c>
      <c r="W36" s="60">
        <f t="shared" si="4"/>
        <v>39656010</v>
      </c>
      <c r="X36" s="60">
        <f t="shared" si="4"/>
        <v>61865190</v>
      </c>
      <c r="Y36" s="60">
        <f t="shared" si="4"/>
        <v>-22209180</v>
      </c>
      <c r="Z36" s="140">
        <f aca="true" t="shared" si="5" ref="Z36:Z49">+IF(X36&lt;&gt;0,+(Y36/X36)*100,0)</f>
        <v>-35.89931591578398</v>
      </c>
      <c r="AA36" s="155">
        <f>AA6+AA21</f>
        <v>82486920</v>
      </c>
    </row>
    <row r="37" spans="1:27" ht="12.75">
      <c r="A37" s="291" t="s">
        <v>206</v>
      </c>
      <c r="B37" s="142"/>
      <c r="C37" s="62">
        <f t="shared" si="4"/>
        <v>47813660</v>
      </c>
      <c r="D37" s="156">
        <f t="shared" si="4"/>
        <v>0</v>
      </c>
      <c r="E37" s="60">
        <f t="shared" si="4"/>
        <v>74600000</v>
      </c>
      <c r="F37" s="60">
        <f t="shared" si="4"/>
        <v>49911501</v>
      </c>
      <c r="G37" s="60">
        <f t="shared" si="4"/>
        <v>0</v>
      </c>
      <c r="H37" s="60">
        <f t="shared" si="4"/>
        <v>0</v>
      </c>
      <c r="I37" s="60">
        <f t="shared" si="4"/>
        <v>0</v>
      </c>
      <c r="J37" s="60">
        <f t="shared" si="4"/>
        <v>0</v>
      </c>
      <c r="K37" s="60">
        <f t="shared" si="4"/>
        <v>0</v>
      </c>
      <c r="L37" s="60">
        <f t="shared" si="4"/>
        <v>208967</v>
      </c>
      <c r="M37" s="60">
        <f t="shared" si="4"/>
        <v>2895561</v>
      </c>
      <c r="N37" s="60">
        <f t="shared" si="4"/>
        <v>3104528</v>
      </c>
      <c r="O37" s="60">
        <f t="shared" si="4"/>
        <v>13824</v>
      </c>
      <c r="P37" s="60">
        <f t="shared" si="4"/>
        <v>500317</v>
      </c>
      <c r="Q37" s="60">
        <f t="shared" si="4"/>
        <v>596151</v>
      </c>
      <c r="R37" s="60">
        <f t="shared" si="4"/>
        <v>1110292</v>
      </c>
      <c r="S37" s="60">
        <f t="shared" si="4"/>
        <v>0</v>
      </c>
      <c r="T37" s="60">
        <f t="shared" si="4"/>
        <v>0</v>
      </c>
      <c r="U37" s="60">
        <f t="shared" si="4"/>
        <v>0</v>
      </c>
      <c r="V37" s="60">
        <f t="shared" si="4"/>
        <v>0</v>
      </c>
      <c r="W37" s="60">
        <f t="shared" si="4"/>
        <v>4214820</v>
      </c>
      <c r="X37" s="60">
        <f t="shared" si="4"/>
        <v>37433626</v>
      </c>
      <c r="Y37" s="60">
        <f t="shared" si="4"/>
        <v>-33218806</v>
      </c>
      <c r="Z37" s="140">
        <f t="shared" si="5"/>
        <v>-88.74055107565589</v>
      </c>
      <c r="AA37" s="155">
        <f>AA7+AA22</f>
        <v>49911501</v>
      </c>
    </row>
    <row r="38" spans="1:27" ht="12.75">
      <c r="A38" s="291" t="s">
        <v>207</v>
      </c>
      <c r="B38" s="142"/>
      <c r="C38" s="62">
        <f t="shared" si="4"/>
        <v>46264440</v>
      </c>
      <c r="D38" s="156">
        <f t="shared" si="4"/>
        <v>0</v>
      </c>
      <c r="E38" s="60">
        <f t="shared" si="4"/>
        <v>76261006</v>
      </c>
      <c r="F38" s="60">
        <f t="shared" si="4"/>
        <v>80447073</v>
      </c>
      <c r="G38" s="60">
        <f t="shared" si="4"/>
        <v>0</v>
      </c>
      <c r="H38" s="60">
        <f t="shared" si="4"/>
        <v>0</v>
      </c>
      <c r="I38" s="60">
        <f t="shared" si="4"/>
        <v>633433</v>
      </c>
      <c r="J38" s="60">
        <f t="shared" si="4"/>
        <v>633433</v>
      </c>
      <c r="K38" s="60">
        <f t="shared" si="4"/>
        <v>633433</v>
      </c>
      <c r="L38" s="60">
        <f t="shared" si="4"/>
        <v>4947445</v>
      </c>
      <c r="M38" s="60">
        <f t="shared" si="4"/>
        <v>2934902</v>
      </c>
      <c r="N38" s="60">
        <f t="shared" si="4"/>
        <v>8515780</v>
      </c>
      <c r="O38" s="60">
        <f t="shared" si="4"/>
        <v>324462</v>
      </c>
      <c r="P38" s="60">
        <f t="shared" si="4"/>
        <v>703863</v>
      </c>
      <c r="Q38" s="60">
        <f t="shared" si="4"/>
        <v>3273635</v>
      </c>
      <c r="R38" s="60">
        <f t="shared" si="4"/>
        <v>4301960</v>
      </c>
      <c r="S38" s="60">
        <f t="shared" si="4"/>
        <v>0</v>
      </c>
      <c r="T38" s="60">
        <f t="shared" si="4"/>
        <v>0</v>
      </c>
      <c r="U38" s="60">
        <f t="shared" si="4"/>
        <v>0</v>
      </c>
      <c r="V38" s="60">
        <f t="shared" si="4"/>
        <v>0</v>
      </c>
      <c r="W38" s="60">
        <f t="shared" si="4"/>
        <v>13451173</v>
      </c>
      <c r="X38" s="60">
        <f t="shared" si="4"/>
        <v>60335305</v>
      </c>
      <c r="Y38" s="60">
        <f t="shared" si="4"/>
        <v>-46884132</v>
      </c>
      <c r="Z38" s="140">
        <f t="shared" si="5"/>
        <v>-77.70596668070212</v>
      </c>
      <c r="AA38" s="155">
        <f>AA8+AA23</f>
        <v>80447073</v>
      </c>
    </row>
    <row r="39" spans="1:27" ht="12.75">
      <c r="A39" s="291" t="s">
        <v>208</v>
      </c>
      <c r="B39" s="142"/>
      <c r="C39" s="62">
        <f t="shared" si="4"/>
        <v>5333568</v>
      </c>
      <c r="D39" s="156">
        <f t="shared" si="4"/>
        <v>0</v>
      </c>
      <c r="E39" s="60">
        <f t="shared" si="4"/>
        <v>0</v>
      </c>
      <c r="F39" s="60">
        <f t="shared" si="4"/>
        <v>15971160</v>
      </c>
      <c r="G39" s="60">
        <f t="shared" si="4"/>
        <v>0</v>
      </c>
      <c r="H39" s="60">
        <f t="shared" si="4"/>
        <v>0</v>
      </c>
      <c r="I39" s="60">
        <f t="shared" si="4"/>
        <v>0</v>
      </c>
      <c r="J39" s="60">
        <f t="shared" si="4"/>
        <v>0</v>
      </c>
      <c r="K39" s="60">
        <f t="shared" si="4"/>
        <v>0</v>
      </c>
      <c r="L39" s="60">
        <f t="shared" si="4"/>
        <v>814276</v>
      </c>
      <c r="M39" s="60">
        <f t="shared" si="4"/>
        <v>1895835</v>
      </c>
      <c r="N39" s="60">
        <f t="shared" si="4"/>
        <v>2710111</v>
      </c>
      <c r="O39" s="60">
        <f t="shared" si="4"/>
        <v>0</v>
      </c>
      <c r="P39" s="60">
        <f t="shared" si="4"/>
        <v>172805</v>
      </c>
      <c r="Q39" s="60">
        <f t="shared" si="4"/>
        <v>3424259</v>
      </c>
      <c r="R39" s="60">
        <f t="shared" si="4"/>
        <v>3597064</v>
      </c>
      <c r="S39" s="60">
        <f t="shared" si="4"/>
        <v>0</v>
      </c>
      <c r="T39" s="60">
        <f t="shared" si="4"/>
        <v>0</v>
      </c>
      <c r="U39" s="60">
        <f t="shared" si="4"/>
        <v>0</v>
      </c>
      <c r="V39" s="60">
        <f t="shared" si="4"/>
        <v>0</v>
      </c>
      <c r="W39" s="60">
        <f t="shared" si="4"/>
        <v>6307175</v>
      </c>
      <c r="X39" s="60">
        <f t="shared" si="4"/>
        <v>11978370</v>
      </c>
      <c r="Y39" s="60">
        <f t="shared" si="4"/>
        <v>-5671195</v>
      </c>
      <c r="Z39" s="140">
        <f t="shared" si="5"/>
        <v>-47.345298233399035</v>
      </c>
      <c r="AA39" s="155">
        <f>AA9+AA24</f>
        <v>15971160</v>
      </c>
    </row>
    <row r="40" spans="1:27" ht="12.75">
      <c r="A40" s="291" t="s">
        <v>209</v>
      </c>
      <c r="B40" s="142"/>
      <c r="C40" s="62">
        <f t="shared" si="4"/>
        <v>11262518</v>
      </c>
      <c r="D40" s="156">
        <f t="shared" si="4"/>
        <v>0</v>
      </c>
      <c r="E40" s="60">
        <f t="shared" si="4"/>
        <v>8800000</v>
      </c>
      <c r="F40" s="60">
        <f t="shared" si="4"/>
        <v>10930484</v>
      </c>
      <c r="G40" s="60">
        <f t="shared" si="4"/>
        <v>0</v>
      </c>
      <c r="H40" s="60">
        <f t="shared" si="4"/>
        <v>0</v>
      </c>
      <c r="I40" s="60">
        <f t="shared" si="4"/>
        <v>62008</v>
      </c>
      <c r="J40" s="60">
        <f t="shared" si="4"/>
        <v>62008</v>
      </c>
      <c r="K40" s="60">
        <f t="shared" si="4"/>
        <v>62008</v>
      </c>
      <c r="L40" s="60">
        <f t="shared" si="4"/>
        <v>30978</v>
      </c>
      <c r="M40" s="60">
        <f t="shared" si="4"/>
        <v>0</v>
      </c>
      <c r="N40" s="60">
        <f t="shared" si="4"/>
        <v>92986</v>
      </c>
      <c r="O40" s="60">
        <f t="shared" si="4"/>
        <v>0</v>
      </c>
      <c r="P40" s="60">
        <f t="shared" si="4"/>
        <v>0</v>
      </c>
      <c r="Q40" s="60">
        <f t="shared" si="4"/>
        <v>326194</v>
      </c>
      <c r="R40" s="60">
        <f t="shared" si="4"/>
        <v>326194</v>
      </c>
      <c r="S40" s="60">
        <f t="shared" si="4"/>
        <v>0</v>
      </c>
      <c r="T40" s="60">
        <f t="shared" si="4"/>
        <v>0</v>
      </c>
      <c r="U40" s="60">
        <f t="shared" si="4"/>
        <v>0</v>
      </c>
      <c r="V40" s="60">
        <f t="shared" si="4"/>
        <v>0</v>
      </c>
      <c r="W40" s="60">
        <f t="shared" si="4"/>
        <v>481188</v>
      </c>
      <c r="X40" s="60">
        <f t="shared" si="4"/>
        <v>8197863</v>
      </c>
      <c r="Y40" s="60">
        <f t="shared" si="4"/>
        <v>-7716675</v>
      </c>
      <c r="Z40" s="140">
        <f t="shared" si="5"/>
        <v>-94.1303239636964</v>
      </c>
      <c r="AA40" s="155">
        <f>AA10+AA25</f>
        <v>10930484</v>
      </c>
    </row>
    <row r="41" spans="1:27" ht="12.75">
      <c r="A41" s="292" t="s">
        <v>210</v>
      </c>
      <c r="B41" s="142"/>
      <c r="C41" s="293">
        <f aca="true" t="shared" si="6" ref="C41:Y41">SUM(C36:C40)</f>
        <v>172698369</v>
      </c>
      <c r="D41" s="294">
        <f t="shared" si="6"/>
        <v>0</v>
      </c>
      <c r="E41" s="295">
        <f t="shared" si="6"/>
        <v>231393993</v>
      </c>
      <c r="F41" s="295">
        <f t="shared" si="6"/>
        <v>239747138</v>
      </c>
      <c r="G41" s="295">
        <f t="shared" si="6"/>
        <v>0</v>
      </c>
      <c r="H41" s="295">
        <f t="shared" si="6"/>
        <v>55951</v>
      </c>
      <c r="I41" s="295">
        <f t="shared" si="6"/>
        <v>8532736</v>
      </c>
      <c r="J41" s="295">
        <f t="shared" si="6"/>
        <v>8588687</v>
      </c>
      <c r="K41" s="295">
        <f t="shared" si="6"/>
        <v>8532736</v>
      </c>
      <c r="L41" s="295">
        <f t="shared" si="6"/>
        <v>10366143</v>
      </c>
      <c r="M41" s="295">
        <f t="shared" si="6"/>
        <v>14891526</v>
      </c>
      <c r="N41" s="295">
        <f t="shared" si="6"/>
        <v>33790405</v>
      </c>
      <c r="O41" s="295">
        <f t="shared" si="6"/>
        <v>2309722</v>
      </c>
      <c r="P41" s="295">
        <f t="shared" si="6"/>
        <v>3672894</v>
      </c>
      <c r="Q41" s="295">
        <f t="shared" si="6"/>
        <v>15748658</v>
      </c>
      <c r="R41" s="295">
        <f t="shared" si="6"/>
        <v>21731274</v>
      </c>
      <c r="S41" s="295">
        <f t="shared" si="6"/>
        <v>0</v>
      </c>
      <c r="T41" s="295">
        <f t="shared" si="6"/>
        <v>0</v>
      </c>
      <c r="U41" s="295">
        <f t="shared" si="6"/>
        <v>0</v>
      </c>
      <c r="V41" s="295">
        <f t="shared" si="6"/>
        <v>0</v>
      </c>
      <c r="W41" s="295">
        <f t="shared" si="6"/>
        <v>64110366</v>
      </c>
      <c r="X41" s="295">
        <f t="shared" si="6"/>
        <v>179810354</v>
      </c>
      <c r="Y41" s="295">
        <f t="shared" si="6"/>
        <v>-115699988</v>
      </c>
      <c r="Z41" s="296">
        <f t="shared" si="5"/>
        <v>-64.34556488332146</v>
      </c>
      <c r="AA41" s="297">
        <f>SUM(AA36:AA40)</f>
        <v>239747138</v>
      </c>
    </row>
    <row r="42" spans="1:27" ht="12.75">
      <c r="A42" s="298" t="s">
        <v>211</v>
      </c>
      <c r="B42" s="136"/>
      <c r="C42" s="95">
        <f aca="true" t="shared" si="7" ref="C42:Y48">C12+C27</f>
        <v>61225015</v>
      </c>
      <c r="D42" s="129">
        <f t="shared" si="7"/>
        <v>0</v>
      </c>
      <c r="E42" s="54">
        <f t="shared" si="7"/>
        <v>67103384</v>
      </c>
      <c r="F42" s="54">
        <f t="shared" si="7"/>
        <v>65149644</v>
      </c>
      <c r="G42" s="54">
        <f t="shared" si="7"/>
        <v>0</v>
      </c>
      <c r="H42" s="54">
        <f t="shared" si="7"/>
        <v>51657</v>
      </c>
      <c r="I42" s="54">
        <f t="shared" si="7"/>
        <v>3120605</v>
      </c>
      <c r="J42" s="54">
        <f t="shared" si="7"/>
        <v>3172262</v>
      </c>
      <c r="K42" s="54">
        <f t="shared" si="7"/>
        <v>3120605</v>
      </c>
      <c r="L42" s="54">
        <f t="shared" si="7"/>
        <v>2662539</v>
      </c>
      <c r="M42" s="54">
        <f t="shared" si="7"/>
        <v>4942763</v>
      </c>
      <c r="N42" s="54">
        <f t="shared" si="7"/>
        <v>10725907</v>
      </c>
      <c r="O42" s="54">
        <f t="shared" si="7"/>
        <v>739717</v>
      </c>
      <c r="P42" s="54">
        <f t="shared" si="7"/>
        <v>6974014</v>
      </c>
      <c r="Q42" s="54">
        <f t="shared" si="7"/>
        <v>3274410</v>
      </c>
      <c r="R42" s="54">
        <f t="shared" si="7"/>
        <v>10988141</v>
      </c>
      <c r="S42" s="54">
        <f t="shared" si="7"/>
        <v>0</v>
      </c>
      <c r="T42" s="54">
        <f t="shared" si="7"/>
        <v>0</v>
      </c>
      <c r="U42" s="54">
        <f t="shared" si="7"/>
        <v>0</v>
      </c>
      <c r="V42" s="54">
        <f t="shared" si="7"/>
        <v>0</v>
      </c>
      <c r="W42" s="54">
        <f t="shared" si="7"/>
        <v>24886310</v>
      </c>
      <c r="X42" s="54">
        <f t="shared" si="7"/>
        <v>48862233</v>
      </c>
      <c r="Y42" s="54">
        <f t="shared" si="7"/>
        <v>-23975923</v>
      </c>
      <c r="Z42" s="184">
        <f t="shared" si="5"/>
        <v>-49.06841445416545</v>
      </c>
      <c r="AA42" s="130">
        <f aca="true" t="shared" si="8" ref="AA42:AA48">AA12+AA27</f>
        <v>65149644</v>
      </c>
    </row>
    <row r="43" spans="1:27" ht="12.75">
      <c r="A43" s="298" t="s">
        <v>212</v>
      </c>
      <c r="B43" s="136"/>
      <c r="C43" s="303">
        <f t="shared" si="7"/>
        <v>0</v>
      </c>
      <c r="D43" s="304">
        <f t="shared" si="7"/>
        <v>0</v>
      </c>
      <c r="E43" s="305">
        <f t="shared" si="7"/>
        <v>0</v>
      </c>
      <c r="F43" s="305">
        <f t="shared" si="7"/>
        <v>0</v>
      </c>
      <c r="G43" s="305">
        <f t="shared" si="7"/>
        <v>0</v>
      </c>
      <c r="H43" s="305">
        <f t="shared" si="7"/>
        <v>0</v>
      </c>
      <c r="I43" s="305">
        <f t="shared" si="7"/>
        <v>0</v>
      </c>
      <c r="J43" s="305">
        <f t="shared" si="7"/>
        <v>0</v>
      </c>
      <c r="K43" s="305">
        <f t="shared" si="7"/>
        <v>0</v>
      </c>
      <c r="L43" s="305">
        <f t="shared" si="7"/>
        <v>0</v>
      </c>
      <c r="M43" s="305">
        <f t="shared" si="7"/>
        <v>0</v>
      </c>
      <c r="N43" s="305">
        <f t="shared" si="7"/>
        <v>0</v>
      </c>
      <c r="O43" s="305">
        <f t="shared" si="7"/>
        <v>0</v>
      </c>
      <c r="P43" s="305">
        <f t="shared" si="7"/>
        <v>0</v>
      </c>
      <c r="Q43" s="305">
        <f t="shared" si="7"/>
        <v>0</v>
      </c>
      <c r="R43" s="305">
        <f t="shared" si="7"/>
        <v>0</v>
      </c>
      <c r="S43" s="305">
        <f t="shared" si="7"/>
        <v>0</v>
      </c>
      <c r="T43" s="305">
        <f t="shared" si="7"/>
        <v>0</v>
      </c>
      <c r="U43" s="305">
        <f t="shared" si="7"/>
        <v>0</v>
      </c>
      <c r="V43" s="305">
        <f t="shared" si="7"/>
        <v>0</v>
      </c>
      <c r="W43" s="305">
        <f t="shared" si="7"/>
        <v>0</v>
      </c>
      <c r="X43" s="305">
        <f t="shared" si="7"/>
        <v>0</v>
      </c>
      <c r="Y43" s="305">
        <f t="shared" si="7"/>
        <v>0</v>
      </c>
      <c r="Z43" s="306">
        <f t="shared" si="5"/>
        <v>0</v>
      </c>
      <c r="AA43" s="307">
        <f t="shared" si="8"/>
        <v>0</v>
      </c>
    </row>
    <row r="44" spans="1:27" ht="12.75">
      <c r="A44" s="298" t="s">
        <v>213</v>
      </c>
      <c r="B44" s="136"/>
      <c r="C44" s="95">
        <f t="shared" si="7"/>
        <v>0</v>
      </c>
      <c r="D44" s="129">
        <f t="shared" si="7"/>
        <v>0</v>
      </c>
      <c r="E44" s="54">
        <f t="shared" si="7"/>
        <v>0</v>
      </c>
      <c r="F44" s="54">
        <f t="shared" si="7"/>
        <v>0</v>
      </c>
      <c r="G44" s="54">
        <f t="shared" si="7"/>
        <v>0</v>
      </c>
      <c r="H44" s="54">
        <f t="shared" si="7"/>
        <v>0</v>
      </c>
      <c r="I44" s="54">
        <f t="shared" si="7"/>
        <v>0</v>
      </c>
      <c r="J44" s="54">
        <f t="shared" si="7"/>
        <v>0</v>
      </c>
      <c r="K44" s="54">
        <f t="shared" si="7"/>
        <v>0</v>
      </c>
      <c r="L44" s="54">
        <f t="shared" si="7"/>
        <v>0</v>
      </c>
      <c r="M44" s="54">
        <f t="shared" si="7"/>
        <v>0</v>
      </c>
      <c r="N44" s="54">
        <f t="shared" si="7"/>
        <v>0</v>
      </c>
      <c r="O44" s="54">
        <f t="shared" si="7"/>
        <v>0</v>
      </c>
      <c r="P44" s="54">
        <f t="shared" si="7"/>
        <v>0</v>
      </c>
      <c r="Q44" s="54">
        <f t="shared" si="7"/>
        <v>0</v>
      </c>
      <c r="R44" s="54">
        <f t="shared" si="7"/>
        <v>0</v>
      </c>
      <c r="S44" s="54">
        <f t="shared" si="7"/>
        <v>0</v>
      </c>
      <c r="T44" s="54">
        <f t="shared" si="7"/>
        <v>0</v>
      </c>
      <c r="U44" s="54">
        <f t="shared" si="7"/>
        <v>0</v>
      </c>
      <c r="V44" s="54">
        <f t="shared" si="7"/>
        <v>0</v>
      </c>
      <c r="W44" s="54">
        <f t="shared" si="7"/>
        <v>0</v>
      </c>
      <c r="X44" s="54">
        <f t="shared" si="7"/>
        <v>0</v>
      </c>
      <c r="Y44" s="54">
        <f t="shared" si="7"/>
        <v>0</v>
      </c>
      <c r="Z44" s="184">
        <f t="shared" si="5"/>
        <v>0</v>
      </c>
      <c r="AA44" s="130">
        <f t="shared" si="8"/>
        <v>0</v>
      </c>
    </row>
    <row r="45" spans="1:27" ht="12.75">
      <c r="A45" s="298" t="s">
        <v>214</v>
      </c>
      <c r="B45" s="136" t="s">
        <v>138</v>
      </c>
      <c r="C45" s="95">
        <f t="shared" si="7"/>
        <v>6821747</v>
      </c>
      <c r="D45" s="129">
        <f t="shared" si="7"/>
        <v>0</v>
      </c>
      <c r="E45" s="54">
        <f t="shared" si="7"/>
        <v>47176000</v>
      </c>
      <c r="F45" s="54">
        <f t="shared" si="7"/>
        <v>45876000</v>
      </c>
      <c r="G45" s="54">
        <f t="shared" si="7"/>
        <v>50377</v>
      </c>
      <c r="H45" s="54">
        <f t="shared" si="7"/>
        <v>532106</v>
      </c>
      <c r="I45" s="54">
        <f t="shared" si="7"/>
        <v>168683</v>
      </c>
      <c r="J45" s="54">
        <f t="shared" si="7"/>
        <v>751166</v>
      </c>
      <c r="K45" s="54">
        <f t="shared" si="7"/>
        <v>168683</v>
      </c>
      <c r="L45" s="54">
        <f t="shared" si="7"/>
        <v>656739</v>
      </c>
      <c r="M45" s="54">
        <f t="shared" si="7"/>
        <v>1938911</v>
      </c>
      <c r="N45" s="54">
        <f t="shared" si="7"/>
        <v>2764333</v>
      </c>
      <c r="O45" s="54">
        <f t="shared" si="7"/>
        <v>1322666</v>
      </c>
      <c r="P45" s="54">
        <f t="shared" si="7"/>
        <v>1096670</v>
      </c>
      <c r="Q45" s="54">
        <f t="shared" si="7"/>
        <v>3202664</v>
      </c>
      <c r="R45" s="54">
        <f t="shared" si="7"/>
        <v>5622000</v>
      </c>
      <c r="S45" s="54">
        <f t="shared" si="7"/>
        <v>0</v>
      </c>
      <c r="T45" s="54">
        <f t="shared" si="7"/>
        <v>0</v>
      </c>
      <c r="U45" s="54">
        <f t="shared" si="7"/>
        <v>0</v>
      </c>
      <c r="V45" s="54">
        <f t="shared" si="7"/>
        <v>0</v>
      </c>
      <c r="W45" s="54">
        <f t="shared" si="7"/>
        <v>9137499</v>
      </c>
      <c r="X45" s="54">
        <f t="shared" si="7"/>
        <v>34407000</v>
      </c>
      <c r="Y45" s="54">
        <f t="shared" si="7"/>
        <v>-25269501</v>
      </c>
      <c r="Z45" s="184">
        <f t="shared" si="5"/>
        <v>-73.44290696660563</v>
      </c>
      <c r="AA45" s="130">
        <f t="shared" si="8"/>
        <v>45876000</v>
      </c>
    </row>
    <row r="46" spans="1:27" ht="12.75">
      <c r="A46" s="299" t="s">
        <v>215</v>
      </c>
      <c r="B46" s="136"/>
      <c r="C46" s="95">
        <f t="shared" si="7"/>
        <v>0</v>
      </c>
      <c r="D46" s="129">
        <f t="shared" si="7"/>
        <v>0</v>
      </c>
      <c r="E46" s="54">
        <f t="shared" si="7"/>
        <v>0</v>
      </c>
      <c r="F46" s="54">
        <f t="shared" si="7"/>
        <v>0</v>
      </c>
      <c r="G46" s="54">
        <f t="shared" si="7"/>
        <v>0</v>
      </c>
      <c r="H46" s="54">
        <f t="shared" si="7"/>
        <v>0</v>
      </c>
      <c r="I46" s="54">
        <f t="shared" si="7"/>
        <v>0</v>
      </c>
      <c r="J46" s="54">
        <f t="shared" si="7"/>
        <v>0</v>
      </c>
      <c r="K46" s="54">
        <f t="shared" si="7"/>
        <v>0</v>
      </c>
      <c r="L46" s="54">
        <f t="shared" si="7"/>
        <v>0</v>
      </c>
      <c r="M46" s="54">
        <f t="shared" si="7"/>
        <v>0</v>
      </c>
      <c r="N46" s="54">
        <f t="shared" si="7"/>
        <v>0</v>
      </c>
      <c r="O46" s="54">
        <f t="shared" si="7"/>
        <v>0</v>
      </c>
      <c r="P46" s="54">
        <f t="shared" si="7"/>
        <v>0</v>
      </c>
      <c r="Q46" s="54">
        <f t="shared" si="7"/>
        <v>0</v>
      </c>
      <c r="R46" s="54">
        <f t="shared" si="7"/>
        <v>0</v>
      </c>
      <c r="S46" s="54">
        <f t="shared" si="7"/>
        <v>0</v>
      </c>
      <c r="T46" s="54">
        <f t="shared" si="7"/>
        <v>0</v>
      </c>
      <c r="U46" s="54">
        <f t="shared" si="7"/>
        <v>0</v>
      </c>
      <c r="V46" s="54">
        <f t="shared" si="7"/>
        <v>0</v>
      </c>
      <c r="W46" s="54">
        <f t="shared" si="7"/>
        <v>0</v>
      </c>
      <c r="X46" s="54">
        <f t="shared" si="7"/>
        <v>0</v>
      </c>
      <c r="Y46" s="54">
        <f t="shared" si="7"/>
        <v>0</v>
      </c>
      <c r="Z46" s="184">
        <f t="shared" si="5"/>
        <v>0</v>
      </c>
      <c r="AA46" s="130">
        <f t="shared" si="8"/>
        <v>0</v>
      </c>
    </row>
    <row r="47" spans="1:27" ht="12.75">
      <c r="A47" s="298" t="s">
        <v>216</v>
      </c>
      <c r="B47" s="136"/>
      <c r="C47" s="95">
        <f t="shared" si="7"/>
        <v>0</v>
      </c>
      <c r="D47" s="129">
        <f t="shared" si="7"/>
        <v>0</v>
      </c>
      <c r="E47" s="54">
        <f t="shared" si="7"/>
        <v>0</v>
      </c>
      <c r="F47" s="54">
        <f t="shared" si="7"/>
        <v>0</v>
      </c>
      <c r="G47" s="54">
        <f t="shared" si="7"/>
        <v>0</v>
      </c>
      <c r="H47" s="54">
        <f t="shared" si="7"/>
        <v>0</v>
      </c>
      <c r="I47" s="54">
        <f t="shared" si="7"/>
        <v>0</v>
      </c>
      <c r="J47" s="54">
        <f t="shared" si="7"/>
        <v>0</v>
      </c>
      <c r="K47" s="54">
        <f t="shared" si="7"/>
        <v>0</v>
      </c>
      <c r="L47" s="54">
        <f t="shared" si="7"/>
        <v>0</v>
      </c>
      <c r="M47" s="54">
        <f t="shared" si="7"/>
        <v>0</v>
      </c>
      <c r="N47" s="54">
        <f t="shared" si="7"/>
        <v>0</v>
      </c>
      <c r="O47" s="54">
        <f t="shared" si="7"/>
        <v>0</v>
      </c>
      <c r="P47" s="54">
        <f t="shared" si="7"/>
        <v>0</v>
      </c>
      <c r="Q47" s="54">
        <f t="shared" si="7"/>
        <v>0</v>
      </c>
      <c r="R47" s="54">
        <f t="shared" si="7"/>
        <v>0</v>
      </c>
      <c r="S47" s="54">
        <f t="shared" si="7"/>
        <v>0</v>
      </c>
      <c r="T47" s="54">
        <f t="shared" si="7"/>
        <v>0</v>
      </c>
      <c r="U47" s="54">
        <f t="shared" si="7"/>
        <v>0</v>
      </c>
      <c r="V47" s="54">
        <f t="shared" si="7"/>
        <v>0</v>
      </c>
      <c r="W47" s="54">
        <f t="shared" si="7"/>
        <v>0</v>
      </c>
      <c r="X47" s="54">
        <f t="shared" si="7"/>
        <v>0</v>
      </c>
      <c r="Y47" s="54">
        <f t="shared" si="7"/>
        <v>0</v>
      </c>
      <c r="Z47" s="184">
        <f t="shared" si="5"/>
        <v>0</v>
      </c>
      <c r="AA47" s="130">
        <f t="shared" si="8"/>
        <v>0</v>
      </c>
    </row>
    <row r="48" spans="1:27" ht="12.75">
      <c r="A48" s="298" t="s">
        <v>217</v>
      </c>
      <c r="B48" s="136"/>
      <c r="C48" s="95">
        <f t="shared" si="7"/>
        <v>134947</v>
      </c>
      <c r="D48" s="129">
        <f t="shared" si="7"/>
        <v>0</v>
      </c>
      <c r="E48" s="54">
        <f t="shared" si="7"/>
        <v>0</v>
      </c>
      <c r="F48" s="54">
        <f t="shared" si="7"/>
        <v>0</v>
      </c>
      <c r="G48" s="54">
        <f t="shared" si="7"/>
        <v>0</v>
      </c>
      <c r="H48" s="54">
        <f t="shared" si="7"/>
        <v>0</v>
      </c>
      <c r="I48" s="54">
        <f t="shared" si="7"/>
        <v>0</v>
      </c>
      <c r="J48" s="54">
        <f t="shared" si="7"/>
        <v>0</v>
      </c>
      <c r="K48" s="54">
        <f t="shared" si="7"/>
        <v>0</v>
      </c>
      <c r="L48" s="54">
        <f t="shared" si="7"/>
        <v>0</v>
      </c>
      <c r="M48" s="54">
        <f t="shared" si="7"/>
        <v>0</v>
      </c>
      <c r="N48" s="54">
        <f t="shared" si="7"/>
        <v>0</v>
      </c>
      <c r="O48" s="54">
        <f t="shared" si="7"/>
        <v>0</v>
      </c>
      <c r="P48" s="54">
        <f t="shared" si="7"/>
        <v>0</v>
      </c>
      <c r="Q48" s="54">
        <f t="shared" si="7"/>
        <v>0</v>
      </c>
      <c r="R48" s="54">
        <f t="shared" si="7"/>
        <v>0</v>
      </c>
      <c r="S48" s="54">
        <f t="shared" si="7"/>
        <v>0</v>
      </c>
      <c r="T48" s="54">
        <f t="shared" si="7"/>
        <v>0</v>
      </c>
      <c r="U48" s="54">
        <f t="shared" si="7"/>
        <v>0</v>
      </c>
      <c r="V48" s="54">
        <f t="shared" si="7"/>
        <v>0</v>
      </c>
      <c r="W48" s="54">
        <f t="shared" si="7"/>
        <v>0</v>
      </c>
      <c r="X48" s="54">
        <f t="shared" si="7"/>
        <v>0</v>
      </c>
      <c r="Y48" s="54">
        <f t="shared" si="7"/>
        <v>0</v>
      </c>
      <c r="Z48" s="184">
        <f t="shared" si="5"/>
        <v>0</v>
      </c>
      <c r="AA48" s="130">
        <f t="shared" si="8"/>
        <v>0</v>
      </c>
    </row>
    <row r="49" spans="1:27" ht="12.75">
      <c r="A49" s="308" t="s">
        <v>220</v>
      </c>
      <c r="B49" s="149"/>
      <c r="C49" s="239">
        <f aca="true" t="shared" si="9" ref="C49:Y49">SUM(C41:C48)</f>
        <v>240880078</v>
      </c>
      <c r="D49" s="218">
        <f t="shared" si="9"/>
        <v>0</v>
      </c>
      <c r="E49" s="220">
        <f t="shared" si="9"/>
        <v>345673377</v>
      </c>
      <c r="F49" s="220">
        <f t="shared" si="9"/>
        <v>350772782</v>
      </c>
      <c r="G49" s="220">
        <f t="shared" si="9"/>
        <v>50377</v>
      </c>
      <c r="H49" s="220">
        <f t="shared" si="9"/>
        <v>639714</v>
      </c>
      <c r="I49" s="220">
        <f t="shared" si="9"/>
        <v>11822024</v>
      </c>
      <c r="J49" s="220">
        <f t="shared" si="9"/>
        <v>12512115</v>
      </c>
      <c r="K49" s="220">
        <f t="shared" si="9"/>
        <v>11822024</v>
      </c>
      <c r="L49" s="220">
        <f t="shared" si="9"/>
        <v>13685421</v>
      </c>
      <c r="M49" s="220">
        <f t="shared" si="9"/>
        <v>21773200</v>
      </c>
      <c r="N49" s="220">
        <f t="shared" si="9"/>
        <v>47280645</v>
      </c>
      <c r="O49" s="220">
        <f t="shared" si="9"/>
        <v>4372105</v>
      </c>
      <c r="P49" s="220">
        <f t="shared" si="9"/>
        <v>11743578</v>
      </c>
      <c r="Q49" s="220">
        <f t="shared" si="9"/>
        <v>22225732</v>
      </c>
      <c r="R49" s="220">
        <f t="shared" si="9"/>
        <v>38341415</v>
      </c>
      <c r="S49" s="220">
        <f t="shared" si="9"/>
        <v>0</v>
      </c>
      <c r="T49" s="220">
        <f t="shared" si="9"/>
        <v>0</v>
      </c>
      <c r="U49" s="220">
        <f t="shared" si="9"/>
        <v>0</v>
      </c>
      <c r="V49" s="220">
        <f t="shared" si="9"/>
        <v>0</v>
      </c>
      <c r="W49" s="220">
        <f t="shared" si="9"/>
        <v>98134175</v>
      </c>
      <c r="X49" s="220">
        <f t="shared" si="9"/>
        <v>263079587</v>
      </c>
      <c r="Y49" s="220">
        <f t="shared" si="9"/>
        <v>-164945412</v>
      </c>
      <c r="Z49" s="221">
        <f t="shared" si="5"/>
        <v>-62.697913540513504</v>
      </c>
      <c r="AA49" s="222">
        <f>SUM(AA41:AA48)</f>
        <v>350772782</v>
      </c>
    </row>
    <row r="50" spans="1:27" ht="4.5" customHeight="1">
      <c r="A50" s="181"/>
      <c r="B50" s="136"/>
      <c r="C50" s="95"/>
      <c r="D50" s="129"/>
      <c r="E50" s="54"/>
      <c r="F50" s="54"/>
      <c r="G50" s="54"/>
      <c r="H50" s="54"/>
      <c r="I50" s="54"/>
      <c r="J50" s="54"/>
      <c r="K50" s="54"/>
      <c r="L50" s="54"/>
      <c r="M50" s="54"/>
      <c r="N50" s="54"/>
      <c r="O50" s="54"/>
      <c r="P50" s="54"/>
      <c r="Q50" s="54"/>
      <c r="R50" s="54"/>
      <c r="S50" s="54"/>
      <c r="T50" s="54"/>
      <c r="U50" s="54"/>
      <c r="V50" s="54"/>
      <c r="W50" s="54"/>
      <c r="X50" s="54"/>
      <c r="Y50" s="54"/>
      <c r="Z50" s="140"/>
      <c r="AA50" s="130"/>
    </row>
    <row r="51" spans="1:27" ht="12.75">
      <c r="A51" s="309" t="s">
        <v>221</v>
      </c>
      <c r="B51" s="136"/>
      <c r="C51" s="95">
        <f aca="true" t="shared" si="10" ref="C51:Y51">SUM(C57:C61)</f>
        <v>55384682</v>
      </c>
      <c r="D51" s="129">
        <f t="shared" si="10"/>
        <v>0</v>
      </c>
      <c r="E51" s="54">
        <f t="shared" si="10"/>
        <v>252676972</v>
      </c>
      <c r="F51" s="54">
        <f t="shared" si="10"/>
        <v>0</v>
      </c>
      <c r="G51" s="54">
        <f t="shared" si="10"/>
        <v>6561122</v>
      </c>
      <c r="H51" s="54">
        <f t="shared" si="10"/>
        <v>-4501516</v>
      </c>
      <c r="I51" s="54">
        <f t="shared" si="10"/>
        <v>18594720</v>
      </c>
      <c r="J51" s="54">
        <f t="shared" si="10"/>
        <v>20654326</v>
      </c>
      <c r="K51" s="54">
        <f t="shared" si="10"/>
        <v>18594720</v>
      </c>
      <c r="L51" s="54">
        <f t="shared" si="10"/>
        <v>16217631</v>
      </c>
      <c r="M51" s="54">
        <f t="shared" si="10"/>
        <v>8102441</v>
      </c>
      <c r="N51" s="54">
        <f t="shared" si="10"/>
        <v>42914792</v>
      </c>
      <c r="O51" s="54">
        <f t="shared" si="10"/>
        <v>10005717</v>
      </c>
      <c r="P51" s="54">
        <f t="shared" si="10"/>
        <v>6535648</v>
      </c>
      <c r="Q51" s="54">
        <f t="shared" si="10"/>
        <v>45405116</v>
      </c>
      <c r="R51" s="54">
        <f t="shared" si="10"/>
        <v>61946481</v>
      </c>
      <c r="S51" s="54">
        <f t="shared" si="10"/>
        <v>0</v>
      </c>
      <c r="T51" s="54">
        <f t="shared" si="10"/>
        <v>0</v>
      </c>
      <c r="U51" s="54">
        <f t="shared" si="10"/>
        <v>0</v>
      </c>
      <c r="V51" s="54">
        <f t="shared" si="10"/>
        <v>0</v>
      </c>
      <c r="W51" s="54">
        <f t="shared" si="10"/>
        <v>125515599</v>
      </c>
      <c r="X51" s="54">
        <f t="shared" si="10"/>
        <v>0</v>
      </c>
      <c r="Y51" s="54">
        <f t="shared" si="10"/>
        <v>125515599</v>
      </c>
      <c r="Z51" s="184">
        <f>+IF(X51&lt;&gt;0,+(Y51/X51)*100,0)</f>
        <v>0</v>
      </c>
      <c r="AA51" s="130">
        <f>SUM(AA57:AA61)</f>
        <v>0</v>
      </c>
    </row>
    <row r="52" spans="1:27" ht="12.75">
      <c r="A52" s="310" t="s">
        <v>205</v>
      </c>
      <c r="B52" s="142"/>
      <c r="C52" s="62">
        <v>3461572</v>
      </c>
      <c r="D52" s="156"/>
      <c r="E52" s="60">
        <v>114701063</v>
      </c>
      <c r="F52" s="60"/>
      <c r="G52" s="60"/>
      <c r="H52" s="60"/>
      <c r="I52" s="60">
        <v>873614</v>
      </c>
      <c r="J52" s="60">
        <v>873614</v>
      </c>
      <c r="K52" s="60">
        <v>873614</v>
      </c>
      <c r="L52" s="60">
        <v>6035627</v>
      </c>
      <c r="M52" s="60">
        <v>2385560</v>
      </c>
      <c r="N52" s="60">
        <v>9294801</v>
      </c>
      <c r="O52" s="60">
        <v>5105449</v>
      </c>
      <c r="P52" s="60">
        <v>227965</v>
      </c>
      <c r="Q52" s="60">
        <v>28900424</v>
      </c>
      <c r="R52" s="60">
        <v>34233838</v>
      </c>
      <c r="S52" s="60"/>
      <c r="T52" s="60"/>
      <c r="U52" s="60"/>
      <c r="V52" s="60"/>
      <c r="W52" s="60">
        <v>44402253</v>
      </c>
      <c r="X52" s="60"/>
      <c r="Y52" s="60">
        <v>44402253</v>
      </c>
      <c r="Z52" s="140"/>
      <c r="AA52" s="155"/>
    </row>
    <row r="53" spans="1:27" ht="12.75">
      <c r="A53" s="310" t="s">
        <v>206</v>
      </c>
      <c r="B53" s="142"/>
      <c r="C53" s="62">
        <v>29577979</v>
      </c>
      <c r="D53" s="156"/>
      <c r="E53" s="60">
        <v>49407479</v>
      </c>
      <c r="F53" s="60"/>
      <c r="G53" s="60">
        <v>6545317</v>
      </c>
      <c r="H53" s="60">
        <v>-6035476</v>
      </c>
      <c r="I53" s="60">
        <v>13667562</v>
      </c>
      <c r="J53" s="60">
        <v>14177403</v>
      </c>
      <c r="K53" s="60">
        <v>13667562</v>
      </c>
      <c r="L53" s="60">
        <v>6733814</v>
      </c>
      <c r="M53" s="60">
        <v>-1093725</v>
      </c>
      <c r="N53" s="60">
        <v>19307651</v>
      </c>
      <c r="O53" s="60">
        <v>1459240</v>
      </c>
      <c r="P53" s="60">
        <v>3131106</v>
      </c>
      <c r="Q53" s="60">
        <v>14381547</v>
      </c>
      <c r="R53" s="60">
        <v>18971893</v>
      </c>
      <c r="S53" s="60"/>
      <c r="T53" s="60"/>
      <c r="U53" s="60"/>
      <c r="V53" s="60"/>
      <c r="W53" s="60">
        <v>52456947</v>
      </c>
      <c r="X53" s="60"/>
      <c r="Y53" s="60">
        <v>52456947</v>
      </c>
      <c r="Z53" s="140"/>
      <c r="AA53" s="155"/>
    </row>
    <row r="54" spans="1:27" ht="12.75">
      <c r="A54" s="310" t="s">
        <v>207</v>
      </c>
      <c r="B54" s="142"/>
      <c r="C54" s="62">
        <v>4608360</v>
      </c>
      <c r="D54" s="156"/>
      <c r="E54" s="60">
        <v>22428963</v>
      </c>
      <c r="F54" s="60"/>
      <c r="G54" s="60">
        <v>15805</v>
      </c>
      <c r="H54" s="60">
        <v>622542</v>
      </c>
      <c r="I54" s="60">
        <v>1088454</v>
      </c>
      <c r="J54" s="60">
        <v>1726801</v>
      </c>
      <c r="K54" s="60">
        <v>1088454</v>
      </c>
      <c r="L54" s="60">
        <v>887189</v>
      </c>
      <c r="M54" s="60">
        <v>-50748</v>
      </c>
      <c r="N54" s="60">
        <v>1924895</v>
      </c>
      <c r="O54" s="60">
        <v>1120752</v>
      </c>
      <c r="P54" s="60">
        <v>1454500</v>
      </c>
      <c r="Q54" s="60">
        <v>1384080</v>
      </c>
      <c r="R54" s="60">
        <v>3959332</v>
      </c>
      <c r="S54" s="60"/>
      <c r="T54" s="60"/>
      <c r="U54" s="60"/>
      <c r="V54" s="60"/>
      <c r="W54" s="60">
        <v>7611028</v>
      </c>
      <c r="X54" s="60"/>
      <c r="Y54" s="60">
        <v>7611028</v>
      </c>
      <c r="Z54" s="140"/>
      <c r="AA54" s="155"/>
    </row>
    <row r="55" spans="1:27" ht="12.75">
      <c r="A55" s="310" t="s">
        <v>208</v>
      </c>
      <c r="B55" s="142"/>
      <c r="C55" s="62">
        <v>17736771</v>
      </c>
      <c r="D55" s="156"/>
      <c r="E55" s="60">
        <v>22395007</v>
      </c>
      <c r="F55" s="60"/>
      <c r="G55" s="60"/>
      <c r="H55" s="60">
        <v>911418</v>
      </c>
      <c r="I55" s="60">
        <v>2965090</v>
      </c>
      <c r="J55" s="60">
        <v>3876508</v>
      </c>
      <c r="K55" s="60">
        <v>2965090</v>
      </c>
      <c r="L55" s="60">
        <v>2561001</v>
      </c>
      <c r="M55" s="60">
        <v>6861354</v>
      </c>
      <c r="N55" s="60">
        <v>12387445</v>
      </c>
      <c r="O55" s="60">
        <v>2320276</v>
      </c>
      <c r="P55" s="60">
        <v>1722077</v>
      </c>
      <c r="Q55" s="60">
        <v>739065</v>
      </c>
      <c r="R55" s="60">
        <v>4781418</v>
      </c>
      <c r="S55" s="60"/>
      <c r="T55" s="60"/>
      <c r="U55" s="60"/>
      <c r="V55" s="60"/>
      <c r="W55" s="60">
        <v>21045371</v>
      </c>
      <c r="X55" s="60"/>
      <c r="Y55" s="60">
        <v>21045371</v>
      </c>
      <c r="Z55" s="140"/>
      <c r="AA55" s="155"/>
    </row>
    <row r="56" spans="1:27" ht="12.75">
      <c r="A56" s="310" t="s">
        <v>209</v>
      </c>
      <c r="B56" s="142"/>
      <c r="C56" s="62"/>
      <c r="D56" s="156"/>
      <c r="E56" s="60">
        <v>76625</v>
      </c>
      <c r="F56" s="60"/>
      <c r="G56" s="60"/>
      <c r="H56" s="60"/>
      <c r="I56" s="60"/>
      <c r="J56" s="60"/>
      <c r="K56" s="60"/>
      <c r="L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  <c r="Y56" s="60"/>
      <c r="Z56" s="140"/>
      <c r="AA56" s="155"/>
    </row>
    <row r="57" spans="1:27" ht="12.75">
      <c r="A57" s="138" t="s">
        <v>210</v>
      </c>
      <c r="B57" s="142"/>
      <c r="C57" s="293">
        <f aca="true" t="shared" si="11" ref="C57:Y57">SUM(C52:C56)</f>
        <v>55384682</v>
      </c>
      <c r="D57" s="294">
        <f t="shared" si="11"/>
        <v>0</v>
      </c>
      <c r="E57" s="295">
        <f t="shared" si="11"/>
        <v>209009137</v>
      </c>
      <c r="F57" s="295">
        <f t="shared" si="11"/>
        <v>0</v>
      </c>
      <c r="G57" s="295">
        <f t="shared" si="11"/>
        <v>6561122</v>
      </c>
      <c r="H57" s="295">
        <f t="shared" si="11"/>
        <v>-4501516</v>
      </c>
      <c r="I57" s="295">
        <f t="shared" si="11"/>
        <v>18594720</v>
      </c>
      <c r="J57" s="295">
        <f t="shared" si="11"/>
        <v>20654326</v>
      </c>
      <c r="K57" s="295">
        <f t="shared" si="11"/>
        <v>18594720</v>
      </c>
      <c r="L57" s="295">
        <f t="shared" si="11"/>
        <v>16217631</v>
      </c>
      <c r="M57" s="295">
        <f t="shared" si="11"/>
        <v>8102441</v>
      </c>
      <c r="N57" s="295">
        <f t="shared" si="11"/>
        <v>42914792</v>
      </c>
      <c r="O57" s="295">
        <f t="shared" si="11"/>
        <v>10005717</v>
      </c>
      <c r="P57" s="295">
        <f t="shared" si="11"/>
        <v>6535648</v>
      </c>
      <c r="Q57" s="295">
        <f t="shared" si="11"/>
        <v>45405116</v>
      </c>
      <c r="R57" s="295">
        <f t="shared" si="11"/>
        <v>61946481</v>
      </c>
      <c r="S57" s="295">
        <f t="shared" si="11"/>
        <v>0</v>
      </c>
      <c r="T57" s="295">
        <f t="shared" si="11"/>
        <v>0</v>
      </c>
      <c r="U57" s="295">
        <f t="shared" si="11"/>
        <v>0</v>
      </c>
      <c r="V57" s="295">
        <f t="shared" si="11"/>
        <v>0</v>
      </c>
      <c r="W57" s="295">
        <f t="shared" si="11"/>
        <v>125515599</v>
      </c>
      <c r="X57" s="295">
        <f t="shared" si="11"/>
        <v>0</v>
      </c>
      <c r="Y57" s="295">
        <f t="shared" si="11"/>
        <v>125515599</v>
      </c>
      <c r="Z57" s="296">
        <f>+IF(X57&lt;&gt;0,+(Y57/X57)*100,0)</f>
        <v>0</v>
      </c>
      <c r="AA57" s="297">
        <f>SUM(AA52:AA56)</f>
        <v>0</v>
      </c>
    </row>
    <row r="58" spans="1:27" ht="12.75">
      <c r="A58" s="311" t="s">
        <v>211</v>
      </c>
      <c r="B58" s="136"/>
      <c r="C58" s="62"/>
      <c r="D58" s="156"/>
      <c r="E58" s="60">
        <v>7328499</v>
      </c>
      <c r="F58" s="60"/>
      <c r="G58" s="60"/>
      <c r="H58" s="60"/>
      <c r="I58" s="60"/>
      <c r="J58" s="60"/>
      <c r="K58" s="60"/>
      <c r="L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  <c r="Y58" s="60"/>
      <c r="Z58" s="140"/>
      <c r="AA58" s="155"/>
    </row>
    <row r="59" spans="1:27" ht="12.75">
      <c r="A59" s="311" t="s">
        <v>212</v>
      </c>
      <c r="B59" s="136"/>
      <c r="C59" s="273"/>
      <c r="D59" s="274"/>
      <c r="E59" s="275"/>
      <c r="F59" s="275"/>
      <c r="G59" s="275"/>
      <c r="H59" s="275"/>
      <c r="I59" s="275"/>
      <c r="J59" s="275"/>
      <c r="K59" s="275"/>
      <c r="L59" s="275"/>
      <c r="M59" s="275"/>
      <c r="N59" s="275"/>
      <c r="O59" s="275"/>
      <c r="P59" s="275"/>
      <c r="Q59" s="275"/>
      <c r="R59" s="275"/>
      <c r="S59" s="275"/>
      <c r="T59" s="275"/>
      <c r="U59" s="275"/>
      <c r="V59" s="275"/>
      <c r="W59" s="275"/>
      <c r="X59" s="275"/>
      <c r="Y59" s="275"/>
      <c r="Z59" s="140"/>
      <c r="AA59" s="277"/>
    </row>
    <row r="60" spans="1:27" ht="12.75">
      <c r="A60" s="311" t="s">
        <v>213</v>
      </c>
      <c r="B60" s="136"/>
      <c r="C60" s="62"/>
      <c r="D60" s="156"/>
      <c r="E60" s="60">
        <v>1167006</v>
      </c>
      <c r="F60" s="60"/>
      <c r="G60" s="60"/>
      <c r="H60" s="60"/>
      <c r="I60" s="60"/>
      <c r="J60" s="60"/>
      <c r="K60" s="60"/>
      <c r="L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  <c r="Y60" s="60"/>
      <c r="Z60" s="140"/>
      <c r="AA60" s="155"/>
    </row>
    <row r="61" spans="1:27" ht="12.75">
      <c r="A61" s="311" t="s">
        <v>214</v>
      </c>
      <c r="B61" s="136" t="s">
        <v>222</v>
      </c>
      <c r="C61" s="62"/>
      <c r="D61" s="156"/>
      <c r="E61" s="60">
        <v>35172330</v>
      </c>
      <c r="F61" s="60"/>
      <c r="G61" s="60"/>
      <c r="H61" s="60"/>
      <c r="I61" s="60"/>
      <c r="J61" s="60"/>
      <c r="K61" s="60"/>
      <c r="L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  <c r="Y61" s="60"/>
      <c r="Z61" s="140"/>
      <c r="AA61" s="155"/>
    </row>
    <row r="62" spans="1:27" ht="4.5" customHeight="1">
      <c r="A62" s="311"/>
      <c r="B62" s="136"/>
      <c r="C62" s="62"/>
      <c r="D62" s="156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140"/>
      <c r="AA62" s="155"/>
    </row>
    <row r="63" spans="1:27" ht="4.5" customHeight="1">
      <c r="A63" s="312"/>
      <c r="B63" s="313"/>
      <c r="C63" s="314"/>
      <c r="D63" s="286"/>
      <c r="E63" s="287"/>
      <c r="F63" s="287"/>
      <c r="G63" s="287"/>
      <c r="H63" s="287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287"/>
      <c r="X63" s="287"/>
      <c r="Y63" s="287"/>
      <c r="Z63" s="271"/>
      <c r="AA63" s="289"/>
    </row>
    <row r="64" spans="1:27" ht="12.75">
      <c r="A64" s="315" t="s">
        <v>223</v>
      </c>
      <c r="B64" s="316"/>
      <c r="C64" s="317"/>
      <c r="D64" s="318"/>
      <c r="E64" s="319"/>
      <c r="F64" s="319"/>
      <c r="G64" s="319"/>
      <c r="H64" s="319"/>
      <c r="I64" s="319"/>
      <c r="J64" s="319"/>
      <c r="K64" s="319"/>
      <c r="L64" s="319"/>
      <c r="M64" s="319"/>
      <c r="N64" s="319"/>
      <c r="O64" s="319"/>
      <c r="P64" s="319"/>
      <c r="Q64" s="319"/>
      <c r="R64" s="319"/>
      <c r="S64" s="319"/>
      <c r="T64" s="319"/>
      <c r="U64" s="319"/>
      <c r="V64" s="319"/>
      <c r="W64" s="319"/>
      <c r="X64" s="319"/>
      <c r="Y64" s="319"/>
      <c r="Z64" s="140"/>
      <c r="AA64" s="320"/>
    </row>
    <row r="65" spans="1:27" ht="12.75">
      <c r="A65" s="311" t="s">
        <v>117</v>
      </c>
      <c r="B65" s="316"/>
      <c r="C65" s="62"/>
      <c r="D65" s="156"/>
      <c r="E65" s="60">
        <v>2203307</v>
      </c>
      <c r="F65" s="60"/>
      <c r="G65" s="60"/>
      <c r="H65" s="60"/>
      <c r="I65" s="60"/>
      <c r="J65" s="60"/>
      <c r="K65" s="60"/>
      <c r="L65" s="60"/>
      <c r="M65" s="60"/>
      <c r="N65" s="60"/>
      <c r="O65" s="60"/>
      <c r="P65" s="60">
        <v>4386</v>
      </c>
      <c r="Q65" s="60">
        <v>4900</v>
      </c>
      <c r="R65" s="60">
        <v>9286</v>
      </c>
      <c r="S65" s="60"/>
      <c r="T65" s="60"/>
      <c r="U65" s="60"/>
      <c r="V65" s="60"/>
      <c r="W65" s="60">
        <v>9286</v>
      </c>
      <c r="X65" s="60"/>
      <c r="Y65" s="60">
        <v>9286</v>
      </c>
      <c r="Z65" s="140"/>
      <c r="AA65" s="155"/>
    </row>
    <row r="66" spans="1:27" ht="12.75">
      <c r="A66" s="311" t="s">
        <v>224</v>
      </c>
      <c r="B66" s="316"/>
      <c r="C66" s="273"/>
      <c r="D66" s="274"/>
      <c r="E66" s="275">
        <v>13451320</v>
      </c>
      <c r="F66" s="275"/>
      <c r="G66" s="275"/>
      <c r="H66" s="275">
        <v>2985444</v>
      </c>
      <c r="I66" s="275">
        <v>2848621</v>
      </c>
      <c r="J66" s="275">
        <v>5834065</v>
      </c>
      <c r="K66" s="275">
        <v>1801028</v>
      </c>
      <c r="L66" s="275">
        <v>1745128</v>
      </c>
      <c r="M66" s="275">
        <v>1018904</v>
      </c>
      <c r="N66" s="275">
        <v>4565060</v>
      </c>
      <c r="O66" s="275">
        <v>282128</v>
      </c>
      <c r="P66" s="275">
        <v>2733049</v>
      </c>
      <c r="Q66" s="275">
        <v>806061</v>
      </c>
      <c r="R66" s="275">
        <v>3821238</v>
      </c>
      <c r="S66" s="275"/>
      <c r="T66" s="275"/>
      <c r="U66" s="275"/>
      <c r="V66" s="275"/>
      <c r="W66" s="275">
        <v>14220363</v>
      </c>
      <c r="X66" s="275"/>
      <c r="Y66" s="275">
        <v>14220363</v>
      </c>
      <c r="Z66" s="140"/>
      <c r="AA66" s="277"/>
    </row>
    <row r="67" spans="1:27" ht="12.75">
      <c r="A67" s="311" t="s">
        <v>225</v>
      </c>
      <c r="B67" s="316"/>
      <c r="C67" s="62"/>
      <c r="D67" s="156"/>
      <c r="E67" s="60"/>
      <c r="F67" s="60"/>
      <c r="G67" s="60">
        <v>6603205</v>
      </c>
      <c r="H67" s="60">
        <v>-4341626</v>
      </c>
      <c r="I67" s="60">
        <v>19155774</v>
      </c>
      <c r="J67" s="60">
        <v>21417353</v>
      </c>
      <c r="K67" s="60">
        <v>16827775</v>
      </c>
      <c r="L67" s="60">
        <v>16829009</v>
      </c>
      <c r="M67" s="60">
        <v>14972587</v>
      </c>
      <c r="N67" s="60">
        <v>48629371</v>
      </c>
      <c r="O67" s="60">
        <v>12018424</v>
      </c>
      <c r="P67" s="60">
        <v>7922425</v>
      </c>
      <c r="Q67" s="60">
        <v>45789108</v>
      </c>
      <c r="R67" s="60">
        <v>65729957</v>
      </c>
      <c r="S67" s="60"/>
      <c r="T67" s="60"/>
      <c r="U67" s="60"/>
      <c r="V67" s="60"/>
      <c r="W67" s="60">
        <v>135776681</v>
      </c>
      <c r="X67" s="60"/>
      <c r="Y67" s="60">
        <v>135776681</v>
      </c>
      <c r="Z67" s="140"/>
      <c r="AA67" s="155"/>
    </row>
    <row r="68" spans="1:27" ht="12.75">
      <c r="A68" s="311" t="s">
        <v>43</v>
      </c>
      <c r="B68" s="316"/>
      <c r="C68" s="62"/>
      <c r="D68" s="156"/>
      <c r="E68" s="60">
        <v>237022345</v>
      </c>
      <c r="F68" s="60"/>
      <c r="G68" s="60"/>
      <c r="H68" s="60">
        <v>463672</v>
      </c>
      <c r="I68" s="60">
        <v>193560</v>
      </c>
      <c r="J68" s="60">
        <v>657232</v>
      </c>
      <c r="K68" s="60">
        <v>154800</v>
      </c>
      <c r="L68" s="60">
        <v>75600</v>
      </c>
      <c r="M68" s="60">
        <v>82322</v>
      </c>
      <c r="N68" s="60">
        <v>312722</v>
      </c>
      <c r="O68" s="60">
        <v>71096</v>
      </c>
      <c r="P68" s="60">
        <v>78580</v>
      </c>
      <c r="Q68" s="60">
        <v>124730</v>
      </c>
      <c r="R68" s="60">
        <v>274406</v>
      </c>
      <c r="S68" s="60"/>
      <c r="T68" s="60"/>
      <c r="U68" s="60"/>
      <c r="V68" s="60"/>
      <c r="W68" s="60">
        <v>1244360</v>
      </c>
      <c r="X68" s="60"/>
      <c r="Y68" s="60">
        <v>1244360</v>
      </c>
      <c r="Z68" s="140"/>
      <c r="AA68" s="155"/>
    </row>
    <row r="69" spans="1:27" ht="12.75">
      <c r="A69" s="238" t="s">
        <v>226</v>
      </c>
      <c r="B69" s="149"/>
      <c r="C69" s="239">
        <f aca="true" t="shared" si="12" ref="C69:Y69">SUM(C65:C68)</f>
        <v>0</v>
      </c>
      <c r="D69" s="218">
        <f t="shared" si="12"/>
        <v>0</v>
      </c>
      <c r="E69" s="220">
        <f t="shared" si="12"/>
        <v>252676972</v>
      </c>
      <c r="F69" s="220">
        <f t="shared" si="12"/>
        <v>0</v>
      </c>
      <c r="G69" s="220">
        <f t="shared" si="12"/>
        <v>6603205</v>
      </c>
      <c r="H69" s="220">
        <f t="shared" si="12"/>
        <v>-892510</v>
      </c>
      <c r="I69" s="220">
        <f t="shared" si="12"/>
        <v>22197955</v>
      </c>
      <c r="J69" s="220">
        <f t="shared" si="12"/>
        <v>27908650</v>
      </c>
      <c r="K69" s="220">
        <f t="shared" si="12"/>
        <v>18783603</v>
      </c>
      <c r="L69" s="220">
        <f t="shared" si="12"/>
        <v>18649737</v>
      </c>
      <c r="M69" s="220">
        <f t="shared" si="12"/>
        <v>16073813</v>
      </c>
      <c r="N69" s="220">
        <f t="shared" si="12"/>
        <v>53507153</v>
      </c>
      <c r="O69" s="220">
        <f t="shared" si="12"/>
        <v>12371648</v>
      </c>
      <c r="P69" s="220">
        <f t="shared" si="12"/>
        <v>10738440</v>
      </c>
      <c r="Q69" s="220">
        <f t="shared" si="12"/>
        <v>46724799</v>
      </c>
      <c r="R69" s="220">
        <f t="shared" si="12"/>
        <v>69834887</v>
      </c>
      <c r="S69" s="220">
        <f t="shared" si="12"/>
        <v>0</v>
      </c>
      <c r="T69" s="220">
        <f t="shared" si="12"/>
        <v>0</v>
      </c>
      <c r="U69" s="220">
        <f t="shared" si="12"/>
        <v>0</v>
      </c>
      <c r="V69" s="220">
        <f t="shared" si="12"/>
        <v>0</v>
      </c>
      <c r="W69" s="220">
        <f t="shared" si="12"/>
        <v>151250690</v>
      </c>
      <c r="X69" s="220">
        <f t="shared" si="12"/>
        <v>0</v>
      </c>
      <c r="Y69" s="220">
        <f t="shared" si="12"/>
        <v>151250690</v>
      </c>
      <c r="Z69" s="221">
        <f>+IF(X69&lt;&gt;0,+(Y69/X69)*100,0)</f>
        <v>0</v>
      </c>
      <c r="AA69" s="222">
        <f>SUM(AA65:AA68)</f>
        <v>0</v>
      </c>
    </row>
    <row r="70" spans="1:27" ht="12.75">
      <c r="A70" s="272" t="s">
        <v>288</v>
      </c>
      <c r="B70" s="118"/>
      <c r="C70" s="118"/>
      <c r="D70" s="118"/>
      <c r="E70" s="118"/>
      <c r="F70" s="321"/>
      <c r="G70" s="321"/>
      <c r="H70" s="321"/>
      <c r="I70" s="321"/>
      <c r="J70" s="321"/>
      <c r="K70" s="321"/>
      <c r="L70" s="321"/>
      <c r="M70" s="321"/>
      <c r="N70" s="321"/>
      <c r="O70" s="321"/>
      <c r="P70" s="321"/>
      <c r="Q70" s="321"/>
      <c r="R70" s="321"/>
      <c r="S70" s="321"/>
      <c r="T70" s="321"/>
      <c r="U70" s="321"/>
      <c r="V70" s="321"/>
      <c r="W70" s="321"/>
      <c r="X70" s="321"/>
      <c r="Y70" s="321"/>
      <c r="Z70" s="321"/>
      <c r="AA70" s="321"/>
    </row>
    <row r="71" spans="1:27" ht="12.75">
      <c r="A71" s="267" t="s">
        <v>299</v>
      </c>
      <c r="B71" s="118"/>
      <c r="C71" s="118"/>
      <c r="D71" s="118"/>
      <c r="E71" s="118"/>
      <c r="F71" s="223"/>
      <c r="G71" s="223"/>
      <c r="H71" s="223"/>
      <c r="I71" s="223"/>
      <c r="J71" s="223"/>
      <c r="K71" s="223"/>
      <c r="L71" s="223"/>
      <c r="M71" s="223"/>
      <c r="N71" s="223"/>
      <c r="O71" s="223"/>
      <c r="P71" s="223"/>
      <c r="Q71" s="223"/>
      <c r="R71" s="223"/>
      <c r="S71" s="223"/>
      <c r="T71" s="223"/>
      <c r="U71" s="223"/>
      <c r="V71" s="223"/>
      <c r="W71" s="223"/>
      <c r="X71" s="223"/>
      <c r="Y71" s="223"/>
      <c r="Z71" s="223"/>
      <c r="AA71" s="223"/>
    </row>
    <row r="72" spans="1:27" ht="12.75">
      <c r="A72" s="267" t="s">
        <v>300</v>
      </c>
      <c r="B72" s="118"/>
      <c r="C72" s="118"/>
      <c r="D72" s="118"/>
      <c r="E72" s="118"/>
      <c r="F72" s="223"/>
      <c r="G72" s="223"/>
      <c r="H72" s="223"/>
      <c r="I72" s="223"/>
      <c r="J72" s="223"/>
      <c r="K72" s="223"/>
      <c r="L72" s="223"/>
      <c r="M72" s="223"/>
      <c r="N72" s="223"/>
      <c r="O72" s="223"/>
      <c r="P72" s="223"/>
      <c r="Q72" s="223"/>
      <c r="R72" s="223"/>
      <c r="S72" s="223"/>
      <c r="T72" s="223"/>
      <c r="U72" s="223"/>
      <c r="V72" s="223"/>
      <c r="W72" s="223"/>
      <c r="X72" s="223"/>
      <c r="Y72" s="223"/>
      <c r="Z72" s="223"/>
      <c r="AA72" s="223"/>
    </row>
    <row r="73" spans="1:27" ht="12.75">
      <c r="A73" s="223" t="s">
        <v>301</v>
      </c>
      <c r="B73" s="118"/>
      <c r="C73" s="118"/>
      <c r="D73" s="118"/>
      <c r="E73" s="118"/>
      <c r="F73" s="223"/>
      <c r="G73" s="223"/>
      <c r="H73" s="223"/>
      <c r="I73" s="223"/>
      <c r="J73" s="223"/>
      <c r="K73" s="223"/>
      <c r="L73" s="223"/>
      <c r="M73" s="223"/>
      <c r="N73" s="223"/>
      <c r="O73" s="223"/>
      <c r="P73" s="223"/>
      <c r="Q73" s="223"/>
      <c r="R73" s="223"/>
      <c r="S73" s="223"/>
      <c r="T73" s="223"/>
      <c r="U73" s="223"/>
      <c r="V73" s="223"/>
      <c r="W73" s="223"/>
      <c r="X73" s="223"/>
      <c r="Y73" s="223"/>
      <c r="Z73" s="223"/>
      <c r="AA73" s="223"/>
    </row>
    <row r="74" spans="1:27" ht="12.75">
      <c r="A74" s="118"/>
      <c r="B74" s="118"/>
      <c r="C74" s="118"/>
      <c r="D74" s="118"/>
      <c r="E74" s="118"/>
      <c r="F74" s="223"/>
      <c r="G74" s="223"/>
      <c r="H74" s="223"/>
      <c r="I74" s="223"/>
      <c r="J74" s="223"/>
      <c r="K74" s="223"/>
      <c r="L74" s="223"/>
      <c r="M74" s="223"/>
      <c r="N74" s="223"/>
      <c r="O74" s="223"/>
      <c r="P74" s="223"/>
      <c r="Q74" s="223"/>
      <c r="R74" s="223"/>
      <c r="S74" s="223"/>
      <c r="T74" s="223"/>
      <c r="U74" s="223"/>
      <c r="V74" s="223"/>
      <c r="W74" s="223"/>
      <c r="X74" s="223"/>
      <c r="Y74" s="223"/>
      <c r="Z74" s="223"/>
      <c r="AA74" s="223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227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228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145304901</v>
      </c>
      <c r="D5" s="357">
        <f t="shared" si="0"/>
        <v>0</v>
      </c>
      <c r="E5" s="356">
        <f t="shared" si="0"/>
        <v>139759506</v>
      </c>
      <c r="F5" s="358">
        <f t="shared" si="0"/>
        <v>205061007</v>
      </c>
      <c r="G5" s="358">
        <f t="shared" si="0"/>
        <v>0</v>
      </c>
      <c r="H5" s="356">
        <f t="shared" si="0"/>
        <v>0</v>
      </c>
      <c r="I5" s="356">
        <f t="shared" si="0"/>
        <v>7942157</v>
      </c>
      <c r="J5" s="358">
        <f t="shared" si="0"/>
        <v>7942157</v>
      </c>
      <c r="K5" s="358">
        <f t="shared" si="0"/>
        <v>7942157</v>
      </c>
      <c r="L5" s="356">
        <f t="shared" si="0"/>
        <v>9180268</v>
      </c>
      <c r="M5" s="356">
        <f t="shared" si="0"/>
        <v>12980586</v>
      </c>
      <c r="N5" s="358">
        <f t="shared" si="0"/>
        <v>30103011</v>
      </c>
      <c r="O5" s="358">
        <f t="shared" si="0"/>
        <v>2207334</v>
      </c>
      <c r="P5" s="356">
        <f t="shared" si="0"/>
        <v>1611246</v>
      </c>
      <c r="Q5" s="356">
        <f t="shared" si="0"/>
        <v>12139837</v>
      </c>
      <c r="R5" s="358">
        <f t="shared" si="0"/>
        <v>15958417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54003585</v>
      </c>
      <c r="X5" s="356">
        <f t="shared" si="0"/>
        <v>153795756</v>
      </c>
      <c r="Y5" s="358">
        <f t="shared" si="0"/>
        <v>-99792171</v>
      </c>
      <c r="Z5" s="359">
        <f>+IF(X5&lt;&gt;0,+(Y5/X5)*100,0)</f>
        <v>-64.88616694988644</v>
      </c>
      <c r="AA5" s="360">
        <f>+AA6+AA8+AA11+AA13+AA15</f>
        <v>205061007</v>
      </c>
    </row>
    <row r="6" spans="1:27" ht="12.75">
      <c r="A6" s="361" t="s">
        <v>205</v>
      </c>
      <c r="B6" s="142"/>
      <c r="C6" s="60">
        <f>+C7</f>
        <v>53444958</v>
      </c>
      <c r="D6" s="340">
        <f aca="true" t="shared" si="1" ref="D6:AA6">+D7</f>
        <v>0</v>
      </c>
      <c r="E6" s="60">
        <f t="shared" si="1"/>
        <v>57498500</v>
      </c>
      <c r="F6" s="59">
        <f t="shared" si="1"/>
        <v>72252433</v>
      </c>
      <c r="G6" s="59">
        <f t="shared" si="1"/>
        <v>0</v>
      </c>
      <c r="H6" s="60">
        <f t="shared" si="1"/>
        <v>0</v>
      </c>
      <c r="I6" s="60">
        <f t="shared" si="1"/>
        <v>7308724</v>
      </c>
      <c r="J6" s="59">
        <f t="shared" si="1"/>
        <v>7308724</v>
      </c>
      <c r="K6" s="59">
        <f t="shared" si="1"/>
        <v>7308724</v>
      </c>
      <c r="L6" s="60">
        <f t="shared" si="1"/>
        <v>3375538</v>
      </c>
      <c r="M6" s="60">
        <f t="shared" si="1"/>
        <v>5639283</v>
      </c>
      <c r="N6" s="59">
        <f t="shared" si="1"/>
        <v>16323545</v>
      </c>
      <c r="O6" s="59">
        <f t="shared" si="1"/>
        <v>1869048</v>
      </c>
      <c r="P6" s="60">
        <f t="shared" si="1"/>
        <v>257177</v>
      </c>
      <c r="Q6" s="60">
        <f t="shared" si="1"/>
        <v>5441943</v>
      </c>
      <c r="R6" s="59">
        <f t="shared" si="1"/>
        <v>7568168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31200437</v>
      </c>
      <c r="X6" s="60">
        <f t="shared" si="1"/>
        <v>54189325</v>
      </c>
      <c r="Y6" s="59">
        <f t="shared" si="1"/>
        <v>-22988888</v>
      </c>
      <c r="Z6" s="61">
        <f>+IF(X6&lt;&gt;0,+(Y6/X6)*100,0)</f>
        <v>-42.42327801647281</v>
      </c>
      <c r="AA6" s="62">
        <f t="shared" si="1"/>
        <v>72252433</v>
      </c>
    </row>
    <row r="7" spans="1:27" ht="12.75">
      <c r="A7" s="291" t="s">
        <v>229</v>
      </c>
      <c r="B7" s="142"/>
      <c r="C7" s="60">
        <v>53444958</v>
      </c>
      <c r="D7" s="340"/>
      <c r="E7" s="60">
        <v>57498500</v>
      </c>
      <c r="F7" s="59">
        <v>72252433</v>
      </c>
      <c r="G7" s="59"/>
      <c r="H7" s="60"/>
      <c r="I7" s="60">
        <v>7308724</v>
      </c>
      <c r="J7" s="59">
        <v>7308724</v>
      </c>
      <c r="K7" s="59">
        <v>7308724</v>
      </c>
      <c r="L7" s="60">
        <v>3375538</v>
      </c>
      <c r="M7" s="60">
        <v>5639283</v>
      </c>
      <c r="N7" s="59">
        <v>16323545</v>
      </c>
      <c r="O7" s="59">
        <v>1869048</v>
      </c>
      <c r="P7" s="60">
        <v>257177</v>
      </c>
      <c r="Q7" s="60">
        <v>5441943</v>
      </c>
      <c r="R7" s="59">
        <v>7568168</v>
      </c>
      <c r="S7" s="59"/>
      <c r="T7" s="60"/>
      <c r="U7" s="60"/>
      <c r="V7" s="59"/>
      <c r="W7" s="59">
        <v>31200437</v>
      </c>
      <c r="X7" s="60">
        <v>54189325</v>
      </c>
      <c r="Y7" s="59">
        <v>-22988888</v>
      </c>
      <c r="Z7" s="61">
        <v>-42.42</v>
      </c>
      <c r="AA7" s="62">
        <v>72252433</v>
      </c>
    </row>
    <row r="8" spans="1:27" ht="12.75">
      <c r="A8" s="361" t="s">
        <v>206</v>
      </c>
      <c r="B8" s="142"/>
      <c r="C8" s="60">
        <f aca="true" t="shared" si="2" ref="C8:Y8">SUM(C9:C10)</f>
        <v>36277471</v>
      </c>
      <c r="D8" s="340">
        <f t="shared" si="2"/>
        <v>0</v>
      </c>
      <c r="E8" s="60">
        <f t="shared" si="2"/>
        <v>4000000</v>
      </c>
      <c r="F8" s="59">
        <f t="shared" si="2"/>
        <v>31361501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43009</v>
      </c>
      <c r="M8" s="60">
        <f t="shared" si="2"/>
        <v>2510566</v>
      </c>
      <c r="N8" s="59">
        <f t="shared" si="2"/>
        <v>2553575</v>
      </c>
      <c r="O8" s="59">
        <f t="shared" si="2"/>
        <v>13824</v>
      </c>
      <c r="P8" s="60">
        <f t="shared" si="2"/>
        <v>477401</v>
      </c>
      <c r="Q8" s="60">
        <f t="shared" si="2"/>
        <v>0</v>
      </c>
      <c r="R8" s="59">
        <f t="shared" si="2"/>
        <v>491225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3044800</v>
      </c>
      <c r="X8" s="60">
        <f t="shared" si="2"/>
        <v>23521126</v>
      </c>
      <c r="Y8" s="59">
        <f t="shared" si="2"/>
        <v>-20476326</v>
      </c>
      <c r="Z8" s="61">
        <f>+IF(X8&lt;&gt;0,+(Y8/X8)*100,0)</f>
        <v>-87.05504149758816</v>
      </c>
      <c r="AA8" s="62">
        <f>SUM(AA9:AA10)</f>
        <v>31361501</v>
      </c>
    </row>
    <row r="9" spans="1:27" ht="12.75">
      <c r="A9" s="291" t="s">
        <v>230</v>
      </c>
      <c r="B9" s="142"/>
      <c r="C9" s="60">
        <v>36277471</v>
      </c>
      <c r="D9" s="340"/>
      <c r="E9" s="60">
        <v>4000000</v>
      </c>
      <c r="F9" s="59">
        <v>31361501</v>
      </c>
      <c r="G9" s="59"/>
      <c r="H9" s="60"/>
      <c r="I9" s="60"/>
      <c r="J9" s="59"/>
      <c r="K9" s="59"/>
      <c r="L9" s="60">
        <v>43009</v>
      </c>
      <c r="M9" s="60">
        <v>2510566</v>
      </c>
      <c r="N9" s="59">
        <v>2553575</v>
      </c>
      <c r="O9" s="59">
        <v>13824</v>
      </c>
      <c r="P9" s="60">
        <v>477401</v>
      </c>
      <c r="Q9" s="60"/>
      <c r="R9" s="59">
        <v>491225</v>
      </c>
      <c r="S9" s="59"/>
      <c r="T9" s="60"/>
      <c r="U9" s="60"/>
      <c r="V9" s="59"/>
      <c r="W9" s="59">
        <v>3044800</v>
      </c>
      <c r="X9" s="60">
        <v>23521126</v>
      </c>
      <c r="Y9" s="59">
        <v>-20476326</v>
      </c>
      <c r="Z9" s="61">
        <v>-87.06</v>
      </c>
      <c r="AA9" s="62">
        <v>31361501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46264440</v>
      </c>
      <c r="D11" s="363">
        <f aca="true" t="shared" si="3" ref="D11:AA11">+D12</f>
        <v>0</v>
      </c>
      <c r="E11" s="362">
        <f t="shared" si="3"/>
        <v>76261006</v>
      </c>
      <c r="F11" s="364">
        <f t="shared" si="3"/>
        <v>80447073</v>
      </c>
      <c r="G11" s="364">
        <f t="shared" si="3"/>
        <v>0</v>
      </c>
      <c r="H11" s="362">
        <f t="shared" si="3"/>
        <v>0</v>
      </c>
      <c r="I11" s="362">
        <f t="shared" si="3"/>
        <v>633433</v>
      </c>
      <c r="J11" s="364">
        <f t="shared" si="3"/>
        <v>633433</v>
      </c>
      <c r="K11" s="364">
        <f t="shared" si="3"/>
        <v>633433</v>
      </c>
      <c r="L11" s="362">
        <f t="shared" si="3"/>
        <v>4947445</v>
      </c>
      <c r="M11" s="362">
        <f t="shared" si="3"/>
        <v>2934902</v>
      </c>
      <c r="N11" s="364">
        <f t="shared" si="3"/>
        <v>8515780</v>
      </c>
      <c r="O11" s="364">
        <f t="shared" si="3"/>
        <v>324462</v>
      </c>
      <c r="P11" s="362">
        <f t="shared" si="3"/>
        <v>703863</v>
      </c>
      <c r="Q11" s="362">
        <f t="shared" si="3"/>
        <v>3273635</v>
      </c>
      <c r="R11" s="364">
        <f t="shared" si="3"/>
        <v>4301960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13451173</v>
      </c>
      <c r="X11" s="362">
        <f t="shared" si="3"/>
        <v>60335305</v>
      </c>
      <c r="Y11" s="364">
        <f t="shared" si="3"/>
        <v>-46884132</v>
      </c>
      <c r="Z11" s="365">
        <f>+IF(X11&lt;&gt;0,+(Y11/X11)*100,0)</f>
        <v>-77.70596668070212</v>
      </c>
      <c r="AA11" s="366">
        <f t="shared" si="3"/>
        <v>80447073</v>
      </c>
    </row>
    <row r="12" spans="1:27" ht="12.75">
      <c r="A12" s="291" t="s">
        <v>232</v>
      </c>
      <c r="B12" s="136"/>
      <c r="C12" s="60">
        <v>46264440</v>
      </c>
      <c r="D12" s="340"/>
      <c r="E12" s="60">
        <v>76261006</v>
      </c>
      <c r="F12" s="59">
        <v>80447073</v>
      </c>
      <c r="G12" s="59"/>
      <c r="H12" s="60"/>
      <c r="I12" s="60">
        <v>633433</v>
      </c>
      <c r="J12" s="59">
        <v>633433</v>
      </c>
      <c r="K12" s="59">
        <v>633433</v>
      </c>
      <c r="L12" s="60">
        <v>4947445</v>
      </c>
      <c r="M12" s="60">
        <v>2934902</v>
      </c>
      <c r="N12" s="59">
        <v>8515780</v>
      </c>
      <c r="O12" s="59">
        <v>324462</v>
      </c>
      <c r="P12" s="60">
        <v>703863</v>
      </c>
      <c r="Q12" s="60">
        <v>3273635</v>
      </c>
      <c r="R12" s="59">
        <v>4301960</v>
      </c>
      <c r="S12" s="59"/>
      <c r="T12" s="60"/>
      <c r="U12" s="60"/>
      <c r="V12" s="59"/>
      <c r="W12" s="59">
        <v>13451173</v>
      </c>
      <c r="X12" s="60">
        <v>60335305</v>
      </c>
      <c r="Y12" s="59">
        <v>-46884132</v>
      </c>
      <c r="Z12" s="61">
        <v>-77.71</v>
      </c>
      <c r="AA12" s="62">
        <v>80447073</v>
      </c>
    </row>
    <row r="13" spans="1:27" ht="12.75">
      <c r="A13" s="361" t="s">
        <v>208</v>
      </c>
      <c r="B13" s="136"/>
      <c r="C13" s="275">
        <f>+C14</f>
        <v>954465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14000000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814276</v>
      </c>
      <c r="M13" s="275">
        <f t="shared" si="4"/>
        <v>1895835</v>
      </c>
      <c r="N13" s="342">
        <f t="shared" si="4"/>
        <v>2710111</v>
      </c>
      <c r="O13" s="342">
        <f t="shared" si="4"/>
        <v>0</v>
      </c>
      <c r="P13" s="275">
        <f t="shared" si="4"/>
        <v>172805</v>
      </c>
      <c r="Q13" s="275">
        <f t="shared" si="4"/>
        <v>3424259</v>
      </c>
      <c r="R13" s="342">
        <f t="shared" si="4"/>
        <v>3597064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6307175</v>
      </c>
      <c r="X13" s="275">
        <f t="shared" si="4"/>
        <v>10500000</v>
      </c>
      <c r="Y13" s="342">
        <f t="shared" si="4"/>
        <v>-4192825</v>
      </c>
      <c r="Z13" s="335">
        <f>+IF(X13&lt;&gt;0,+(Y13/X13)*100,0)</f>
        <v>-39.931666666666665</v>
      </c>
      <c r="AA13" s="273">
        <f t="shared" si="4"/>
        <v>14000000</v>
      </c>
    </row>
    <row r="14" spans="1:27" ht="12.75">
      <c r="A14" s="291" t="s">
        <v>233</v>
      </c>
      <c r="B14" s="136"/>
      <c r="C14" s="60">
        <v>954465</v>
      </c>
      <c r="D14" s="340"/>
      <c r="E14" s="60"/>
      <c r="F14" s="59">
        <v>14000000</v>
      </c>
      <c r="G14" s="59"/>
      <c r="H14" s="60"/>
      <c r="I14" s="60"/>
      <c r="J14" s="59"/>
      <c r="K14" s="59"/>
      <c r="L14" s="60">
        <v>814276</v>
      </c>
      <c r="M14" s="60">
        <v>1895835</v>
      </c>
      <c r="N14" s="59">
        <v>2710111</v>
      </c>
      <c r="O14" s="59"/>
      <c r="P14" s="60">
        <v>172805</v>
      </c>
      <c r="Q14" s="60">
        <v>3424259</v>
      </c>
      <c r="R14" s="59">
        <v>3597064</v>
      </c>
      <c r="S14" s="59"/>
      <c r="T14" s="60"/>
      <c r="U14" s="60"/>
      <c r="V14" s="59"/>
      <c r="W14" s="59">
        <v>6307175</v>
      </c>
      <c r="X14" s="60">
        <v>10500000</v>
      </c>
      <c r="Y14" s="59">
        <v>-4192825</v>
      </c>
      <c r="Z14" s="61">
        <v>-39.93</v>
      </c>
      <c r="AA14" s="62">
        <v>14000000</v>
      </c>
    </row>
    <row r="15" spans="1:27" ht="12.75">
      <c r="A15" s="361" t="s">
        <v>209</v>
      </c>
      <c r="B15" s="136"/>
      <c r="C15" s="60">
        <f aca="true" t="shared" si="5" ref="C15:Y15">SUM(C16:C20)</f>
        <v>8363567</v>
      </c>
      <c r="D15" s="340">
        <f t="shared" si="5"/>
        <v>0</v>
      </c>
      <c r="E15" s="60">
        <f t="shared" si="5"/>
        <v>2000000</v>
      </c>
      <c r="F15" s="59">
        <f t="shared" si="5"/>
        <v>7000000</v>
      </c>
      <c r="G15" s="59">
        <f t="shared" si="5"/>
        <v>0</v>
      </c>
      <c r="H15" s="60">
        <f t="shared" si="5"/>
        <v>0</v>
      </c>
      <c r="I15" s="60">
        <f t="shared" si="5"/>
        <v>0</v>
      </c>
      <c r="J15" s="59">
        <f t="shared" si="5"/>
        <v>0</v>
      </c>
      <c r="K15" s="59">
        <f t="shared" si="5"/>
        <v>0</v>
      </c>
      <c r="L15" s="60">
        <f t="shared" si="5"/>
        <v>0</v>
      </c>
      <c r="M15" s="60">
        <f t="shared" si="5"/>
        <v>0</v>
      </c>
      <c r="N15" s="59">
        <f t="shared" si="5"/>
        <v>0</v>
      </c>
      <c r="O15" s="59">
        <f t="shared" si="5"/>
        <v>0</v>
      </c>
      <c r="P15" s="60">
        <f t="shared" si="5"/>
        <v>0</v>
      </c>
      <c r="Q15" s="60">
        <f t="shared" si="5"/>
        <v>0</v>
      </c>
      <c r="R15" s="59">
        <f t="shared" si="5"/>
        <v>0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0</v>
      </c>
      <c r="X15" s="60">
        <f t="shared" si="5"/>
        <v>5250000</v>
      </c>
      <c r="Y15" s="59">
        <f t="shared" si="5"/>
        <v>-5250000</v>
      </c>
      <c r="Z15" s="61">
        <f>+IF(X15&lt;&gt;0,+(Y15/X15)*100,0)</f>
        <v>-100</v>
      </c>
      <c r="AA15" s="62">
        <f>SUM(AA16:AA20)</f>
        <v>7000000</v>
      </c>
    </row>
    <row r="16" spans="1:27" ht="12.75">
      <c r="A16" s="291" t="s">
        <v>234</v>
      </c>
      <c r="B16" s="300"/>
      <c r="C16" s="60">
        <v>8363567</v>
      </c>
      <c r="D16" s="340"/>
      <c r="E16" s="60">
        <v>2000000</v>
      </c>
      <c r="F16" s="59">
        <v>7000000</v>
      </c>
      <c r="G16" s="59"/>
      <c r="H16" s="60"/>
      <c r="I16" s="60"/>
      <c r="J16" s="59"/>
      <c r="K16" s="59"/>
      <c r="L16" s="60"/>
      <c r="M16" s="60"/>
      <c r="N16" s="59"/>
      <c r="O16" s="59"/>
      <c r="P16" s="60"/>
      <c r="Q16" s="60"/>
      <c r="R16" s="59"/>
      <c r="S16" s="59"/>
      <c r="T16" s="60"/>
      <c r="U16" s="60"/>
      <c r="V16" s="59"/>
      <c r="W16" s="59"/>
      <c r="X16" s="60">
        <v>5250000</v>
      </c>
      <c r="Y16" s="59">
        <v>-5250000</v>
      </c>
      <c r="Z16" s="61">
        <v>-100</v>
      </c>
      <c r="AA16" s="62">
        <v>7000000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42785724</v>
      </c>
      <c r="D22" s="344">
        <f t="shared" si="6"/>
        <v>0</v>
      </c>
      <c r="E22" s="343">
        <f t="shared" si="6"/>
        <v>37220000</v>
      </c>
      <c r="F22" s="345">
        <f t="shared" si="6"/>
        <v>53502407</v>
      </c>
      <c r="G22" s="345">
        <f t="shared" si="6"/>
        <v>0</v>
      </c>
      <c r="H22" s="343">
        <f t="shared" si="6"/>
        <v>51657</v>
      </c>
      <c r="I22" s="343">
        <f t="shared" si="6"/>
        <v>3120605</v>
      </c>
      <c r="J22" s="345">
        <f t="shared" si="6"/>
        <v>3172262</v>
      </c>
      <c r="K22" s="345">
        <f t="shared" si="6"/>
        <v>3120605</v>
      </c>
      <c r="L22" s="343">
        <f t="shared" si="6"/>
        <v>2631561</v>
      </c>
      <c r="M22" s="343">
        <f t="shared" si="6"/>
        <v>4942763</v>
      </c>
      <c r="N22" s="345">
        <f t="shared" si="6"/>
        <v>10694929</v>
      </c>
      <c r="O22" s="345">
        <f t="shared" si="6"/>
        <v>673842</v>
      </c>
      <c r="P22" s="343">
        <f t="shared" si="6"/>
        <v>4171163</v>
      </c>
      <c r="Q22" s="343">
        <f t="shared" si="6"/>
        <v>2409881</v>
      </c>
      <c r="R22" s="345">
        <f t="shared" si="6"/>
        <v>7254886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21122077</v>
      </c>
      <c r="X22" s="343">
        <f t="shared" si="6"/>
        <v>40126805</v>
      </c>
      <c r="Y22" s="345">
        <f t="shared" si="6"/>
        <v>-19004728</v>
      </c>
      <c r="Z22" s="336">
        <f>+IF(X22&lt;&gt;0,+(Y22/X22)*100,0)</f>
        <v>-47.36167756191902</v>
      </c>
      <c r="AA22" s="350">
        <f>SUM(AA23:AA32)</f>
        <v>53502407</v>
      </c>
    </row>
    <row r="23" spans="1:27" ht="12.75">
      <c r="A23" s="361" t="s">
        <v>237</v>
      </c>
      <c r="B23" s="142"/>
      <c r="C23" s="60"/>
      <c r="D23" s="340"/>
      <c r="E23" s="60"/>
      <c r="F23" s="59"/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/>
      <c r="Y23" s="59"/>
      <c r="Z23" s="61"/>
      <c r="AA23" s="62"/>
    </row>
    <row r="24" spans="1:27" ht="12.75">
      <c r="A24" s="361" t="s">
        <v>238</v>
      </c>
      <c r="B24" s="142"/>
      <c r="C24" s="60">
        <v>6869702</v>
      </c>
      <c r="D24" s="340"/>
      <c r="E24" s="60">
        <v>19000000</v>
      </c>
      <c r="F24" s="59">
        <v>24420407</v>
      </c>
      <c r="G24" s="59"/>
      <c r="H24" s="60"/>
      <c r="I24" s="60">
        <v>194290</v>
      </c>
      <c r="J24" s="59">
        <v>194290</v>
      </c>
      <c r="K24" s="59">
        <v>194290</v>
      </c>
      <c r="L24" s="60">
        <v>2288304</v>
      </c>
      <c r="M24" s="60">
        <v>2395839</v>
      </c>
      <c r="N24" s="59">
        <v>4878433</v>
      </c>
      <c r="O24" s="59">
        <v>38802</v>
      </c>
      <c r="P24" s="60">
        <v>2722429</v>
      </c>
      <c r="Q24" s="60"/>
      <c r="R24" s="59">
        <v>2761231</v>
      </c>
      <c r="S24" s="59"/>
      <c r="T24" s="60"/>
      <c r="U24" s="60"/>
      <c r="V24" s="59"/>
      <c r="W24" s="59">
        <v>7833954</v>
      </c>
      <c r="X24" s="60">
        <v>18315305</v>
      </c>
      <c r="Y24" s="59">
        <v>-10481351</v>
      </c>
      <c r="Z24" s="61">
        <v>-57.23</v>
      </c>
      <c r="AA24" s="62">
        <v>24420407</v>
      </c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>
        <v>541188</v>
      </c>
      <c r="D26" s="363"/>
      <c r="E26" s="362">
        <v>4220000</v>
      </c>
      <c r="F26" s="364">
        <v>4582000</v>
      </c>
      <c r="G26" s="364"/>
      <c r="H26" s="362"/>
      <c r="I26" s="362">
        <v>100555</v>
      </c>
      <c r="J26" s="364">
        <v>100555</v>
      </c>
      <c r="K26" s="364">
        <v>100555</v>
      </c>
      <c r="L26" s="362"/>
      <c r="M26" s="362"/>
      <c r="N26" s="364">
        <v>100555</v>
      </c>
      <c r="O26" s="364"/>
      <c r="P26" s="362"/>
      <c r="Q26" s="362">
        <v>479570</v>
      </c>
      <c r="R26" s="364">
        <v>479570</v>
      </c>
      <c r="S26" s="364"/>
      <c r="T26" s="362"/>
      <c r="U26" s="362"/>
      <c r="V26" s="364"/>
      <c r="W26" s="364">
        <v>680680</v>
      </c>
      <c r="X26" s="362">
        <v>3436500</v>
      </c>
      <c r="Y26" s="364">
        <v>-2755820</v>
      </c>
      <c r="Z26" s="365">
        <v>-80.19</v>
      </c>
      <c r="AA26" s="366">
        <v>4582000</v>
      </c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>
        <v>14000000</v>
      </c>
      <c r="F30" s="59">
        <v>23500000</v>
      </c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>
        <v>17625000</v>
      </c>
      <c r="Y30" s="59">
        <v>-17625000</v>
      </c>
      <c r="Z30" s="61">
        <v>-100</v>
      </c>
      <c r="AA30" s="62">
        <v>23500000</v>
      </c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35374834</v>
      </c>
      <c r="D32" s="340"/>
      <c r="E32" s="60"/>
      <c r="F32" s="59">
        <v>1000000</v>
      </c>
      <c r="G32" s="59"/>
      <c r="H32" s="60">
        <v>51657</v>
      </c>
      <c r="I32" s="60">
        <v>2825760</v>
      </c>
      <c r="J32" s="59">
        <v>2877417</v>
      </c>
      <c r="K32" s="59">
        <v>2825760</v>
      </c>
      <c r="L32" s="60">
        <v>343257</v>
      </c>
      <c r="M32" s="60">
        <v>2546924</v>
      </c>
      <c r="N32" s="59">
        <v>5715941</v>
      </c>
      <c r="O32" s="59">
        <v>635040</v>
      </c>
      <c r="P32" s="60">
        <v>1448734</v>
      </c>
      <c r="Q32" s="60">
        <v>1930311</v>
      </c>
      <c r="R32" s="59">
        <v>4014085</v>
      </c>
      <c r="S32" s="59"/>
      <c r="T32" s="60"/>
      <c r="U32" s="60"/>
      <c r="V32" s="59"/>
      <c r="W32" s="59">
        <v>12607443</v>
      </c>
      <c r="X32" s="60">
        <v>750000</v>
      </c>
      <c r="Y32" s="59">
        <v>11857443</v>
      </c>
      <c r="Z32" s="61">
        <v>1580.99</v>
      </c>
      <c r="AA32" s="62">
        <v>1000000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6778200</v>
      </c>
      <c r="D40" s="344">
        <f t="shared" si="9"/>
        <v>0</v>
      </c>
      <c r="E40" s="343">
        <f t="shared" si="9"/>
        <v>47176000</v>
      </c>
      <c r="F40" s="345">
        <f t="shared" si="9"/>
        <v>45876000</v>
      </c>
      <c r="G40" s="345">
        <f t="shared" si="9"/>
        <v>50377</v>
      </c>
      <c r="H40" s="343">
        <f t="shared" si="9"/>
        <v>532106</v>
      </c>
      <c r="I40" s="343">
        <f t="shared" si="9"/>
        <v>168683</v>
      </c>
      <c r="J40" s="345">
        <f t="shared" si="9"/>
        <v>751166</v>
      </c>
      <c r="K40" s="345">
        <f t="shared" si="9"/>
        <v>168683</v>
      </c>
      <c r="L40" s="343">
        <f t="shared" si="9"/>
        <v>656739</v>
      </c>
      <c r="M40" s="343">
        <f t="shared" si="9"/>
        <v>1938911</v>
      </c>
      <c r="N40" s="345">
        <f t="shared" si="9"/>
        <v>2764333</v>
      </c>
      <c r="O40" s="345">
        <f t="shared" si="9"/>
        <v>1322666</v>
      </c>
      <c r="P40" s="343">
        <f t="shared" si="9"/>
        <v>1096670</v>
      </c>
      <c r="Q40" s="343">
        <f t="shared" si="9"/>
        <v>3202664</v>
      </c>
      <c r="R40" s="345">
        <f t="shared" si="9"/>
        <v>5622000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9137499</v>
      </c>
      <c r="X40" s="343">
        <f t="shared" si="9"/>
        <v>34407000</v>
      </c>
      <c r="Y40" s="345">
        <f t="shared" si="9"/>
        <v>-25269501</v>
      </c>
      <c r="Z40" s="336">
        <f>+IF(X40&lt;&gt;0,+(Y40/X40)*100,0)</f>
        <v>-73.44290696660563</v>
      </c>
      <c r="AA40" s="350">
        <f>SUM(AA41:AA49)</f>
        <v>45876000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>
        <v>12200000</v>
      </c>
      <c r="F43" s="370">
        <v>16000000</v>
      </c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>
        <v>12000000</v>
      </c>
      <c r="Y43" s="370">
        <v>-12000000</v>
      </c>
      <c r="Z43" s="371">
        <v>-100</v>
      </c>
      <c r="AA43" s="303">
        <v>16000000</v>
      </c>
    </row>
    <row r="44" spans="1:27" ht="12.75">
      <c r="A44" s="361" t="s">
        <v>251</v>
      </c>
      <c r="B44" s="136"/>
      <c r="C44" s="60">
        <v>3883584</v>
      </c>
      <c r="D44" s="368"/>
      <c r="E44" s="54">
        <v>19600000</v>
      </c>
      <c r="F44" s="53">
        <v>3500000</v>
      </c>
      <c r="G44" s="53">
        <v>50377</v>
      </c>
      <c r="H44" s="54">
        <v>2530</v>
      </c>
      <c r="I44" s="54">
        <v>1176</v>
      </c>
      <c r="J44" s="53">
        <v>54083</v>
      </c>
      <c r="K44" s="53">
        <v>1176</v>
      </c>
      <c r="L44" s="54">
        <v>346064</v>
      </c>
      <c r="M44" s="54">
        <v>420772</v>
      </c>
      <c r="N44" s="53">
        <v>768012</v>
      </c>
      <c r="O44" s="53">
        <v>568458</v>
      </c>
      <c r="P44" s="54">
        <v>90000</v>
      </c>
      <c r="Q44" s="54">
        <v>342269</v>
      </c>
      <c r="R44" s="53">
        <v>1000727</v>
      </c>
      <c r="S44" s="53"/>
      <c r="T44" s="54"/>
      <c r="U44" s="54"/>
      <c r="V44" s="53"/>
      <c r="W44" s="53">
        <v>1822822</v>
      </c>
      <c r="X44" s="54">
        <v>2625000</v>
      </c>
      <c r="Y44" s="53">
        <v>-802178</v>
      </c>
      <c r="Z44" s="94">
        <v>-30.56</v>
      </c>
      <c r="AA44" s="95">
        <v>3500000</v>
      </c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2894616</v>
      </c>
      <c r="D49" s="368"/>
      <c r="E49" s="54">
        <v>15376000</v>
      </c>
      <c r="F49" s="53">
        <v>26376000</v>
      </c>
      <c r="G49" s="53"/>
      <c r="H49" s="54">
        <v>529576</v>
      </c>
      <c r="I49" s="54">
        <v>167507</v>
      </c>
      <c r="J49" s="53">
        <v>697083</v>
      </c>
      <c r="K49" s="53">
        <v>167507</v>
      </c>
      <c r="L49" s="54">
        <v>310675</v>
      </c>
      <c r="M49" s="54">
        <v>1518139</v>
      </c>
      <c r="N49" s="53">
        <v>1996321</v>
      </c>
      <c r="O49" s="53">
        <v>754208</v>
      </c>
      <c r="P49" s="54">
        <v>1006670</v>
      </c>
      <c r="Q49" s="54">
        <v>2860395</v>
      </c>
      <c r="R49" s="53">
        <v>4621273</v>
      </c>
      <c r="S49" s="53"/>
      <c r="T49" s="54"/>
      <c r="U49" s="54"/>
      <c r="V49" s="53"/>
      <c r="W49" s="53">
        <v>7314677</v>
      </c>
      <c r="X49" s="54">
        <v>19782000</v>
      </c>
      <c r="Y49" s="53">
        <v>-12467323</v>
      </c>
      <c r="Z49" s="94">
        <v>-63.02</v>
      </c>
      <c r="AA49" s="95">
        <v>26376000</v>
      </c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134947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>
        <v>134947</v>
      </c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258</v>
      </c>
      <c r="B60" s="149" t="s">
        <v>72</v>
      </c>
      <c r="C60" s="219">
        <f aca="true" t="shared" si="14" ref="C60:Y60">+C57+C54+C51+C40+C37+C34+C22+C5</f>
        <v>195003772</v>
      </c>
      <c r="D60" s="346">
        <f t="shared" si="14"/>
        <v>0</v>
      </c>
      <c r="E60" s="219">
        <f t="shared" si="14"/>
        <v>224155506</v>
      </c>
      <c r="F60" s="264">
        <f t="shared" si="14"/>
        <v>304439414</v>
      </c>
      <c r="G60" s="264">
        <f t="shared" si="14"/>
        <v>50377</v>
      </c>
      <c r="H60" s="219">
        <f t="shared" si="14"/>
        <v>583763</v>
      </c>
      <c r="I60" s="219">
        <f t="shared" si="14"/>
        <v>11231445</v>
      </c>
      <c r="J60" s="264">
        <f t="shared" si="14"/>
        <v>11865585</v>
      </c>
      <c r="K60" s="264">
        <f t="shared" si="14"/>
        <v>11231445</v>
      </c>
      <c r="L60" s="219">
        <f t="shared" si="14"/>
        <v>12468568</v>
      </c>
      <c r="M60" s="219">
        <f t="shared" si="14"/>
        <v>19862260</v>
      </c>
      <c r="N60" s="264">
        <f t="shared" si="14"/>
        <v>43562273</v>
      </c>
      <c r="O60" s="264">
        <f t="shared" si="14"/>
        <v>4203842</v>
      </c>
      <c r="P60" s="219">
        <f t="shared" si="14"/>
        <v>6879079</v>
      </c>
      <c r="Q60" s="219">
        <f t="shared" si="14"/>
        <v>17752382</v>
      </c>
      <c r="R60" s="264">
        <f t="shared" si="14"/>
        <v>28835303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84263161</v>
      </c>
      <c r="X60" s="219">
        <f t="shared" si="14"/>
        <v>228329561</v>
      </c>
      <c r="Y60" s="264">
        <f t="shared" si="14"/>
        <v>-144066400</v>
      </c>
      <c r="Z60" s="337">
        <f>+IF(X60&lt;&gt;0,+(Y60/X60)*100,0)</f>
        <v>-63.0958161391989</v>
      </c>
      <c r="AA60" s="232">
        <f>+AA57+AA54+AA51+AA40+AA37+AA34+AA22+AA5</f>
        <v>304439414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7"/>
  <sheetViews>
    <sheetView showGridLines="0" zoomScalePageLayoutView="0" workbookViewId="0" topLeftCell="A1">
      <selection activeCell="B2" sqref="B2"/>
    </sheetView>
  </sheetViews>
  <sheetFormatPr defaultColWidth="9.140625" defaultRowHeight="12.75"/>
  <cols>
    <col min="1" max="1" width="35.7109375" style="0" customWidth="1"/>
    <col min="2" max="2" width="4.00390625" style="0" customWidth="1"/>
    <col min="3" max="3" width="9.7109375" style="0" customWidth="1"/>
    <col min="4" max="4" width="9.7109375" style="0" hidden="1" customWidth="1"/>
    <col min="5" max="6" width="9.7109375" style="0" customWidth="1"/>
    <col min="7" max="9" width="9.7109375" style="0" hidden="1" customWidth="1"/>
    <col min="10" max="10" width="9.7109375" style="0" customWidth="1"/>
    <col min="11" max="13" width="9.7109375" style="0" hidden="1" customWidth="1"/>
    <col min="14" max="14" width="9.7109375" style="0" customWidth="1"/>
    <col min="15" max="17" width="9.7109375" style="0" hidden="1" customWidth="1"/>
    <col min="18" max="18" width="9.7109375" style="0" customWidth="1"/>
    <col min="19" max="22" width="9.7109375" style="0" hidden="1" customWidth="1"/>
    <col min="23" max="27" width="9.7109375" style="0" customWidth="1"/>
  </cols>
  <sheetData>
    <row r="1" spans="1:27" ht="36" customHeight="1">
      <c r="A1" s="327" t="s">
        <v>263</v>
      </c>
      <c r="B1" s="327"/>
      <c r="C1" s="327"/>
      <c r="D1" s="327"/>
      <c r="E1" s="327"/>
      <c r="F1" s="327"/>
      <c r="G1" s="327"/>
      <c r="H1" s="327"/>
      <c r="I1" s="327"/>
      <c r="J1" s="327"/>
      <c r="K1" s="327"/>
      <c r="L1" s="327"/>
      <c r="M1" s="327"/>
      <c r="N1" s="327"/>
      <c r="O1" s="327"/>
      <c r="P1" s="327"/>
      <c r="Q1" s="327"/>
      <c r="R1" s="327"/>
      <c r="S1" s="327"/>
      <c r="T1" s="327"/>
      <c r="U1" s="327"/>
      <c r="V1" s="327"/>
      <c r="W1" s="327"/>
      <c r="X1" s="327"/>
      <c r="Y1" s="327"/>
      <c r="Z1" s="327"/>
      <c r="AA1" s="327"/>
    </row>
    <row r="2" spans="1:27" ht="24.75" customHeight="1">
      <c r="A2" s="160" t="s">
        <v>1</v>
      </c>
      <c r="B2" s="134" t="s">
        <v>293</v>
      </c>
      <c r="C2" s="279" t="s">
        <v>2</v>
      </c>
      <c r="D2" s="333" t="s">
        <v>3</v>
      </c>
      <c r="E2" s="334" t="s">
        <v>4</v>
      </c>
      <c r="F2" s="334"/>
      <c r="G2" s="334"/>
      <c r="H2" s="334"/>
      <c r="I2" s="334"/>
      <c r="J2" s="334"/>
      <c r="K2" s="334"/>
      <c r="L2" s="334"/>
      <c r="M2" s="334"/>
      <c r="N2" s="334"/>
      <c r="O2" s="334"/>
      <c r="P2" s="334"/>
      <c r="Q2" s="334"/>
      <c r="R2" s="334"/>
      <c r="S2" s="334"/>
      <c r="T2" s="334"/>
      <c r="U2" s="334"/>
      <c r="V2" s="334"/>
      <c r="W2" s="334"/>
      <c r="X2" s="334"/>
      <c r="Y2" s="334"/>
      <c r="Z2" s="334"/>
      <c r="AA2" s="279"/>
    </row>
    <row r="3" spans="1:27" ht="24.75" customHeight="1">
      <c r="A3" s="352" t="s">
        <v>5</v>
      </c>
      <c r="B3" s="162"/>
      <c r="C3" s="280" t="s">
        <v>6</v>
      </c>
      <c r="D3" s="281" t="s">
        <v>6</v>
      </c>
      <c r="E3" s="282" t="s">
        <v>7</v>
      </c>
      <c r="F3" s="283" t="s">
        <v>8</v>
      </c>
      <c r="G3" s="284" t="s">
        <v>9</v>
      </c>
      <c r="H3" s="282" t="s">
        <v>10</v>
      </c>
      <c r="I3" s="282" t="s">
        <v>11</v>
      </c>
      <c r="J3" s="283" t="s">
        <v>12</v>
      </c>
      <c r="K3" s="284" t="s">
        <v>13</v>
      </c>
      <c r="L3" s="282" t="s">
        <v>14</v>
      </c>
      <c r="M3" s="282" t="s">
        <v>15</v>
      </c>
      <c r="N3" s="283" t="s">
        <v>16</v>
      </c>
      <c r="O3" s="284" t="s">
        <v>17</v>
      </c>
      <c r="P3" s="282" t="s">
        <v>18</v>
      </c>
      <c r="Q3" s="284" t="s">
        <v>19</v>
      </c>
      <c r="R3" s="282" t="s">
        <v>20</v>
      </c>
      <c r="S3" s="282" t="s">
        <v>21</v>
      </c>
      <c r="T3" s="283" t="s">
        <v>22</v>
      </c>
      <c r="U3" s="284" t="s">
        <v>23</v>
      </c>
      <c r="V3" s="282" t="s">
        <v>24</v>
      </c>
      <c r="W3" s="282" t="s">
        <v>25</v>
      </c>
      <c r="X3" s="283" t="s">
        <v>26</v>
      </c>
      <c r="Y3" s="284" t="s">
        <v>27</v>
      </c>
      <c r="Z3" s="282" t="s">
        <v>28</v>
      </c>
      <c r="AA3" s="280" t="s">
        <v>29</v>
      </c>
    </row>
    <row r="4" spans="1:27" ht="12.75">
      <c r="A4" s="285" t="s">
        <v>264</v>
      </c>
      <c r="B4" s="136"/>
      <c r="C4" s="106"/>
      <c r="D4" s="353"/>
      <c r="E4" s="106"/>
      <c r="F4" s="105"/>
      <c r="G4" s="105"/>
      <c r="H4" s="106"/>
      <c r="I4" s="106"/>
      <c r="J4" s="105"/>
      <c r="K4" s="105"/>
      <c r="L4" s="106"/>
      <c r="M4" s="106"/>
      <c r="N4" s="105"/>
      <c r="O4" s="105"/>
      <c r="P4" s="106"/>
      <c r="Q4" s="106"/>
      <c r="R4" s="105"/>
      <c r="S4" s="105"/>
      <c r="T4" s="106"/>
      <c r="U4" s="106"/>
      <c r="V4" s="105"/>
      <c r="W4" s="105"/>
      <c r="X4" s="106"/>
      <c r="Y4" s="105"/>
      <c r="Z4" s="354"/>
      <c r="AA4" s="108"/>
    </row>
    <row r="5" spans="1:27" ht="12.75">
      <c r="A5" s="355" t="s">
        <v>210</v>
      </c>
      <c r="B5" s="136"/>
      <c r="C5" s="356">
        <f aca="true" t="shared" si="0" ref="C5:Y5">+C6+C8+C11+C13+C15</f>
        <v>27393468</v>
      </c>
      <c r="D5" s="357">
        <f t="shared" si="0"/>
        <v>0</v>
      </c>
      <c r="E5" s="356">
        <f t="shared" si="0"/>
        <v>91634487</v>
      </c>
      <c r="F5" s="358">
        <f t="shared" si="0"/>
        <v>34686131</v>
      </c>
      <c r="G5" s="358">
        <f t="shared" si="0"/>
        <v>0</v>
      </c>
      <c r="H5" s="356">
        <f t="shared" si="0"/>
        <v>55951</v>
      </c>
      <c r="I5" s="356">
        <f t="shared" si="0"/>
        <v>590579</v>
      </c>
      <c r="J5" s="358">
        <f t="shared" si="0"/>
        <v>646530</v>
      </c>
      <c r="K5" s="358">
        <f t="shared" si="0"/>
        <v>590579</v>
      </c>
      <c r="L5" s="356">
        <f t="shared" si="0"/>
        <v>1185875</v>
      </c>
      <c r="M5" s="356">
        <f t="shared" si="0"/>
        <v>1910940</v>
      </c>
      <c r="N5" s="358">
        <f t="shared" si="0"/>
        <v>3687394</v>
      </c>
      <c r="O5" s="358">
        <f t="shared" si="0"/>
        <v>102388</v>
      </c>
      <c r="P5" s="356">
        <f t="shared" si="0"/>
        <v>2061648</v>
      </c>
      <c r="Q5" s="356">
        <f t="shared" si="0"/>
        <v>3608821</v>
      </c>
      <c r="R5" s="358">
        <f t="shared" si="0"/>
        <v>5772857</v>
      </c>
      <c r="S5" s="358">
        <f t="shared" si="0"/>
        <v>0</v>
      </c>
      <c r="T5" s="356">
        <f t="shared" si="0"/>
        <v>0</v>
      </c>
      <c r="U5" s="356">
        <f t="shared" si="0"/>
        <v>0</v>
      </c>
      <c r="V5" s="358">
        <f t="shared" si="0"/>
        <v>0</v>
      </c>
      <c r="W5" s="358">
        <f t="shared" si="0"/>
        <v>10106781</v>
      </c>
      <c r="X5" s="356">
        <f t="shared" si="0"/>
        <v>26014598</v>
      </c>
      <c r="Y5" s="358">
        <f t="shared" si="0"/>
        <v>-15907817</v>
      </c>
      <c r="Z5" s="359">
        <f>+IF(X5&lt;&gt;0,+(Y5/X5)*100,0)</f>
        <v>-61.14957840209563</v>
      </c>
      <c r="AA5" s="360">
        <f>+AA6+AA8+AA11+AA13+AA15</f>
        <v>34686131</v>
      </c>
    </row>
    <row r="6" spans="1:27" ht="12.75">
      <c r="A6" s="361" t="s">
        <v>205</v>
      </c>
      <c r="B6" s="142"/>
      <c r="C6" s="60">
        <f>+C7</f>
        <v>8579225</v>
      </c>
      <c r="D6" s="340">
        <f aca="true" t="shared" si="1" ref="D6:AA6">+D7</f>
        <v>0</v>
      </c>
      <c r="E6" s="60">
        <f t="shared" si="1"/>
        <v>14234487</v>
      </c>
      <c r="F6" s="59">
        <f t="shared" si="1"/>
        <v>10234487</v>
      </c>
      <c r="G6" s="59">
        <f t="shared" si="1"/>
        <v>0</v>
      </c>
      <c r="H6" s="60">
        <f t="shared" si="1"/>
        <v>55951</v>
      </c>
      <c r="I6" s="60">
        <f t="shared" si="1"/>
        <v>528571</v>
      </c>
      <c r="J6" s="59">
        <f t="shared" si="1"/>
        <v>584522</v>
      </c>
      <c r="K6" s="59">
        <f t="shared" si="1"/>
        <v>528571</v>
      </c>
      <c r="L6" s="60">
        <f t="shared" si="1"/>
        <v>988939</v>
      </c>
      <c r="M6" s="60">
        <f t="shared" si="1"/>
        <v>1525945</v>
      </c>
      <c r="N6" s="59">
        <f t="shared" si="1"/>
        <v>3043455</v>
      </c>
      <c r="O6" s="59">
        <f t="shared" si="1"/>
        <v>102388</v>
      </c>
      <c r="P6" s="60">
        <f t="shared" si="1"/>
        <v>2038732</v>
      </c>
      <c r="Q6" s="60">
        <f t="shared" si="1"/>
        <v>2686476</v>
      </c>
      <c r="R6" s="59">
        <f t="shared" si="1"/>
        <v>4827596</v>
      </c>
      <c r="S6" s="59">
        <f t="shared" si="1"/>
        <v>0</v>
      </c>
      <c r="T6" s="60">
        <f t="shared" si="1"/>
        <v>0</v>
      </c>
      <c r="U6" s="60">
        <f t="shared" si="1"/>
        <v>0</v>
      </c>
      <c r="V6" s="59">
        <f t="shared" si="1"/>
        <v>0</v>
      </c>
      <c r="W6" s="59">
        <f t="shared" si="1"/>
        <v>8455573</v>
      </c>
      <c r="X6" s="60">
        <f t="shared" si="1"/>
        <v>7675865</v>
      </c>
      <c r="Y6" s="59">
        <f t="shared" si="1"/>
        <v>779708</v>
      </c>
      <c r="Z6" s="61">
        <f>+IF(X6&lt;&gt;0,+(Y6/X6)*100,0)</f>
        <v>10.157917055602203</v>
      </c>
      <c r="AA6" s="62">
        <f t="shared" si="1"/>
        <v>10234487</v>
      </c>
    </row>
    <row r="7" spans="1:27" ht="12.75">
      <c r="A7" s="291" t="s">
        <v>229</v>
      </c>
      <c r="B7" s="142"/>
      <c r="C7" s="60">
        <v>8579225</v>
      </c>
      <c r="D7" s="340"/>
      <c r="E7" s="60">
        <v>14234487</v>
      </c>
      <c r="F7" s="59">
        <v>10234487</v>
      </c>
      <c r="G7" s="59"/>
      <c r="H7" s="60">
        <v>55951</v>
      </c>
      <c r="I7" s="60">
        <v>528571</v>
      </c>
      <c r="J7" s="59">
        <v>584522</v>
      </c>
      <c r="K7" s="59">
        <v>528571</v>
      </c>
      <c r="L7" s="60">
        <v>988939</v>
      </c>
      <c r="M7" s="60">
        <v>1525945</v>
      </c>
      <c r="N7" s="59">
        <v>3043455</v>
      </c>
      <c r="O7" s="59">
        <v>102388</v>
      </c>
      <c r="P7" s="60">
        <v>2038732</v>
      </c>
      <c r="Q7" s="60">
        <v>2686476</v>
      </c>
      <c r="R7" s="59">
        <v>4827596</v>
      </c>
      <c r="S7" s="59"/>
      <c r="T7" s="60"/>
      <c r="U7" s="60"/>
      <c r="V7" s="59"/>
      <c r="W7" s="59">
        <v>8455573</v>
      </c>
      <c r="X7" s="60">
        <v>7675865</v>
      </c>
      <c r="Y7" s="59">
        <v>779708</v>
      </c>
      <c r="Z7" s="61">
        <v>10.16</v>
      </c>
      <c r="AA7" s="62">
        <v>10234487</v>
      </c>
    </row>
    <row r="8" spans="1:27" ht="12.75">
      <c r="A8" s="361" t="s">
        <v>206</v>
      </c>
      <c r="B8" s="142"/>
      <c r="C8" s="60">
        <f aca="true" t="shared" si="2" ref="C8:Y8">SUM(C9:C10)</f>
        <v>11536189</v>
      </c>
      <c r="D8" s="340">
        <f t="shared" si="2"/>
        <v>0</v>
      </c>
      <c r="E8" s="60">
        <f t="shared" si="2"/>
        <v>70600000</v>
      </c>
      <c r="F8" s="59">
        <f t="shared" si="2"/>
        <v>18550000</v>
      </c>
      <c r="G8" s="59">
        <f t="shared" si="2"/>
        <v>0</v>
      </c>
      <c r="H8" s="60">
        <f t="shared" si="2"/>
        <v>0</v>
      </c>
      <c r="I8" s="60">
        <f t="shared" si="2"/>
        <v>0</v>
      </c>
      <c r="J8" s="59">
        <f t="shared" si="2"/>
        <v>0</v>
      </c>
      <c r="K8" s="59">
        <f t="shared" si="2"/>
        <v>0</v>
      </c>
      <c r="L8" s="60">
        <f t="shared" si="2"/>
        <v>165958</v>
      </c>
      <c r="M8" s="60">
        <f t="shared" si="2"/>
        <v>384995</v>
      </c>
      <c r="N8" s="59">
        <f t="shared" si="2"/>
        <v>550953</v>
      </c>
      <c r="O8" s="59">
        <f t="shared" si="2"/>
        <v>0</v>
      </c>
      <c r="P8" s="60">
        <f t="shared" si="2"/>
        <v>22916</v>
      </c>
      <c r="Q8" s="60">
        <f t="shared" si="2"/>
        <v>596151</v>
      </c>
      <c r="R8" s="59">
        <f t="shared" si="2"/>
        <v>619067</v>
      </c>
      <c r="S8" s="59">
        <f t="shared" si="2"/>
        <v>0</v>
      </c>
      <c r="T8" s="60">
        <f t="shared" si="2"/>
        <v>0</v>
      </c>
      <c r="U8" s="60">
        <f t="shared" si="2"/>
        <v>0</v>
      </c>
      <c r="V8" s="59">
        <f t="shared" si="2"/>
        <v>0</v>
      </c>
      <c r="W8" s="59">
        <f t="shared" si="2"/>
        <v>1170020</v>
      </c>
      <c r="X8" s="60">
        <f t="shared" si="2"/>
        <v>13912500</v>
      </c>
      <c r="Y8" s="59">
        <f t="shared" si="2"/>
        <v>-12742480</v>
      </c>
      <c r="Z8" s="61">
        <f>+IF(X8&lt;&gt;0,+(Y8/X8)*100,0)</f>
        <v>-91.59015274034142</v>
      </c>
      <c r="AA8" s="62">
        <f>SUM(AA9:AA10)</f>
        <v>18550000</v>
      </c>
    </row>
    <row r="9" spans="1:27" ht="12.75">
      <c r="A9" s="291" t="s">
        <v>230</v>
      </c>
      <c r="B9" s="142"/>
      <c r="C9" s="60">
        <v>11536189</v>
      </c>
      <c r="D9" s="340"/>
      <c r="E9" s="60">
        <v>70600000</v>
      </c>
      <c r="F9" s="59">
        <v>18550000</v>
      </c>
      <c r="G9" s="59"/>
      <c r="H9" s="60"/>
      <c r="I9" s="60"/>
      <c r="J9" s="59"/>
      <c r="K9" s="59"/>
      <c r="L9" s="60">
        <v>165958</v>
      </c>
      <c r="M9" s="60">
        <v>384995</v>
      </c>
      <c r="N9" s="59">
        <v>550953</v>
      </c>
      <c r="O9" s="59"/>
      <c r="P9" s="60">
        <v>22916</v>
      </c>
      <c r="Q9" s="60">
        <v>596151</v>
      </c>
      <c r="R9" s="59">
        <v>619067</v>
      </c>
      <c r="S9" s="59"/>
      <c r="T9" s="60"/>
      <c r="U9" s="60"/>
      <c r="V9" s="59"/>
      <c r="W9" s="59">
        <v>1170020</v>
      </c>
      <c r="X9" s="60">
        <v>13912500</v>
      </c>
      <c r="Y9" s="59">
        <v>-12742480</v>
      </c>
      <c r="Z9" s="61">
        <v>-91.59</v>
      </c>
      <c r="AA9" s="62">
        <v>18550000</v>
      </c>
    </row>
    <row r="10" spans="1:27" ht="12.75">
      <c r="A10" s="291" t="s">
        <v>231</v>
      </c>
      <c r="B10" s="142"/>
      <c r="C10" s="60"/>
      <c r="D10" s="340"/>
      <c r="E10" s="60"/>
      <c r="F10" s="59"/>
      <c r="G10" s="59"/>
      <c r="H10" s="60"/>
      <c r="I10" s="60"/>
      <c r="J10" s="59"/>
      <c r="K10" s="59"/>
      <c r="L10" s="60"/>
      <c r="M10" s="60"/>
      <c r="N10" s="59"/>
      <c r="O10" s="59"/>
      <c r="P10" s="60"/>
      <c r="Q10" s="60"/>
      <c r="R10" s="59"/>
      <c r="S10" s="59"/>
      <c r="T10" s="60"/>
      <c r="U10" s="60"/>
      <c r="V10" s="59"/>
      <c r="W10" s="59"/>
      <c r="X10" s="60"/>
      <c r="Y10" s="59"/>
      <c r="Z10" s="61"/>
      <c r="AA10" s="62"/>
    </row>
    <row r="11" spans="1:27" ht="12.75">
      <c r="A11" s="361" t="s">
        <v>207</v>
      </c>
      <c r="B11" s="142"/>
      <c r="C11" s="362">
        <f>+C12</f>
        <v>0</v>
      </c>
      <c r="D11" s="363">
        <f aca="true" t="shared" si="3" ref="D11:AA11">+D12</f>
        <v>0</v>
      </c>
      <c r="E11" s="362">
        <f t="shared" si="3"/>
        <v>0</v>
      </c>
      <c r="F11" s="364">
        <f t="shared" si="3"/>
        <v>0</v>
      </c>
      <c r="G11" s="364">
        <f t="shared" si="3"/>
        <v>0</v>
      </c>
      <c r="H11" s="362">
        <f t="shared" si="3"/>
        <v>0</v>
      </c>
      <c r="I11" s="362">
        <f t="shared" si="3"/>
        <v>0</v>
      </c>
      <c r="J11" s="364">
        <f t="shared" si="3"/>
        <v>0</v>
      </c>
      <c r="K11" s="364">
        <f t="shared" si="3"/>
        <v>0</v>
      </c>
      <c r="L11" s="362">
        <f t="shared" si="3"/>
        <v>0</v>
      </c>
      <c r="M11" s="362">
        <f t="shared" si="3"/>
        <v>0</v>
      </c>
      <c r="N11" s="364">
        <f t="shared" si="3"/>
        <v>0</v>
      </c>
      <c r="O11" s="364">
        <f t="shared" si="3"/>
        <v>0</v>
      </c>
      <c r="P11" s="362">
        <f t="shared" si="3"/>
        <v>0</v>
      </c>
      <c r="Q11" s="362">
        <f t="shared" si="3"/>
        <v>0</v>
      </c>
      <c r="R11" s="364">
        <f t="shared" si="3"/>
        <v>0</v>
      </c>
      <c r="S11" s="364">
        <f t="shared" si="3"/>
        <v>0</v>
      </c>
      <c r="T11" s="362">
        <f t="shared" si="3"/>
        <v>0</v>
      </c>
      <c r="U11" s="362">
        <f t="shared" si="3"/>
        <v>0</v>
      </c>
      <c r="V11" s="364">
        <f t="shared" si="3"/>
        <v>0</v>
      </c>
      <c r="W11" s="364">
        <f t="shared" si="3"/>
        <v>0</v>
      </c>
      <c r="X11" s="362">
        <f t="shared" si="3"/>
        <v>0</v>
      </c>
      <c r="Y11" s="364">
        <f t="shared" si="3"/>
        <v>0</v>
      </c>
      <c r="Z11" s="365">
        <f>+IF(X11&lt;&gt;0,+(Y11/X11)*100,0)</f>
        <v>0</v>
      </c>
      <c r="AA11" s="366">
        <f t="shared" si="3"/>
        <v>0</v>
      </c>
    </row>
    <row r="12" spans="1:27" ht="12.75">
      <c r="A12" s="291" t="s">
        <v>232</v>
      </c>
      <c r="B12" s="136"/>
      <c r="C12" s="60"/>
      <c r="D12" s="340"/>
      <c r="E12" s="60"/>
      <c r="F12" s="59"/>
      <c r="G12" s="59"/>
      <c r="H12" s="60"/>
      <c r="I12" s="60"/>
      <c r="J12" s="59"/>
      <c r="K12" s="59"/>
      <c r="L12" s="60"/>
      <c r="M12" s="60"/>
      <c r="N12" s="59"/>
      <c r="O12" s="59"/>
      <c r="P12" s="60"/>
      <c r="Q12" s="60"/>
      <c r="R12" s="59"/>
      <c r="S12" s="59"/>
      <c r="T12" s="60"/>
      <c r="U12" s="60"/>
      <c r="V12" s="59"/>
      <c r="W12" s="59"/>
      <c r="X12" s="60"/>
      <c r="Y12" s="59"/>
      <c r="Z12" s="61"/>
      <c r="AA12" s="62"/>
    </row>
    <row r="13" spans="1:27" ht="12.75">
      <c r="A13" s="361" t="s">
        <v>208</v>
      </c>
      <c r="B13" s="136"/>
      <c r="C13" s="275">
        <f>+C14</f>
        <v>4379103</v>
      </c>
      <c r="D13" s="341">
        <f aca="true" t="shared" si="4" ref="D13:AA13">+D14</f>
        <v>0</v>
      </c>
      <c r="E13" s="275">
        <f t="shared" si="4"/>
        <v>0</v>
      </c>
      <c r="F13" s="342">
        <f t="shared" si="4"/>
        <v>1971160</v>
      </c>
      <c r="G13" s="342">
        <f t="shared" si="4"/>
        <v>0</v>
      </c>
      <c r="H13" s="275">
        <f t="shared" si="4"/>
        <v>0</v>
      </c>
      <c r="I13" s="275">
        <f t="shared" si="4"/>
        <v>0</v>
      </c>
      <c r="J13" s="342">
        <f t="shared" si="4"/>
        <v>0</v>
      </c>
      <c r="K13" s="342">
        <f t="shared" si="4"/>
        <v>0</v>
      </c>
      <c r="L13" s="275">
        <f t="shared" si="4"/>
        <v>0</v>
      </c>
      <c r="M13" s="275">
        <f t="shared" si="4"/>
        <v>0</v>
      </c>
      <c r="N13" s="342">
        <f t="shared" si="4"/>
        <v>0</v>
      </c>
      <c r="O13" s="342">
        <f t="shared" si="4"/>
        <v>0</v>
      </c>
      <c r="P13" s="275">
        <f t="shared" si="4"/>
        <v>0</v>
      </c>
      <c r="Q13" s="275">
        <f t="shared" si="4"/>
        <v>0</v>
      </c>
      <c r="R13" s="342">
        <f t="shared" si="4"/>
        <v>0</v>
      </c>
      <c r="S13" s="342">
        <f t="shared" si="4"/>
        <v>0</v>
      </c>
      <c r="T13" s="275">
        <f t="shared" si="4"/>
        <v>0</v>
      </c>
      <c r="U13" s="275">
        <f t="shared" si="4"/>
        <v>0</v>
      </c>
      <c r="V13" s="342">
        <f t="shared" si="4"/>
        <v>0</v>
      </c>
      <c r="W13" s="342">
        <f t="shared" si="4"/>
        <v>0</v>
      </c>
      <c r="X13" s="275">
        <f t="shared" si="4"/>
        <v>1478370</v>
      </c>
      <c r="Y13" s="342">
        <f t="shared" si="4"/>
        <v>-1478370</v>
      </c>
      <c r="Z13" s="335">
        <f>+IF(X13&lt;&gt;0,+(Y13/X13)*100,0)</f>
        <v>-100</v>
      </c>
      <c r="AA13" s="273">
        <f t="shared" si="4"/>
        <v>1971160</v>
      </c>
    </row>
    <row r="14" spans="1:27" ht="12.75">
      <c r="A14" s="291" t="s">
        <v>233</v>
      </c>
      <c r="B14" s="136"/>
      <c r="C14" s="60">
        <v>4379103</v>
      </c>
      <c r="D14" s="340"/>
      <c r="E14" s="60"/>
      <c r="F14" s="59">
        <v>1971160</v>
      </c>
      <c r="G14" s="59"/>
      <c r="H14" s="60"/>
      <c r="I14" s="60"/>
      <c r="J14" s="59"/>
      <c r="K14" s="59"/>
      <c r="L14" s="60"/>
      <c r="M14" s="60"/>
      <c r="N14" s="59"/>
      <c r="O14" s="59"/>
      <c r="P14" s="60"/>
      <c r="Q14" s="60"/>
      <c r="R14" s="59"/>
      <c r="S14" s="59"/>
      <c r="T14" s="60"/>
      <c r="U14" s="60"/>
      <c r="V14" s="59"/>
      <c r="W14" s="59"/>
      <c r="X14" s="60">
        <v>1478370</v>
      </c>
      <c r="Y14" s="59">
        <v>-1478370</v>
      </c>
      <c r="Z14" s="61">
        <v>-100</v>
      </c>
      <c r="AA14" s="62">
        <v>1971160</v>
      </c>
    </row>
    <row r="15" spans="1:27" ht="12.75">
      <c r="A15" s="361" t="s">
        <v>209</v>
      </c>
      <c r="B15" s="136"/>
      <c r="C15" s="60">
        <f aca="true" t="shared" si="5" ref="C15:Y15">SUM(C16:C20)</f>
        <v>2898951</v>
      </c>
      <c r="D15" s="340">
        <f t="shared" si="5"/>
        <v>0</v>
      </c>
      <c r="E15" s="60">
        <f t="shared" si="5"/>
        <v>6800000</v>
      </c>
      <c r="F15" s="59">
        <f t="shared" si="5"/>
        <v>3930484</v>
      </c>
      <c r="G15" s="59">
        <f t="shared" si="5"/>
        <v>0</v>
      </c>
      <c r="H15" s="60">
        <f t="shared" si="5"/>
        <v>0</v>
      </c>
      <c r="I15" s="60">
        <f t="shared" si="5"/>
        <v>62008</v>
      </c>
      <c r="J15" s="59">
        <f t="shared" si="5"/>
        <v>62008</v>
      </c>
      <c r="K15" s="59">
        <f t="shared" si="5"/>
        <v>62008</v>
      </c>
      <c r="L15" s="60">
        <f t="shared" si="5"/>
        <v>30978</v>
      </c>
      <c r="M15" s="60">
        <f t="shared" si="5"/>
        <v>0</v>
      </c>
      <c r="N15" s="59">
        <f t="shared" si="5"/>
        <v>92986</v>
      </c>
      <c r="O15" s="59">
        <f t="shared" si="5"/>
        <v>0</v>
      </c>
      <c r="P15" s="60">
        <f t="shared" si="5"/>
        <v>0</v>
      </c>
      <c r="Q15" s="60">
        <f t="shared" si="5"/>
        <v>326194</v>
      </c>
      <c r="R15" s="59">
        <f t="shared" si="5"/>
        <v>326194</v>
      </c>
      <c r="S15" s="59">
        <f t="shared" si="5"/>
        <v>0</v>
      </c>
      <c r="T15" s="60">
        <f t="shared" si="5"/>
        <v>0</v>
      </c>
      <c r="U15" s="60">
        <f t="shared" si="5"/>
        <v>0</v>
      </c>
      <c r="V15" s="59">
        <f t="shared" si="5"/>
        <v>0</v>
      </c>
      <c r="W15" s="59">
        <f t="shared" si="5"/>
        <v>481188</v>
      </c>
      <c r="X15" s="60">
        <f t="shared" si="5"/>
        <v>2947863</v>
      </c>
      <c r="Y15" s="59">
        <f t="shared" si="5"/>
        <v>-2466675</v>
      </c>
      <c r="Z15" s="61">
        <f>+IF(X15&lt;&gt;0,+(Y15/X15)*100,0)</f>
        <v>-83.67671767649989</v>
      </c>
      <c r="AA15" s="62">
        <f>SUM(AA16:AA20)</f>
        <v>3930484</v>
      </c>
    </row>
    <row r="16" spans="1:27" ht="12.75">
      <c r="A16" s="291" t="s">
        <v>234</v>
      </c>
      <c r="B16" s="300"/>
      <c r="C16" s="60">
        <v>2898951</v>
      </c>
      <c r="D16" s="340"/>
      <c r="E16" s="60">
        <v>6800000</v>
      </c>
      <c r="F16" s="59">
        <v>3930484</v>
      </c>
      <c r="G16" s="59"/>
      <c r="H16" s="60"/>
      <c r="I16" s="60">
        <v>62008</v>
      </c>
      <c r="J16" s="59">
        <v>62008</v>
      </c>
      <c r="K16" s="59">
        <v>62008</v>
      </c>
      <c r="L16" s="60">
        <v>30978</v>
      </c>
      <c r="M16" s="60"/>
      <c r="N16" s="59">
        <v>92986</v>
      </c>
      <c r="O16" s="59"/>
      <c r="P16" s="60"/>
      <c r="Q16" s="60">
        <v>326194</v>
      </c>
      <c r="R16" s="59">
        <v>326194</v>
      </c>
      <c r="S16" s="59"/>
      <c r="T16" s="60"/>
      <c r="U16" s="60"/>
      <c r="V16" s="59"/>
      <c r="W16" s="59">
        <v>481188</v>
      </c>
      <c r="X16" s="60">
        <v>2947863</v>
      </c>
      <c r="Y16" s="59">
        <v>-2466675</v>
      </c>
      <c r="Z16" s="61">
        <v>-83.68</v>
      </c>
      <c r="AA16" s="62">
        <v>3930484</v>
      </c>
    </row>
    <row r="17" spans="1:27" ht="12.75">
      <c r="A17" s="291" t="s">
        <v>235</v>
      </c>
      <c r="B17" s="136"/>
      <c r="C17" s="60"/>
      <c r="D17" s="340"/>
      <c r="E17" s="60"/>
      <c r="F17" s="59"/>
      <c r="G17" s="59"/>
      <c r="H17" s="60"/>
      <c r="I17" s="60"/>
      <c r="J17" s="59"/>
      <c r="K17" s="59"/>
      <c r="L17" s="60"/>
      <c r="M17" s="60"/>
      <c r="N17" s="59"/>
      <c r="O17" s="59"/>
      <c r="P17" s="60"/>
      <c r="Q17" s="60"/>
      <c r="R17" s="59"/>
      <c r="S17" s="59"/>
      <c r="T17" s="60"/>
      <c r="U17" s="60"/>
      <c r="V17" s="59"/>
      <c r="W17" s="59"/>
      <c r="X17" s="60"/>
      <c r="Y17" s="59"/>
      <c r="Z17" s="61"/>
      <c r="AA17" s="62"/>
    </row>
    <row r="18" spans="1:27" ht="12.75">
      <c r="A18" s="291" t="s">
        <v>82</v>
      </c>
      <c r="B18" s="136"/>
      <c r="C18" s="60"/>
      <c r="D18" s="340"/>
      <c r="E18" s="60"/>
      <c r="F18" s="59"/>
      <c r="G18" s="59"/>
      <c r="H18" s="60"/>
      <c r="I18" s="60"/>
      <c r="J18" s="59"/>
      <c r="K18" s="59"/>
      <c r="L18" s="60"/>
      <c r="M18" s="60"/>
      <c r="N18" s="59"/>
      <c r="O18" s="59"/>
      <c r="P18" s="60"/>
      <c r="Q18" s="60"/>
      <c r="R18" s="59"/>
      <c r="S18" s="59"/>
      <c r="T18" s="60"/>
      <c r="U18" s="60"/>
      <c r="V18" s="59"/>
      <c r="W18" s="59"/>
      <c r="X18" s="60"/>
      <c r="Y18" s="59"/>
      <c r="Z18" s="61"/>
      <c r="AA18" s="62"/>
    </row>
    <row r="19" spans="1:27" ht="12.75">
      <c r="A19" s="291" t="s">
        <v>236</v>
      </c>
      <c r="B19" s="136"/>
      <c r="C19" s="60"/>
      <c r="D19" s="340"/>
      <c r="E19" s="60"/>
      <c r="F19" s="59"/>
      <c r="G19" s="59"/>
      <c r="H19" s="60"/>
      <c r="I19" s="60"/>
      <c r="J19" s="59"/>
      <c r="K19" s="59"/>
      <c r="L19" s="60"/>
      <c r="M19" s="60"/>
      <c r="N19" s="59"/>
      <c r="O19" s="59"/>
      <c r="P19" s="60"/>
      <c r="Q19" s="60"/>
      <c r="R19" s="59"/>
      <c r="S19" s="59"/>
      <c r="T19" s="60"/>
      <c r="U19" s="60"/>
      <c r="V19" s="59"/>
      <c r="W19" s="59"/>
      <c r="X19" s="60"/>
      <c r="Y19" s="59"/>
      <c r="Z19" s="61"/>
      <c r="AA19" s="62"/>
    </row>
    <row r="20" spans="1:27" ht="12.75">
      <c r="A20" s="291" t="s">
        <v>93</v>
      </c>
      <c r="B20" s="136"/>
      <c r="C20" s="60"/>
      <c r="D20" s="340"/>
      <c r="E20" s="60"/>
      <c r="F20" s="59"/>
      <c r="G20" s="59"/>
      <c r="H20" s="60"/>
      <c r="I20" s="60"/>
      <c r="J20" s="59"/>
      <c r="K20" s="59"/>
      <c r="L20" s="60"/>
      <c r="M20" s="60"/>
      <c r="N20" s="59"/>
      <c r="O20" s="59"/>
      <c r="P20" s="60"/>
      <c r="Q20" s="60"/>
      <c r="R20" s="59"/>
      <c r="S20" s="59"/>
      <c r="T20" s="60"/>
      <c r="U20" s="60"/>
      <c r="V20" s="59"/>
      <c r="W20" s="59"/>
      <c r="X20" s="60"/>
      <c r="Y20" s="59"/>
      <c r="Z20" s="61"/>
      <c r="AA20" s="62"/>
    </row>
    <row r="21" spans="1:27" ht="4.5" customHeight="1">
      <c r="A21" s="367"/>
      <c r="B21" s="142"/>
      <c r="C21" s="60"/>
      <c r="D21" s="340"/>
      <c r="E21" s="60"/>
      <c r="F21" s="59"/>
      <c r="G21" s="59"/>
      <c r="H21" s="60"/>
      <c r="I21" s="60"/>
      <c r="J21" s="59"/>
      <c r="K21" s="59"/>
      <c r="L21" s="60"/>
      <c r="M21" s="60"/>
      <c r="N21" s="59"/>
      <c r="O21" s="59"/>
      <c r="P21" s="60"/>
      <c r="Q21" s="60"/>
      <c r="R21" s="59"/>
      <c r="S21" s="59"/>
      <c r="T21" s="60"/>
      <c r="U21" s="60"/>
      <c r="V21" s="59"/>
      <c r="W21" s="59"/>
      <c r="X21" s="60"/>
      <c r="Y21" s="59"/>
      <c r="Z21" s="61"/>
      <c r="AA21" s="62"/>
    </row>
    <row r="22" spans="1:27" ht="12.75">
      <c r="A22" s="355" t="s">
        <v>211</v>
      </c>
      <c r="B22" s="142"/>
      <c r="C22" s="343">
        <f aca="true" t="shared" si="6" ref="C22:Y22">SUM(C23:C32)</f>
        <v>18439291</v>
      </c>
      <c r="D22" s="344">
        <f t="shared" si="6"/>
        <v>0</v>
      </c>
      <c r="E22" s="343">
        <f t="shared" si="6"/>
        <v>29883384</v>
      </c>
      <c r="F22" s="345">
        <f t="shared" si="6"/>
        <v>11647237</v>
      </c>
      <c r="G22" s="345">
        <f t="shared" si="6"/>
        <v>0</v>
      </c>
      <c r="H22" s="343">
        <f t="shared" si="6"/>
        <v>0</v>
      </c>
      <c r="I22" s="343">
        <f t="shared" si="6"/>
        <v>0</v>
      </c>
      <c r="J22" s="345">
        <f t="shared" si="6"/>
        <v>0</v>
      </c>
      <c r="K22" s="345">
        <f t="shared" si="6"/>
        <v>0</v>
      </c>
      <c r="L22" s="343">
        <f t="shared" si="6"/>
        <v>30978</v>
      </c>
      <c r="M22" s="343">
        <f t="shared" si="6"/>
        <v>0</v>
      </c>
      <c r="N22" s="345">
        <f t="shared" si="6"/>
        <v>30978</v>
      </c>
      <c r="O22" s="345">
        <f t="shared" si="6"/>
        <v>65875</v>
      </c>
      <c r="P22" s="343">
        <f t="shared" si="6"/>
        <v>2802851</v>
      </c>
      <c r="Q22" s="343">
        <f t="shared" si="6"/>
        <v>864529</v>
      </c>
      <c r="R22" s="345">
        <f t="shared" si="6"/>
        <v>3733255</v>
      </c>
      <c r="S22" s="345">
        <f t="shared" si="6"/>
        <v>0</v>
      </c>
      <c r="T22" s="343">
        <f t="shared" si="6"/>
        <v>0</v>
      </c>
      <c r="U22" s="343">
        <f t="shared" si="6"/>
        <v>0</v>
      </c>
      <c r="V22" s="345">
        <f t="shared" si="6"/>
        <v>0</v>
      </c>
      <c r="W22" s="345">
        <f t="shared" si="6"/>
        <v>3764233</v>
      </c>
      <c r="X22" s="343">
        <f t="shared" si="6"/>
        <v>8735428</v>
      </c>
      <c r="Y22" s="345">
        <f t="shared" si="6"/>
        <v>-4971195</v>
      </c>
      <c r="Z22" s="336">
        <f>+IF(X22&lt;&gt;0,+(Y22/X22)*100,0)</f>
        <v>-56.90843081758559</v>
      </c>
      <c r="AA22" s="350">
        <f>SUM(AA23:AA32)</f>
        <v>11647237</v>
      </c>
    </row>
    <row r="23" spans="1:27" ht="12.75">
      <c r="A23" s="361" t="s">
        <v>237</v>
      </c>
      <c r="B23" s="142"/>
      <c r="C23" s="60"/>
      <c r="D23" s="340"/>
      <c r="E23" s="60">
        <v>23100977</v>
      </c>
      <c r="F23" s="59">
        <v>1000000</v>
      </c>
      <c r="G23" s="59"/>
      <c r="H23" s="60"/>
      <c r="I23" s="60"/>
      <c r="J23" s="59"/>
      <c r="K23" s="59"/>
      <c r="L23" s="60"/>
      <c r="M23" s="60"/>
      <c r="N23" s="59"/>
      <c r="O23" s="59"/>
      <c r="P23" s="60"/>
      <c r="Q23" s="60"/>
      <c r="R23" s="59"/>
      <c r="S23" s="59"/>
      <c r="T23" s="60"/>
      <c r="U23" s="60"/>
      <c r="V23" s="59"/>
      <c r="W23" s="59"/>
      <c r="X23" s="60">
        <v>750000</v>
      </c>
      <c r="Y23" s="59">
        <v>-750000</v>
      </c>
      <c r="Z23" s="61">
        <v>-100</v>
      </c>
      <c r="AA23" s="62">
        <v>1000000</v>
      </c>
    </row>
    <row r="24" spans="1:27" ht="12.75">
      <c r="A24" s="361" t="s">
        <v>238</v>
      </c>
      <c r="B24" s="142"/>
      <c r="C24" s="60">
        <v>9550909</v>
      </c>
      <c r="D24" s="340"/>
      <c r="E24" s="60">
        <v>6782407</v>
      </c>
      <c r="F24" s="59"/>
      <c r="G24" s="59"/>
      <c r="H24" s="60"/>
      <c r="I24" s="60"/>
      <c r="J24" s="59"/>
      <c r="K24" s="59"/>
      <c r="L24" s="60"/>
      <c r="M24" s="60"/>
      <c r="N24" s="59"/>
      <c r="O24" s="59"/>
      <c r="P24" s="60"/>
      <c r="Q24" s="60"/>
      <c r="R24" s="59"/>
      <c r="S24" s="59"/>
      <c r="T24" s="60"/>
      <c r="U24" s="60"/>
      <c r="V24" s="59"/>
      <c r="W24" s="59"/>
      <c r="X24" s="60"/>
      <c r="Y24" s="59"/>
      <c r="Z24" s="61"/>
      <c r="AA24" s="62"/>
    </row>
    <row r="25" spans="1:27" ht="12.75">
      <c r="A25" s="361" t="s">
        <v>239</v>
      </c>
      <c r="B25" s="142"/>
      <c r="C25" s="60"/>
      <c r="D25" s="340"/>
      <c r="E25" s="60"/>
      <c r="F25" s="59"/>
      <c r="G25" s="59"/>
      <c r="H25" s="60"/>
      <c r="I25" s="60"/>
      <c r="J25" s="59"/>
      <c r="K25" s="59"/>
      <c r="L25" s="60"/>
      <c r="M25" s="60"/>
      <c r="N25" s="59"/>
      <c r="O25" s="59"/>
      <c r="P25" s="60"/>
      <c r="Q25" s="60"/>
      <c r="R25" s="59"/>
      <c r="S25" s="59"/>
      <c r="T25" s="60"/>
      <c r="U25" s="60"/>
      <c r="V25" s="59"/>
      <c r="W25" s="59"/>
      <c r="X25" s="60"/>
      <c r="Y25" s="59"/>
      <c r="Z25" s="61"/>
      <c r="AA25" s="62"/>
    </row>
    <row r="26" spans="1:27" ht="12.75">
      <c r="A26" s="361" t="s">
        <v>240</v>
      </c>
      <c r="B26" s="302"/>
      <c r="C26" s="362"/>
      <c r="D26" s="363"/>
      <c r="E26" s="362"/>
      <c r="F26" s="364">
        <v>1586260</v>
      </c>
      <c r="G26" s="364"/>
      <c r="H26" s="362"/>
      <c r="I26" s="362"/>
      <c r="J26" s="364"/>
      <c r="K26" s="364"/>
      <c r="L26" s="362"/>
      <c r="M26" s="362"/>
      <c r="N26" s="364"/>
      <c r="O26" s="364"/>
      <c r="P26" s="362"/>
      <c r="Q26" s="362"/>
      <c r="R26" s="364"/>
      <c r="S26" s="364"/>
      <c r="T26" s="362"/>
      <c r="U26" s="362"/>
      <c r="V26" s="364"/>
      <c r="W26" s="364"/>
      <c r="X26" s="362">
        <v>1189695</v>
      </c>
      <c r="Y26" s="364">
        <v>-1189695</v>
      </c>
      <c r="Z26" s="365">
        <v>-100</v>
      </c>
      <c r="AA26" s="366">
        <v>1586260</v>
      </c>
    </row>
    <row r="27" spans="1:27" ht="12.75">
      <c r="A27" s="361" t="s">
        <v>241</v>
      </c>
      <c r="B27" s="147"/>
      <c r="C27" s="60"/>
      <c r="D27" s="340"/>
      <c r="E27" s="60"/>
      <c r="F27" s="59"/>
      <c r="G27" s="59"/>
      <c r="H27" s="60"/>
      <c r="I27" s="60"/>
      <c r="J27" s="59"/>
      <c r="K27" s="59"/>
      <c r="L27" s="60"/>
      <c r="M27" s="60"/>
      <c r="N27" s="59"/>
      <c r="O27" s="59"/>
      <c r="P27" s="60"/>
      <c r="Q27" s="60"/>
      <c r="R27" s="59"/>
      <c r="S27" s="59"/>
      <c r="T27" s="60"/>
      <c r="U27" s="60"/>
      <c r="V27" s="59"/>
      <c r="W27" s="59"/>
      <c r="X27" s="60"/>
      <c r="Y27" s="59"/>
      <c r="Z27" s="61"/>
      <c r="AA27" s="62"/>
    </row>
    <row r="28" spans="1:27" ht="12.75">
      <c r="A28" s="361" t="s">
        <v>242</v>
      </c>
      <c r="B28" s="147"/>
      <c r="C28" s="275"/>
      <c r="D28" s="341"/>
      <c r="E28" s="275"/>
      <c r="F28" s="342"/>
      <c r="G28" s="342"/>
      <c r="H28" s="275"/>
      <c r="I28" s="275"/>
      <c r="J28" s="342"/>
      <c r="K28" s="342"/>
      <c r="L28" s="275"/>
      <c r="M28" s="275"/>
      <c r="N28" s="342"/>
      <c r="O28" s="342"/>
      <c r="P28" s="275"/>
      <c r="Q28" s="275"/>
      <c r="R28" s="342"/>
      <c r="S28" s="342"/>
      <c r="T28" s="275"/>
      <c r="U28" s="275"/>
      <c r="V28" s="342"/>
      <c r="W28" s="342"/>
      <c r="X28" s="275"/>
      <c r="Y28" s="342"/>
      <c r="Z28" s="335"/>
      <c r="AA28" s="273"/>
    </row>
    <row r="29" spans="1:27" ht="12.75">
      <c r="A29" s="361" t="s">
        <v>243</v>
      </c>
      <c r="B29" s="147"/>
      <c r="C29" s="60"/>
      <c r="D29" s="340"/>
      <c r="E29" s="60"/>
      <c r="F29" s="59"/>
      <c r="G29" s="59"/>
      <c r="H29" s="60"/>
      <c r="I29" s="60"/>
      <c r="J29" s="59"/>
      <c r="K29" s="59"/>
      <c r="L29" s="60"/>
      <c r="M29" s="60"/>
      <c r="N29" s="59"/>
      <c r="O29" s="59"/>
      <c r="P29" s="60"/>
      <c r="Q29" s="60"/>
      <c r="R29" s="59"/>
      <c r="S29" s="59"/>
      <c r="T29" s="60"/>
      <c r="U29" s="60"/>
      <c r="V29" s="59"/>
      <c r="W29" s="59"/>
      <c r="X29" s="60"/>
      <c r="Y29" s="59"/>
      <c r="Z29" s="61"/>
      <c r="AA29" s="62"/>
    </row>
    <row r="30" spans="1:27" ht="12.75">
      <c r="A30" s="361" t="s">
        <v>244</v>
      </c>
      <c r="B30" s="136"/>
      <c r="C30" s="60"/>
      <c r="D30" s="340"/>
      <c r="E30" s="60"/>
      <c r="F30" s="59"/>
      <c r="G30" s="59"/>
      <c r="H30" s="60"/>
      <c r="I30" s="60"/>
      <c r="J30" s="59"/>
      <c r="K30" s="59"/>
      <c r="L30" s="60"/>
      <c r="M30" s="60"/>
      <c r="N30" s="59"/>
      <c r="O30" s="59"/>
      <c r="P30" s="60"/>
      <c r="Q30" s="60"/>
      <c r="R30" s="59"/>
      <c r="S30" s="59"/>
      <c r="T30" s="60"/>
      <c r="U30" s="60"/>
      <c r="V30" s="59"/>
      <c r="W30" s="59"/>
      <c r="X30" s="60"/>
      <c r="Y30" s="59"/>
      <c r="Z30" s="61"/>
      <c r="AA30" s="62"/>
    </row>
    <row r="31" spans="1:27" ht="12.75">
      <c r="A31" s="361" t="s">
        <v>245</v>
      </c>
      <c r="B31" s="300"/>
      <c r="C31" s="60"/>
      <c r="D31" s="340"/>
      <c r="E31" s="60"/>
      <c r="F31" s="59"/>
      <c r="G31" s="59"/>
      <c r="H31" s="60"/>
      <c r="I31" s="60"/>
      <c r="J31" s="59"/>
      <c r="K31" s="59"/>
      <c r="L31" s="60"/>
      <c r="M31" s="60"/>
      <c r="N31" s="59"/>
      <c r="O31" s="59"/>
      <c r="P31" s="60"/>
      <c r="Q31" s="60"/>
      <c r="R31" s="59"/>
      <c r="S31" s="59"/>
      <c r="T31" s="60"/>
      <c r="U31" s="60"/>
      <c r="V31" s="59"/>
      <c r="W31" s="59"/>
      <c r="X31" s="60"/>
      <c r="Y31" s="59"/>
      <c r="Z31" s="61"/>
      <c r="AA31" s="62"/>
    </row>
    <row r="32" spans="1:27" ht="12.75">
      <c r="A32" s="361" t="s">
        <v>93</v>
      </c>
      <c r="B32" s="136"/>
      <c r="C32" s="60">
        <v>8888382</v>
      </c>
      <c r="D32" s="340"/>
      <c r="E32" s="60"/>
      <c r="F32" s="59">
        <v>9060977</v>
      </c>
      <c r="G32" s="59"/>
      <c r="H32" s="60"/>
      <c r="I32" s="60"/>
      <c r="J32" s="59"/>
      <c r="K32" s="59"/>
      <c r="L32" s="60">
        <v>30978</v>
      </c>
      <c r="M32" s="60"/>
      <c r="N32" s="59">
        <v>30978</v>
      </c>
      <c r="O32" s="59">
        <v>65875</v>
      </c>
      <c r="P32" s="60">
        <v>2802851</v>
      </c>
      <c r="Q32" s="60">
        <v>864529</v>
      </c>
      <c r="R32" s="59">
        <v>3733255</v>
      </c>
      <c r="S32" s="59"/>
      <c r="T32" s="60"/>
      <c r="U32" s="60"/>
      <c r="V32" s="59"/>
      <c r="W32" s="59">
        <v>3764233</v>
      </c>
      <c r="X32" s="60">
        <v>6795733</v>
      </c>
      <c r="Y32" s="59">
        <v>-3031500</v>
      </c>
      <c r="Z32" s="61">
        <v>-44.61</v>
      </c>
      <c r="AA32" s="62">
        <v>9060977</v>
      </c>
    </row>
    <row r="33" spans="1:27" ht="4.5" customHeight="1">
      <c r="A33" s="367"/>
      <c r="B33" s="136"/>
      <c r="C33" s="60"/>
      <c r="D33" s="340"/>
      <c r="E33" s="60"/>
      <c r="F33" s="59"/>
      <c r="G33" s="59"/>
      <c r="H33" s="60"/>
      <c r="I33" s="60"/>
      <c r="J33" s="59"/>
      <c r="K33" s="59"/>
      <c r="L33" s="60"/>
      <c r="M33" s="60"/>
      <c r="N33" s="59"/>
      <c r="O33" s="59"/>
      <c r="P33" s="60"/>
      <c r="Q33" s="60"/>
      <c r="R33" s="59"/>
      <c r="S33" s="59"/>
      <c r="T33" s="60"/>
      <c r="U33" s="60"/>
      <c r="V33" s="59"/>
      <c r="W33" s="59"/>
      <c r="X33" s="60"/>
      <c r="Y33" s="59"/>
      <c r="Z33" s="61"/>
      <c r="AA33" s="62"/>
    </row>
    <row r="34" spans="1:27" ht="12.75">
      <c r="A34" s="355" t="s">
        <v>246</v>
      </c>
      <c r="B34" s="136"/>
      <c r="C34" s="343">
        <f>+C35</f>
        <v>0</v>
      </c>
      <c r="D34" s="344">
        <f aca="true" t="shared" si="7" ref="D34:AA34">+D35</f>
        <v>0</v>
      </c>
      <c r="E34" s="343">
        <f t="shared" si="7"/>
        <v>0</v>
      </c>
      <c r="F34" s="345">
        <f t="shared" si="7"/>
        <v>0</v>
      </c>
      <c r="G34" s="345">
        <f t="shared" si="7"/>
        <v>0</v>
      </c>
      <c r="H34" s="343">
        <f t="shared" si="7"/>
        <v>0</v>
      </c>
      <c r="I34" s="343">
        <f t="shared" si="7"/>
        <v>0</v>
      </c>
      <c r="J34" s="345">
        <f t="shared" si="7"/>
        <v>0</v>
      </c>
      <c r="K34" s="345">
        <f t="shared" si="7"/>
        <v>0</v>
      </c>
      <c r="L34" s="343">
        <f t="shared" si="7"/>
        <v>0</v>
      </c>
      <c r="M34" s="343">
        <f t="shared" si="7"/>
        <v>0</v>
      </c>
      <c r="N34" s="345">
        <f t="shared" si="7"/>
        <v>0</v>
      </c>
      <c r="O34" s="345">
        <f t="shared" si="7"/>
        <v>0</v>
      </c>
      <c r="P34" s="343">
        <f t="shared" si="7"/>
        <v>0</v>
      </c>
      <c r="Q34" s="343">
        <f t="shared" si="7"/>
        <v>0</v>
      </c>
      <c r="R34" s="345">
        <f t="shared" si="7"/>
        <v>0</v>
      </c>
      <c r="S34" s="345">
        <f t="shared" si="7"/>
        <v>0</v>
      </c>
      <c r="T34" s="343">
        <f t="shared" si="7"/>
        <v>0</v>
      </c>
      <c r="U34" s="343">
        <f t="shared" si="7"/>
        <v>0</v>
      </c>
      <c r="V34" s="345">
        <f t="shared" si="7"/>
        <v>0</v>
      </c>
      <c r="W34" s="345">
        <f t="shared" si="7"/>
        <v>0</v>
      </c>
      <c r="X34" s="343">
        <f t="shared" si="7"/>
        <v>0</v>
      </c>
      <c r="Y34" s="345">
        <f t="shared" si="7"/>
        <v>0</v>
      </c>
      <c r="Z34" s="336">
        <f>+IF(X34&lt;&gt;0,+(Y34/X34)*100,0)</f>
        <v>0</v>
      </c>
      <c r="AA34" s="350">
        <f t="shared" si="7"/>
        <v>0</v>
      </c>
    </row>
    <row r="35" spans="1:27" ht="12.75">
      <c r="A35" s="361" t="s">
        <v>246</v>
      </c>
      <c r="B35" s="136"/>
      <c r="C35" s="54"/>
      <c r="D35" s="368"/>
      <c r="E35" s="54"/>
      <c r="F35" s="53"/>
      <c r="G35" s="53"/>
      <c r="H35" s="54"/>
      <c r="I35" s="54"/>
      <c r="J35" s="53"/>
      <c r="K35" s="53"/>
      <c r="L35" s="54"/>
      <c r="M35" s="54"/>
      <c r="N35" s="53"/>
      <c r="O35" s="53"/>
      <c r="P35" s="54"/>
      <c r="Q35" s="54"/>
      <c r="R35" s="53"/>
      <c r="S35" s="53"/>
      <c r="T35" s="54"/>
      <c r="U35" s="54"/>
      <c r="V35" s="53"/>
      <c r="W35" s="53"/>
      <c r="X35" s="54"/>
      <c r="Y35" s="53"/>
      <c r="Z35" s="94"/>
      <c r="AA35" s="95"/>
    </row>
    <row r="36" spans="1:27" ht="4.5" customHeight="1">
      <c r="A36" s="367"/>
      <c r="B36" s="142"/>
      <c r="C36" s="60"/>
      <c r="D36" s="340"/>
      <c r="E36" s="60"/>
      <c r="F36" s="59"/>
      <c r="G36" s="59"/>
      <c r="H36" s="60"/>
      <c r="I36" s="60"/>
      <c r="J36" s="59"/>
      <c r="K36" s="59"/>
      <c r="L36" s="60"/>
      <c r="M36" s="60"/>
      <c r="N36" s="59"/>
      <c r="O36" s="59"/>
      <c r="P36" s="60"/>
      <c r="Q36" s="60"/>
      <c r="R36" s="59"/>
      <c r="S36" s="59"/>
      <c r="T36" s="60"/>
      <c r="U36" s="60"/>
      <c r="V36" s="59"/>
      <c r="W36" s="59"/>
      <c r="X36" s="60"/>
      <c r="Y36" s="59"/>
      <c r="Z36" s="61"/>
      <c r="AA36" s="62"/>
    </row>
    <row r="37" spans="1:27" ht="12.75">
      <c r="A37" s="355" t="s">
        <v>213</v>
      </c>
      <c r="B37" s="142"/>
      <c r="C37" s="343">
        <f>+C38</f>
        <v>0</v>
      </c>
      <c r="D37" s="344">
        <f aca="true" t="shared" si="8" ref="D37:AA37">+D38</f>
        <v>0</v>
      </c>
      <c r="E37" s="343">
        <f t="shared" si="8"/>
        <v>0</v>
      </c>
      <c r="F37" s="345">
        <f t="shared" si="8"/>
        <v>0</v>
      </c>
      <c r="G37" s="345">
        <f t="shared" si="8"/>
        <v>0</v>
      </c>
      <c r="H37" s="343">
        <f t="shared" si="8"/>
        <v>0</v>
      </c>
      <c r="I37" s="343">
        <f t="shared" si="8"/>
        <v>0</v>
      </c>
      <c r="J37" s="345">
        <f t="shared" si="8"/>
        <v>0</v>
      </c>
      <c r="K37" s="345">
        <f t="shared" si="8"/>
        <v>0</v>
      </c>
      <c r="L37" s="343">
        <f t="shared" si="8"/>
        <v>0</v>
      </c>
      <c r="M37" s="343">
        <f t="shared" si="8"/>
        <v>0</v>
      </c>
      <c r="N37" s="345">
        <f t="shared" si="8"/>
        <v>0</v>
      </c>
      <c r="O37" s="345">
        <f t="shared" si="8"/>
        <v>0</v>
      </c>
      <c r="P37" s="343">
        <f t="shared" si="8"/>
        <v>0</v>
      </c>
      <c r="Q37" s="343">
        <f t="shared" si="8"/>
        <v>0</v>
      </c>
      <c r="R37" s="345">
        <f t="shared" si="8"/>
        <v>0</v>
      </c>
      <c r="S37" s="345">
        <f t="shared" si="8"/>
        <v>0</v>
      </c>
      <c r="T37" s="343">
        <f t="shared" si="8"/>
        <v>0</v>
      </c>
      <c r="U37" s="343">
        <f t="shared" si="8"/>
        <v>0</v>
      </c>
      <c r="V37" s="345">
        <f t="shared" si="8"/>
        <v>0</v>
      </c>
      <c r="W37" s="345">
        <f t="shared" si="8"/>
        <v>0</v>
      </c>
      <c r="X37" s="343">
        <f t="shared" si="8"/>
        <v>0</v>
      </c>
      <c r="Y37" s="345">
        <f t="shared" si="8"/>
        <v>0</v>
      </c>
      <c r="Z37" s="336">
        <f>+IF(X37&lt;&gt;0,+(Y37/X37)*100,0)</f>
        <v>0</v>
      </c>
      <c r="AA37" s="350">
        <f t="shared" si="8"/>
        <v>0</v>
      </c>
    </row>
    <row r="38" spans="1:27" ht="12.75">
      <c r="A38" s="361" t="s">
        <v>213</v>
      </c>
      <c r="B38" s="142"/>
      <c r="C38" s="60"/>
      <c r="D38" s="340"/>
      <c r="E38" s="60"/>
      <c r="F38" s="59"/>
      <c r="G38" s="59"/>
      <c r="H38" s="60"/>
      <c r="I38" s="60"/>
      <c r="J38" s="59"/>
      <c r="K38" s="59"/>
      <c r="L38" s="60"/>
      <c r="M38" s="60"/>
      <c r="N38" s="59"/>
      <c r="O38" s="59"/>
      <c r="P38" s="60"/>
      <c r="Q38" s="60"/>
      <c r="R38" s="59"/>
      <c r="S38" s="59"/>
      <c r="T38" s="60"/>
      <c r="U38" s="60"/>
      <c r="V38" s="59"/>
      <c r="W38" s="59"/>
      <c r="X38" s="60"/>
      <c r="Y38" s="59"/>
      <c r="Z38" s="61"/>
      <c r="AA38" s="62"/>
    </row>
    <row r="39" spans="1:27" ht="4.5" customHeight="1">
      <c r="A39" s="367"/>
      <c r="B39" s="142"/>
      <c r="C39" s="60"/>
      <c r="D39" s="340"/>
      <c r="E39" s="60"/>
      <c r="F39" s="59"/>
      <c r="G39" s="59"/>
      <c r="H39" s="60"/>
      <c r="I39" s="60"/>
      <c r="J39" s="59"/>
      <c r="K39" s="59"/>
      <c r="L39" s="60"/>
      <c r="M39" s="60"/>
      <c r="N39" s="59"/>
      <c r="O39" s="59"/>
      <c r="P39" s="60"/>
      <c r="Q39" s="60"/>
      <c r="R39" s="59"/>
      <c r="S39" s="59"/>
      <c r="T39" s="60"/>
      <c r="U39" s="60"/>
      <c r="V39" s="59"/>
      <c r="W39" s="59"/>
      <c r="X39" s="60"/>
      <c r="Y39" s="59"/>
      <c r="Z39" s="61"/>
      <c r="AA39" s="62"/>
    </row>
    <row r="40" spans="1:27" ht="12.75">
      <c r="A40" s="355" t="s">
        <v>247</v>
      </c>
      <c r="B40" s="142"/>
      <c r="C40" s="343">
        <f aca="true" t="shared" si="9" ref="C40:Y40">SUM(C41:C49)</f>
        <v>43547</v>
      </c>
      <c r="D40" s="344">
        <f t="shared" si="9"/>
        <v>0</v>
      </c>
      <c r="E40" s="343">
        <f t="shared" si="9"/>
        <v>0</v>
      </c>
      <c r="F40" s="345">
        <f t="shared" si="9"/>
        <v>0</v>
      </c>
      <c r="G40" s="345">
        <f t="shared" si="9"/>
        <v>0</v>
      </c>
      <c r="H40" s="343">
        <f t="shared" si="9"/>
        <v>0</v>
      </c>
      <c r="I40" s="343">
        <f t="shared" si="9"/>
        <v>0</v>
      </c>
      <c r="J40" s="345">
        <f t="shared" si="9"/>
        <v>0</v>
      </c>
      <c r="K40" s="345">
        <f t="shared" si="9"/>
        <v>0</v>
      </c>
      <c r="L40" s="343">
        <f t="shared" si="9"/>
        <v>0</v>
      </c>
      <c r="M40" s="343">
        <f t="shared" si="9"/>
        <v>0</v>
      </c>
      <c r="N40" s="345">
        <f t="shared" si="9"/>
        <v>0</v>
      </c>
      <c r="O40" s="345">
        <f t="shared" si="9"/>
        <v>0</v>
      </c>
      <c r="P40" s="343">
        <f t="shared" si="9"/>
        <v>0</v>
      </c>
      <c r="Q40" s="343">
        <f t="shared" si="9"/>
        <v>0</v>
      </c>
      <c r="R40" s="345">
        <f t="shared" si="9"/>
        <v>0</v>
      </c>
      <c r="S40" s="345">
        <f t="shared" si="9"/>
        <v>0</v>
      </c>
      <c r="T40" s="343">
        <f t="shared" si="9"/>
        <v>0</v>
      </c>
      <c r="U40" s="343">
        <f t="shared" si="9"/>
        <v>0</v>
      </c>
      <c r="V40" s="345">
        <f t="shared" si="9"/>
        <v>0</v>
      </c>
      <c r="W40" s="345">
        <f t="shared" si="9"/>
        <v>0</v>
      </c>
      <c r="X40" s="343">
        <f t="shared" si="9"/>
        <v>0</v>
      </c>
      <c r="Y40" s="345">
        <f t="shared" si="9"/>
        <v>0</v>
      </c>
      <c r="Z40" s="336">
        <f>+IF(X40&lt;&gt;0,+(Y40/X40)*100,0)</f>
        <v>0</v>
      </c>
      <c r="AA40" s="350">
        <f>SUM(AA41:AA49)</f>
        <v>0</v>
      </c>
    </row>
    <row r="41" spans="1:27" ht="12.75">
      <c r="A41" s="361" t="s">
        <v>248</v>
      </c>
      <c r="B41" s="142"/>
      <c r="C41" s="362"/>
      <c r="D41" s="363"/>
      <c r="E41" s="362"/>
      <c r="F41" s="364"/>
      <c r="G41" s="364"/>
      <c r="H41" s="362"/>
      <c r="I41" s="362"/>
      <c r="J41" s="364"/>
      <c r="K41" s="364"/>
      <c r="L41" s="362"/>
      <c r="M41" s="362"/>
      <c r="N41" s="364"/>
      <c r="O41" s="364"/>
      <c r="P41" s="362"/>
      <c r="Q41" s="362"/>
      <c r="R41" s="364"/>
      <c r="S41" s="364"/>
      <c r="T41" s="362"/>
      <c r="U41" s="362"/>
      <c r="V41" s="364"/>
      <c r="W41" s="364"/>
      <c r="X41" s="362"/>
      <c r="Y41" s="364"/>
      <c r="Z41" s="365"/>
      <c r="AA41" s="366"/>
    </row>
    <row r="42" spans="1:27" ht="12.75">
      <c r="A42" s="361" t="s">
        <v>249</v>
      </c>
      <c r="B42" s="136"/>
      <c r="C42" s="60">
        <f aca="true" t="shared" si="10" ref="C42:Y42">+C62</f>
        <v>0</v>
      </c>
      <c r="D42" s="368">
        <f t="shared" si="10"/>
        <v>0</v>
      </c>
      <c r="E42" s="54">
        <f t="shared" si="10"/>
        <v>0</v>
      </c>
      <c r="F42" s="53">
        <f t="shared" si="10"/>
        <v>0</v>
      </c>
      <c r="G42" s="53">
        <f t="shared" si="10"/>
        <v>0</v>
      </c>
      <c r="H42" s="54">
        <f t="shared" si="10"/>
        <v>0</v>
      </c>
      <c r="I42" s="54">
        <f t="shared" si="10"/>
        <v>0</v>
      </c>
      <c r="J42" s="53">
        <f t="shared" si="10"/>
        <v>0</v>
      </c>
      <c r="K42" s="53">
        <f t="shared" si="10"/>
        <v>0</v>
      </c>
      <c r="L42" s="54">
        <f t="shared" si="10"/>
        <v>0</v>
      </c>
      <c r="M42" s="54">
        <f t="shared" si="10"/>
        <v>0</v>
      </c>
      <c r="N42" s="53">
        <f t="shared" si="10"/>
        <v>0</v>
      </c>
      <c r="O42" s="53">
        <f t="shared" si="10"/>
        <v>0</v>
      </c>
      <c r="P42" s="54">
        <f t="shared" si="10"/>
        <v>0</v>
      </c>
      <c r="Q42" s="54">
        <f t="shared" si="10"/>
        <v>0</v>
      </c>
      <c r="R42" s="53">
        <f t="shared" si="10"/>
        <v>0</v>
      </c>
      <c r="S42" s="53">
        <f t="shared" si="10"/>
        <v>0</v>
      </c>
      <c r="T42" s="54">
        <f t="shared" si="10"/>
        <v>0</v>
      </c>
      <c r="U42" s="54">
        <f t="shared" si="10"/>
        <v>0</v>
      </c>
      <c r="V42" s="53">
        <f t="shared" si="10"/>
        <v>0</v>
      </c>
      <c r="W42" s="53">
        <f t="shared" si="10"/>
        <v>0</v>
      </c>
      <c r="X42" s="54">
        <f t="shared" si="10"/>
        <v>0</v>
      </c>
      <c r="Y42" s="53">
        <f t="shared" si="10"/>
        <v>0</v>
      </c>
      <c r="Z42" s="94">
        <f>+IF(X42&lt;&gt;0,+(Y42/X42)*100,0)</f>
        <v>0</v>
      </c>
      <c r="AA42" s="95">
        <f>+AA62</f>
        <v>0</v>
      </c>
    </row>
    <row r="43" spans="1:27" ht="12.75">
      <c r="A43" s="361" t="s">
        <v>250</v>
      </c>
      <c r="B43" s="136"/>
      <c r="C43" s="275"/>
      <c r="D43" s="369"/>
      <c r="E43" s="305"/>
      <c r="F43" s="370"/>
      <c r="G43" s="370"/>
      <c r="H43" s="305"/>
      <c r="I43" s="305"/>
      <c r="J43" s="370"/>
      <c r="K43" s="370"/>
      <c r="L43" s="305"/>
      <c r="M43" s="305"/>
      <c r="N43" s="370"/>
      <c r="O43" s="370"/>
      <c r="P43" s="305"/>
      <c r="Q43" s="305"/>
      <c r="R43" s="370"/>
      <c r="S43" s="370"/>
      <c r="T43" s="305"/>
      <c r="U43" s="305"/>
      <c r="V43" s="370"/>
      <c r="W43" s="370"/>
      <c r="X43" s="305"/>
      <c r="Y43" s="370"/>
      <c r="Z43" s="371"/>
      <c r="AA43" s="303"/>
    </row>
    <row r="44" spans="1:27" ht="12.75">
      <c r="A44" s="361" t="s">
        <v>251</v>
      </c>
      <c r="B44" s="136"/>
      <c r="C44" s="60"/>
      <c r="D44" s="368"/>
      <c r="E44" s="54"/>
      <c r="F44" s="53"/>
      <c r="G44" s="53"/>
      <c r="H44" s="54"/>
      <c r="I44" s="54"/>
      <c r="J44" s="53"/>
      <c r="K44" s="53"/>
      <c r="L44" s="54"/>
      <c r="M44" s="54"/>
      <c r="N44" s="53"/>
      <c r="O44" s="53"/>
      <c r="P44" s="54"/>
      <c r="Q44" s="54"/>
      <c r="R44" s="53"/>
      <c r="S44" s="53"/>
      <c r="T44" s="54"/>
      <c r="U44" s="54"/>
      <c r="V44" s="53"/>
      <c r="W44" s="53"/>
      <c r="X44" s="54"/>
      <c r="Y44" s="53"/>
      <c r="Z44" s="94"/>
      <c r="AA44" s="95"/>
    </row>
    <row r="45" spans="1:27" ht="12.75">
      <c r="A45" s="361" t="s">
        <v>252</v>
      </c>
      <c r="B45" s="136"/>
      <c r="C45" s="60"/>
      <c r="D45" s="368"/>
      <c r="E45" s="54"/>
      <c r="F45" s="53"/>
      <c r="G45" s="53"/>
      <c r="H45" s="54"/>
      <c r="I45" s="54"/>
      <c r="J45" s="53"/>
      <c r="K45" s="53"/>
      <c r="L45" s="54"/>
      <c r="M45" s="54"/>
      <c r="N45" s="53"/>
      <c r="O45" s="53"/>
      <c r="P45" s="54"/>
      <c r="Q45" s="54"/>
      <c r="R45" s="53"/>
      <c r="S45" s="53"/>
      <c r="T45" s="54"/>
      <c r="U45" s="54"/>
      <c r="V45" s="53"/>
      <c r="W45" s="53"/>
      <c r="X45" s="54"/>
      <c r="Y45" s="53"/>
      <c r="Z45" s="94"/>
      <c r="AA45" s="95"/>
    </row>
    <row r="46" spans="1:27" ht="12.75">
      <c r="A46" s="361" t="s">
        <v>253</v>
      </c>
      <c r="B46" s="136"/>
      <c r="C46" s="60"/>
      <c r="D46" s="368"/>
      <c r="E46" s="54"/>
      <c r="F46" s="53"/>
      <c r="G46" s="53"/>
      <c r="H46" s="54"/>
      <c r="I46" s="54"/>
      <c r="J46" s="53"/>
      <c r="K46" s="53"/>
      <c r="L46" s="54"/>
      <c r="M46" s="54"/>
      <c r="N46" s="53"/>
      <c r="O46" s="53"/>
      <c r="P46" s="54"/>
      <c r="Q46" s="54"/>
      <c r="R46" s="53"/>
      <c r="S46" s="53"/>
      <c r="T46" s="54"/>
      <c r="U46" s="54"/>
      <c r="V46" s="53"/>
      <c r="W46" s="53"/>
      <c r="X46" s="54"/>
      <c r="Y46" s="53"/>
      <c r="Z46" s="94"/>
      <c r="AA46" s="95"/>
    </row>
    <row r="47" spans="1:27" ht="12.75">
      <c r="A47" s="361" t="s">
        <v>254</v>
      </c>
      <c r="B47" s="136"/>
      <c r="C47" s="60"/>
      <c r="D47" s="368"/>
      <c r="E47" s="54"/>
      <c r="F47" s="53"/>
      <c r="G47" s="53"/>
      <c r="H47" s="54"/>
      <c r="I47" s="54"/>
      <c r="J47" s="53"/>
      <c r="K47" s="53"/>
      <c r="L47" s="54"/>
      <c r="M47" s="54"/>
      <c r="N47" s="53"/>
      <c r="O47" s="53"/>
      <c r="P47" s="54"/>
      <c r="Q47" s="54"/>
      <c r="R47" s="53"/>
      <c r="S47" s="53"/>
      <c r="T47" s="54"/>
      <c r="U47" s="54"/>
      <c r="V47" s="53"/>
      <c r="W47" s="53"/>
      <c r="X47" s="54"/>
      <c r="Y47" s="53"/>
      <c r="Z47" s="94"/>
      <c r="AA47" s="95"/>
    </row>
    <row r="48" spans="1:27" ht="12.75">
      <c r="A48" s="361" t="s">
        <v>255</v>
      </c>
      <c r="B48" s="136"/>
      <c r="C48" s="60"/>
      <c r="D48" s="368"/>
      <c r="E48" s="54"/>
      <c r="F48" s="53"/>
      <c r="G48" s="53"/>
      <c r="H48" s="54"/>
      <c r="I48" s="54"/>
      <c r="J48" s="53"/>
      <c r="K48" s="53"/>
      <c r="L48" s="54"/>
      <c r="M48" s="54"/>
      <c r="N48" s="53"/>
      <c r="O48" s="53"/>
      <c r="P48" s="54"/>
      <c r="Q48" s="54"/>
      <c r="R48" s="53"/>
      <c r="S48" s="53"/>
      <c r="T48" s="54"/>
      <c r="U48" s="54"/>
      <c r="V48" s="53"/>
      <c r="W48" s="53"/>
      <c r="X48" s="54"/>
      <c r="Y48" s="53"/>
      <c r="Z48" s="94"/>
      <c r="AA48" s="95"/>
    </row>
    <row r="49" spans="1:27" ht="12.75">
      <c r="A49" s="361" t="s">
        <v>93</v>
      </c>
      <c r="B49" s="136"/>
      <c r="C49" s="54">
        <v>43547</v>
      </c>
      <c r="D49" s="368"/>
      <c r="E49" s="54"/>
      <c r="F49" s="53"/>
      <c r="G49" s="53"/>
      <c r="H49" s="54"/>
      <c r="I49" s="54"/>
      <c r="J49" s="53"/>
      <c r="K49" s="53"/>
      <c r="L49" s="54"/>
      <c r="M49" s="54"/>
      <c r="N49" s="53"/>
      <c r="O49" s="53"/>
      <c r="P49" s="54"/>
      <c r="Q49" s="54"/>
      <c r="R49" s="53"/>
      <c r="S49" s="53"/>
      <c r="T49" s="54"/>
      <c r="U49" s="54"/>
      <c r="V49" s="53"/>
      <c r="W49" s="53"/>
      <c r="X49" s="54"/>
      <c r="Y49" s="53"/>
      <c r="Z49" s="94"/>
      <c r="AA49" s="95"/>
    </row>
    <row r="50" spans="1:27" ht="4.5" customHeight="1">
      <c r="A50" s="367"/>
      <c r="B50" s="136"/>
      <c r="C50" s="54"/>
      <c r="D50" s="368"/>
      <c r="E50" s="54"/>
      <c r="F50" s="53"/>
      <c r="G50" s="53"/>
      <c r="H50" s="54"/>
      <c r="I50" s="54"/>
      <c r="J50" s="53"/>
      <c r="K50" s="53"/>
      <c r="L50" s="54"/>
      <c r="M50" s="54"/>
      <c r="N50" s="53"/>
      <c r="O50" s="53"/>
      <c r="P50" s="54"/>
      <c r="Q50" s="54"/>
      <c r="R50" s="53"/>
      <c r="S50" s="53"/>
      <c r="T50" s="54"/>
      <c r="U50" s="54"/>
      <c r="V50" s="53"/>
      <c r="W50" s="53"/>
      <c r="X50" s="54"/>
      <c r="Y50" s="53"/>
      <c r="Z50" s="94"/>
      <c r="AA50" s="95"/>
    </row>
    <row r="51" spans="1:27" ht="12.75">
      <c r="A51" s="355" t="s">
        <v>256</v>
      </c>
      <c r="B51" s="136"/>
      <c r="C51" s="356">
        <f>+C52</f>
        <v>0</v>
      </c>
      <c r="D51" s="357">
        <f aca="true" t="shared" si="11" ref="D51:AA51">+D52</f>
        <v>0</v>
      </c>
      <c r="E51" s="356">
        <f t="shared" si="11"/>
        <v>0</v>
      </c>
      <c r="F51" s="358">
        <f t="shared" si="11"/>
        <v>0</v>
      </c>
      <c r="G51" s="358">
        <f t="shared" si="11"/>
        <v>0</v>
      </c>
      <c r="H51" s="356">
        <f t="shared" si="11"/>
        <v>0</v>
      </c>
      <c r="I51" s="356">
        <f t="shared" si="11"/>
        <v>0</v>
      </c>
      <c r="J51" s="358">
        <f t="shared" si="11"/>
        <v>0</v>
      </c>
      <c r="K51" s="358">
        <f t="shared" si="11"/>
        <v>0</v>
      </c>
      <c r="L51" s="356">
        <f t="shared" si="11"/>
        <v>0</v>
      </c>
      <c r="M51" s="356">
        <f t="shared" si="11"/>
        <v>0</v>
      </c>
      <c r="N51" s="358">
        <f t="shared" si="11"/>
        <v>0</v>
      </c>
      <c r="O51" s="358">
        <f t="shared" si="11"/>
        <v>0</v>
      </c>
      <c r="P51" s="356">
        <f t="shared" si="11"/>
        <v>0</v>
      </c>
      <c r="Q51" s="356">
        <f t="shared" si="11"/>
        <v>0</v>
      </c>
      <c r="R51" s="358">
        <f t="shared" si="11"/>
        <v>0</v>
      </c>
      <c r="S51" s="358">
        <f t="shared" si="11"/>
        <v>0</v>
      </c>
      <c r="T51" s="356">
        <f t="shared" si="11"/>
        <v>0</v>
      </c>
      <c r="U51" s="356">
        <f t="shared" si="11"/>
        <v>0</v>
      </c>
      <c r="V51" s="358">
        <f t="shared" si="11"/>
        <v>0</v>
      </c>
      <c r="W51" s="358">
        <f t="shared" si="11"/>
        <v>0</v>
      </c>
      <c r="X51" s="356">
        <f t="shared" si="11"/>
        <v>0</v>
      </c>
      <c r="Y51" s="358">
        <f t="shared" si="11"/>
        <v>0</v>
      </c>
      <c r="Z51" s="359">
        <f>+IF(X51&lt;&gt;0,+(Y51/X51)*100,0)</f>
        <v>0</v>
      </c>
      <c r="AA51" s="360">
        <f t="shared" si="11"/>
        <v>0</v>
      </c>
    </row>
    <row r="52" spans="1:27" ht="12.75">
      <c r="A52" s="361" t="s">
        <v>256</v>
      </c>
      <c r="B52" s="142"/>
      <c r="C52" s="60"/>
      <c r="D52" s="340"/>
      <c r="E52" s="60"/>
      <c r="F52" s="59"/>
      <c r="G52" s="59"/>
      <c r="H52" s="60"/>
      <c r="I52" s="60"/>
      <c r="J52" s="59"/>
      <c r="K52" s="59"/>
      <c r="L52" s="60"/>
      <c r="M52" s="60"/>
      <c r="N52" s="59"/>
      <c r="O52" s="59"/>
      <c r="P52" s="60"/>
      <c r="Q52" s="60"/>
      <c r="R52" s="59"/>
      <c r="S52" s="59"/>
      <c r="T52" s="60"/>
      <c r="U52" s="60"/>
      <c r="V52" s="59"/>
      <c r="W52" s="59"/>
      <c r="X52" s="60"/>
      <c r="Y52" s="59"/>
      <c r="Z52" s="61"/>
      <c r="AA52" s="62"/>
    </row>
    <row r="53" spans="1:27" ht="4.5" customHeight="1">
      <c r="A53" s="367"/>
      <c r="B53" s="142"/>
      <c r="C53" s="60"/>
      <c r="D53" s="340"/>
      <c r="E53" s="60"/>
      <c r="F53" s="59"/>
      <c r="G53" s="59"/>
      <c r="H53" s="60"/>
      <c r="I53" s="60"/>
      <c r="J53" s="59"/>
      <c r="K53" s="59"/>
      <c r="L53" s="60"/>
      <c r="M53" s="60"/>
      <c r="N53" s="59"/>
      <c r="O53" s="59"/>
      <c r="P53" s="60"/>
      <c r="Q53" s="60"/>
      <c r="R53" s="59"/>
      <c r="S53" s="59"/>
      <c r="T53" s="60"/>
      <c r="U53" s="60"/>
      <c r="V53" s="59"/>
      <c r="W53" s="59"/>
      <c r="X53" s="60"/>
      <c r="Y53" s="59"/>
      <c r="Z53" s="61"/>
      <c r="AA53" s="62"/>
    </row>
    <row r="54" spans="1:27" ht="12.75">
      <c r="A54" s="355" t="s">
        <v>257</v>
      </c>
      <c r="B54" s="142"/>
      <c r="C54" s="343">
        <f>+C55</f>
        <v>0</v>
      </c>
      <c r="D54" s="344">
        <f aca="true" t="shared" si="12" ref="D54:AA54">+D55</f>
        <v>0</v>
      </c>
      <c r="E54" s="343">
        <f t="shared" si="12"/>
        <v>0</v>
      </c>
      <c r="F54" s="345">
        <f t="shared" si="12"/>
        <v>0</v>
      </c>
      <c r="G54" s="345">
        <f t="shared" si="12"/>
        <v>0</v>
      </c>
      <c r="H54" s="343">
        <f t="shared" si="12"/>
        <v>0</v>
      </c>
      <c r="I54" s="343">
        <f t="shared" si="12"/>
        <v>0</v>
      </c>
      <c r="J54" s="345">
        <f t="shared" si="12"/>
        <v>0</v>
      </c>
      <c r="K54" s="345">
        <f t="shared" si="12"/>
        <v>0</v>
      </c>
      <c r="L54" s="343">
        <f t="shared" si="12"/>
        <v>0</v>
      </c>
      <c r="M54" s="343">
        <f t="shared" si="12"/>
        <v>0</v>
      </c>
      <c r="N54" s="345">
        <f t="shared" si="12"/>
        <v>0</v>
      </c>
      <c r="O54" s="345">
        <f t="shared" si="12"/>
        <v>0</v>
      </c>
      <c r="P54" s="343">
        <f t="shared" si="12"/>
        <v>0</v>
      </c>
      <c r="Q54" s="343">
        <f t="shared" si="12"/>
        <v>0</v>
      </c>
      <c r="R54" s="345">
        <f t="shared" si="12"/>
        <v>0</v>
      </c>
      <c r="S54" s="345">
        <f t="shared" si="12"/>
        <v>0</v>
      </c>
      <c r="T54" s="343">
        <f t="shared" si="12"/>
        <v>0</v>
      </c>
      <c r="U54" s="343">
        <f t="shared" si="12"/>
        <v>0</v>
      </c>
      <c r="V54" s="345">
        <f t="shared" si="12"/>
        <v>0</v>
      </c>
      <c r="W54" s="345">
        <f t="shared" si="12"/>
        <v>0</v>
      </c>
      <c r="X54" s="343">
        <f t="shared" si="12"/>
        <v>0</v>
      </c>
      <c r="Y54" s="345">
        <f t="shared" si="12"/>
        <v>0</v>
      </c>
      <c r="Z54" s="336">
        <f>+IF(X54&lt;&gt;0,+(Y54/X54)*100,0)</f>
        <v>0</v>
      </c>
      <c r="AA54" s="350">
        <f t="shared" si="12"/>
        <v>0</v>
      </c>
    </row>
    <row r="55" spans="1:27" ht="12.75">
      <c r="A55" s="361" t="s">
        <v>257</v>
      </c>
      <c r="B55" s="142"/>
      <c r="C55" s="60"/>
      <c r="D55" s="340"/>
      <c r="E55" s="60"/>
      <c r="F55" s="59"/>
      <c r="G55" s="59"/>
      <c r="H55" s="60"/>
      <c r="I55" s="60"/>
      <c r="J55" s="59"/>
      <c r="K55" s="59"/>
      <c r="L55" s="60"/>
      <c r="M55" s="60"/>
      <c r="N55" s="59"/>
      <c r="O55" s="59"/>
      <c r="P55" s="60"/>
      <c r="Q55" s="60"/>
      <c r="R55" s="59"/>
      <c r="S55" s="59"/>
      <c r="T55" s="60"/>
      <c r="U55" s="60"/>
      <c r="V55" s="59"/>
      <c r="W55" s="59"/>
      <c r="X55" s="60"/>
      <c r="Y55" s="59"/>
      <c r="Z55" s="61"/>
      <c r="AA55" s="62"/>
    </row>
    <row r="56" spans="1:27" ht="4.5" customHeight="1">
      <c r="A56" s="367"/>
      <c r="B56" s="142"/>
      <c r="C56" s="60"/>
      <c r="D56" s="340"/>
      <c r="E56" s="60"/>
      <c r="F56" s="59"/>
      <c r="G56" s="59"/>
      <c r="H56" s="60"/>
      <c r="I56" s="60"/>
      <c r="J56" s="59"/>
      <c r="K56" s="59"/>
      <c r="L56" s="60"/>
      <c r="M56" s="60"/>
      <c r="N56" s="59"/>
      <c r="O56" s="59"/>
      <c r="P56" s="60"/>
      <c r="Q56" s="60"/>
      <c r="R56" s="59"/>
      <c r="S56" s="59"/>
      <c r="T56" s="60"/>
      <c r="U56" s="60"/>
      <c r="V56" s="59"/>
      <c r="W56" s="59"/>
      <c r="X56" s="60"/>
      <c r="Y56" s="59"/>
      <c r="Z56" s="61"/>
      <c r="AA56" s="62"/>
    </row>
    <row r="57" spans="1:27" ht="12.75">
      <c r="A57" s="355" t="s">
        <v>217</v>
      </c>
      <c r="B57" s="142"/>
      <c r="C57" s="343">
        <f>+C58</f>
        <v>0</v>
      </c>
      <c r="D57" s="344">
        <f aca="true" t="shared" si="13" ref="D57:AA57">+D58</f>
        <v>0</v>
      </c>
      <c r="E57" s="343">
        <f t="shared" si="13"/>
        <v>0</v>
      </c>
      <c r="F57" s="345">
        <f t="shared" si="13"/>
        <v>0</v>
      </c>
      <c r="G57" s="345">
        <f t="shared" si="13"/>
        <v>0</v>
      </c>
      <c r="H57" s="343">
        <f t="shared" si="13"/>
        <v>0</v>
      </c>
      <c r="I57" s="343">
        <f t="shared" si="13"/>
        <v>0</v>
      </c>
      <c r="J57" s="345">
        <f t="shared" si="13"/>
        <v>0</v>
      </c>
      <c r="K57" s="345">
        <f t="shared" si="13"/>
        <v>0</v>
      </c>
      <c r="L57" s="343">
        <f t="shared" si="13"/>
        <v>0</v>
      </c>
      <c r="M57" s="343">
        <f t="shared" si="13"/>
        <v>0</v>
      </c>
      <c r="N57" s="345">
        <f t="shared" si="13"/>
        <v>0</v>
      </c>
      <c r="O57" s="345">
        <f t="shared" si="13"/>
        <v>0</v>
      </c>
      <c r="P57" s="343">
        <f t="shared" si="13"/>
        <v>0</v>
      </c>
      <c r="Q57" s="343">
        <f t="shared" si="13"/>
        <v>0</v>
      </c>
      <c r="R57" s="345">
        <f t="shared" si="13"/>
        <v>0</v>
      </c>
      <c r="S57" s="345">
        <f t="shared" si="13"/>
        <v>0</v>
      </c>
      <c r="T57" s="343">
        <f t="shared" si="13"/>
        <v>0</v>
      </c>
      <c r="U57" s="343">
        <f t="shared" si="13"/>
        <v>0</v>
      </c>
      <c r="V57" s="345">
        <f t="shared" si="13"/>
        <v>0</v>
      </c>
      <c r="W57" s="345">
        <f t="shared" si="13"/>
        <v>0</v>
      </c>
      <c r="X57" s="343">
        <f t="shared" si="13"/>
        <v>0</v>
      </c>
      <c r="Y57" s="345">
        <f t="shared" si="13"/>
        <v>0</v>
      </c>
      <c r="Z57" s="336">
        <f>+IF(X57&lt;&gt;0,+(Y57/X57)*100,0)</f>
        <v>0</v>
      </c>
      <c r="AA57" s="350">
        <f t="shared" si="13"/>
        <v>0</v>
      </c>
    </row>
    <row r="58" spans="1:27" ht="12.75">
      <c r="A58" s="361" t="s">
        <v>217</v>
      </c>
      <c r="B58" s="136"/>
      <c r="C58" s="60"/>
      <c r="D58" s="340"/>
      <c r="E58" s="60"/>
      <c r="F58" s="59"/>
      <c r="G58" s="59"/>
      <c r="H58" s="60"/>
      <c r="I58" s="60"/>
      <c r="J58" s="59"/>
      <c r="K58" s="59"/>
      <c r="L58" s="60"/>
      <c r="M58" s="60"/>
      <c r="N58" s="59"/>
      <c r="O58" s="59"/>
      <c r="P58" s="60"/>
      <c r="Q58" s="60"/>
      <c r="R58" s="59"/>
      <c r="S58" s="59"/>
      <c r="T58" s="60"/>
      <c r="U58" s="60"/>
      <c r="V58" s="59"/>
      <c r="W58" s="59"/>
      <c r="X58" s="60"/>
      <c r="Y58" s="59"/>
      <c r="Z58" s="61"/>
      <c r="AA58" s="62"/>
    </row>
    <row r="59" spans="1:27" ht="4.5" customHeight="1">
      <c r="A59" s="367"/>
      <c r="B59" s="136"/>
      <c r="C59" s="275"/>
      <c r="D59" s="341"/>
      <c r="E59" s="275"/>
      <c r="F59" s="342"/>
      <c r="G59" s="342"/>
      <c r="H59" s="275"/>
      <c r="I59" s="275"/>
      <c r="J59" s="342"/>
      <c r="K59" s="342"/>
      <c r="L59" s="275"/>
      <c r="M59" s="275"/>
      <c r="N59" s="342"/>
      <c r="O59" s="342"/>
      <c r="P59" s="275"/>
      <c r="Q59" s="275"/>
      <c r="R59" s="342"/>
      <c r="S59" s="342"/>
      <c r="T59" s="275"/>
      <c r="U59" s="275"/>
      <c r="V59" s="342"/>
      <c r="W59" s="342"/>
      <c r="X59" s="275"/>
      <c r="Y59" s="342"/>
      <c r="Z59" s="335"/>
      <c r="AA59" s="273"/>
    </row>
    <row r="60" spans="1:27" ht="12.75">
      <c r="A60" s="308" t="s">
        <v>265</v>
      </c>
      <c r="B60" s="149" t="s">
        <v>72</v>
      </c>
      <c r="C60" s="219">
        <f aca="true" t="shared" si="14" ref="C60:Y60">+C57+C54+C51+C40+C37+C34+C22+C5</f>
        <v>45876306</v>
      </c>
      <c r="D60" s="346">
        <f t="shared" si="14"/>
        <v>0</v>
      </c>
      <c r="E60" s="219">
        <f t="shared" si="14"/>
        <v>121517871</v>
      </c>
      <c r="F60" s="264">
        <f t="shared" si="14"/>
        <v>46333368</v>
      </c>
      <c r="G60" s="264">
        <f t="shared" si="14"/>
        <v>0</v>
      </c>
      <c r="H60" s="219">
        <f t="shared" si="14"/>
        <v>55951</v>
      </c>
      <c r="I60" s="219">
        <f t="shared" si="14"/>
        <v>590579</v>
      </c>
      <c r="J60" s="264">
        <f t="shared" si="14"/>
        <v>646530</v>
      </c>
      <c r="K60" s="264">
        <f t="shared" si="14"/>
        <v>590579</v>
      </c>
      <c r="L60" s="219">
        <f t="shared" si="14"/>
        <v>1216853</v>
      </c>
      <c r="M60" s="219">
        <f t="shared" si="14"/>
        <v>1910940</v>
      </c>
      <c r="N60" s="264">
        <f t="shared" si="14"/>
        <v>3718372</v>
      </c>
      <c r="O60" s="264">
        <f t="shared" si="14"/>
        <v>168263</v>
      </c>
      <c r="P60" s="219">
        <f t="shared" si="14"/>
        <v>4864499</v>
      </c>
      <c r="Q60" s="219">
        <f t="shared" si="14"/>
        <v>4473350</v>
      </c>
      <c r="R60" s="264">
        <f t="shared" si="14"/>
        <v>9506112</v>
      </c>
      <c r="S60" s="264">
        <f t="shared" si="14"/>
        <v>0</v>
      </c>
      <c r="T60" s="219">
        <f t="shared" si="14"/>
        <v>0</v>
      </c>
      <c r="U60" s="219">
        <f t="shared" si="14"/>
        <v>0</v>
      </c>
      <c r="V60" s="264">
        <f t="shared" si="14"/>
        <v>0</v>
      </c>
      <c r="W60" s="264">
        <f t="shared" si="14"/>
        <v>13871014</v>
      </c>
      <c r="X60" s="219">
        <f t="shared" si="14"/>
        <v>34750026</v>
      </c>
      <c r="Y60" s="264">
        <f t="shared" si="14"/>
        <v>-20879012</v>
      </c>
      <c r="Z60" s="337">
        <f>+IF(X60&lt;&gt;0,+(Y60/X60)*100,0)</f>
        <v>-60.08344281526581</v>
      </c>
      <c r="AA60" s="232">
        <f>+AA57+AA54+AA51+AA40+AA37+AA34+AA22+AA5</f>
        <v>46333368</v>
      </c>
    </row>
    <row r="61" spans="1:27" ht="7.5" customHeight="1">
      <c r="A61" s="372"/>
      <c r="B61" s="373"/>
      <c r="C61" s="374"/>
      <c r="D61" s="374"/>
      <c r="E61" s="374"/>
      <c r="F61" s="375"/>
      <c r="G61" s="374"/>
      <c r="H61" s="374"/>
      <c r="I61" s="374"/>
      <c r="J61" s="375"/>
      <c r="K61" s="374"/>
      <c r="L61" s="374"/>
      <c r="M61" s="374"/>
      <c r="N61" s="375"/>
      <c r="O61" s="374"/>
      <c r="P61" s="374"/>
      <c r="Q61" s="374"/>
      <c r="R61" s="375"/>
      <c r="S61" s="374"/>
      <c r="T61" s="374"/>
      <c r="U61" s="374"/>
      <c r="V61" s="375"/>
      <c r="W61" s="374"/>
      <c r="X61" s="374"/>
      <c r="Y61" s="375"/>
      <c r="Z61" s="376"/>
      <c r="AA61" s="374"/>
    </row>
    <row r="62" spans="1:27" ht="12.75">
      <c r="A62" s="377" t="s">
        <v>249</v>
      </c>
      <c r="B62" s="313"/>
      <c r="C62" s="347">
        <f aca="true" t="shared" si="15" ref="C62:Y62">SUM(C63:C66)</f>
        <v>0</v>
      </c>
      <c r="D62" s="348">
        <f t="shared" si="15"/>
        <v>0</v>
      </c>
      <c r="E62" s="347">
        <f t="shared" si="15"/>
        <v>0</v>
      </c>
      <c r="F62" s="349">
        <f t="shared" si="15"/>
        <v>0</v>
      </c>
      <c r="G62" s="349">
        <f t="shared" si="15"/>
        <v>0</v>
      </c>
      <c r="H62" s="347">
        <f t="shared" si="15"/>
        <v>0</v>
      </c>
      <c r="I62" s="347">
        <f t="shared" si="15"/>
        <v>0</v>
      </c>
      <c r="J62" s="349">
        <f t="shared" si="15"/>
        <v>0</v>
      </c>
      <c r="K62" s="349">
        <f t="shared" si="15"/>
        <v>0</v>
      </c>
      <c r="L62" s="347">
        <f t="shared" si="15"/>
        <v>0</v>
      </c>
      <c r="M62" s="347">
        <f t="shared" si="15"/>
        <v>0</v>
      </c>
      <c r="N62" s="349">
        <f t="shared" si="15"/>
        <v>0</v>
      </c>
      <c r="O62" s="349">
        <f t="shared" si="15"/>
        <v>0</v>
      </c>
      <c r="P62" s="347">
        <f t="shared" si="15"/>
        <v>0</v>
      </c>
      <c r="Q62" s="347">
        <f t="shared" si="15"/>
        <v>0</v>
      </c>
      <c r="R62" s="349">
        <f t="shared" si="15"/>
        <v>0</v>
      </c>
      <c r="S62" s="349">
        <f t="shared" si="15"/>
        <v>0</v>
      </c>
      <c r="T62" s="347">
        <f t="shared" si="15"/>
        <v>0</v>
      </c>
      <c r="U62" s="347">
        <f t="shared" si="15"/>
        <v>0</v>
      </c>
      <c r="V62" s="349">
        <f t="shared" si="15"/>
        <v>0</v>
      </c>
      <c r="W62" s="349">
        <f t="shared" si="15"/>
        <v>0</v>
      </c>
      <c r="X62" s="347">
        <f t="shared" si="15"/>
        <v>0</v>
      </c>
      <c r="Y62" s="349">
        <f t="shared" si="15"/>
        <v>0</v>
      </c>
      <c r="Z62" s="338">
        <f>+IF(X62&lt;&gt;0,+(Y62/X62)*100,0)</f>
        <v>0</v>
      </c>
      <c r="AA62" s="351">
        <f>SUM(AA63:AA66)</f>
        <v>0</v>
      </c>
    </row>
    <row r="63" spans="1:27" ht="12.75">
      <c r="A63" s="361" t="s">
        <v>259</v>
      </c>
      <c r="B63" s="136"/>
      <c r="C63" s="60"/>
      <c r="D63" s="340"/>
      <c r="E63" s="60"/>
      <c r="F63" s="59"/>
      <c r="G63" s="59"/>
      <c r="H63" s="60"/>
      <c r="I63" s="60"/>
      <c r="J63" s="59"/>
      <c r="K63" s="59"/>
      <c r="L63" s="60"/>
      <c r="M63" s="60"/>
      <c r="N63" s="59"/>
      <c r="O63" s="59"/>
      <c r="P63" s="60"/>
      <c r="Q63" s="60"/>
      <c r="R63" s="59"/>
      <c r="S63" s="59"/>
      <c r="T63" s="60"/>
      <c r="U63" s="60"/>
      <c r="V63" s="59"/>
      <c r="W63" s="59"/>
      <c r="X63" s="60"/>
      <c r="Y63" s="59"/>
      <c r="Z63" s="61"/>
      <c r="AA63" s="62"/>
    </row>
    <row r="64" spans="1:27" ht="12.75">
      <c r="A64" s="361" t="s">
        <v>260</v>
      </c>
      <c r="B64" s="136"/>
      <c r="C64" s="60"/>
      <c r="D64" s="340"/>
      <c r="E64" s="60"/>
      <c r="F64" s="59"/>
      <c r="G64" s="59"/>
      <c r="H64" s="60"/>
      <c r="I64" s="60"/>
      <c r="J64" s="59"/>
      <c r="K64" s="59"/>
      <c r="L64" s="60"/>
      <c r="M64" s="60"/>
      <c r="N64" s="59"/>
      <c r="O64" s="59"/>
      <c r="P64" s="60"/>
      <c r="Q64" s="60"/>
      <c r="R64" s="59"/>
      <c r="S64" s="59"/>
      <c r="T64" s="60"/>
      <c r="U64" s="60"/>
      <c r="V64" s="59"/>
      <c r="W64" s="59"/>
      <c r="X64" s="60"/>
      <c r="Y64" s="59"/>
      <c r="Z64" s="61"/>
      <c r="AA64" s="62"/>
    </row>
    <row r="65" spans="1:27" ht="12.75">
      <c r="A65" s="361" t="s">
        <v>261</v>
      </c>
      <c r="B65" s="136"/>
      <c r="C65" s="106"/>
      <c r="D65" s="353"/>
      <c r="E65" s="106"/>
      <c r="F65" s="105"/>
      <c r="G65" s="99"/>
      <c r="H65" s="106"/>
      <c r="I65" s="106"/>
      <c r="J65" s="105"/>
      <c r="K65" s="99"/>
      <c r="L65" s="106"/>
      <c r="M65" s="106"/>
      <c r="N65" s="105"/>
      <c r="O65" s="99"/>
      <c r="P65" s="106"/>
      <c r="Q65" s="106"/>
      <c r="R65" s="105"/>
      <c r="S65" s="99"/>
      <c r="T65" s="106"/>
      <c r="U65" s="106"/>
      <c r="V65" s="105"/>
      <c r="W65" s="99"/>
      <c r="X65" s="106"/>
      <c r="Y65" s="105"/>
      <c r="Z65" s="101"/>
      <c r="AA65" s="108"/>
    </row>
    <row r="66" spans="1:27" ht="12.75">
      <c r="A66" s="378" t="s">
        <v>262</v>
      </c>
      <c r="B66" s="379"/>
      <c r="C66" s="112"/>
      <c r="D66" s="380"/>
      <c r="E66" s="112"/>
      <c r="F66" s="111"/>
      <c r="G66" s="111"/>
      <c r="H66" s="112"/>
      <c r="I66" s="112"/>
      <c r="J66" s="111"/>
      <c r="K66" s="111"/>
      <c r="L66" s="112"/>
      <c r="M66" s="112"/>
      <c r="N66" s="111"/>
      <c r="O66" s="111"/>
      <c r="P66" s="112"/>
      <c r="Q66" s="112"/>
      <c r="R66" s="111"/>
      <c r="S66" s="111"/>
      <c r="T66" s="112"/>
      <c r="U66" s="112"/>
      <c r="V66" s="111"/>
      <c r="W66" s="111"/>
      <c r="X66" s="112"/>
      <c r="Y66" s="111"/>
      <c r="Z66" s="113"/>
      <c r="AA66" s="114"/>
    </row>
    <row r="67" spans="1:27" ht="12.75">
      <c r="A67" s="339" t="s">
        <v>288</v>
      </c>
      <c r="B67" s="118"/>
      <c r="C67" s="118"/>
      <c r="D67" s="118"/>
      <c r="E67" s="118"/>
      <c r="F67" s="118"/>
      <c r="G67" s="118"/>
      <c r="H67" s="118"/>
      <c r="I67" s="118"/>
      <c r="J67" s="118"/>
      <c r="K67" s="118"/>
      <c r="L67" s="118"/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</row>
    <row r="68" spans="1:27" ht="12.75">
      <c r="A68" s="339" t="s">
        <v>302</v>
      </c>
      <c r="B68" s="118"/>
      <c r="C68" s="118"/>
      <c r="D68" s="118"/>
      <c r="E68" s="118"/>
      <c r="F68" s="118"/>
      <c r="G68" s="118"/>
      <c r="H68" s="118"/>
      <c r="I68" s="118"/>
      <c r="J68" s="118"/>
      <c r="K68" s="118"/>
      <c r="L68" s="118"/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</row>
    <row r="69" spans="1:27" ht="12.75">
      <c r="A69" s="118"/>
      <c r="B69" s="118"/>
      <c r="C69" s="118"/>
      <c r="D69" s="118"/>
      <c r="E69" s="118"/>
      <c r="F69" s="118"/>
      <c r="G69" s="118"/>
      <c r="H69" s="118"/>
      <c r="I69" s="118"/>
      <c r="J69" s="118"/>
      <c r="K69" s="118"/>
      <c r="L69" s="118"/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</row>
    <row r="70" spans="1:27" ht="12.75">
      <c r="A70" s="118"/>
      <c r="B70" s="118"/>
      <c r="C70" s="118"/>
      <c r="D70" s="118"/>
      <c r="E70" s="118"/>
      <c r="F70" s="118"/>
      <c r="G70" s="118"/>
      <c r="H70" s="118"/>
      <c r="I70" s="118"/>
      <c r="J70" s="118"/>
      <c r="K70" s="118"/>
      <c r="L70" s="118"/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</row>
    <row r="71" spans="1:27" ht="12.75">
      <c r="A71" s="118"/>
      <c r="B71" s="118"/>
      <c r="C71" s="118"/>
      <c r="D71" s="118"/>
      <c r="E71" s="118"/>
      <c r="F71" s="118"/>
      <c r="G71" s="118"/>
      <c r="H71" s="118"/>
      <c r="I71" s="118"/>
      <c r="J71" s="118"/>
      <c r="K71" s="118"/>
      <c r="L71" s="118"/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</row>
    <row r="72" spans="1:27" ht="12.75">
      <c r="A72" s="118"/>
      <c r="B72" s="118"/>
      <c r="C72" s="118"/>
      <c r="D72" s="118"/>
      <c r="E72" s="118"/>
      <c r="F72" s="118"/>
      <c r="G72" s="118"/>
      <c r="H72" s="118"/>
      <c r="I72" s="118"/>
      <c r="J72" s="118"/>
      <c r="K72" s="118"/>
      <c r="L72" s="118"/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</row>
    <row r="73" spans="1:27" ht="12.75">
      <c r="A73" s="118"/>
      <c r="B73" s="118"/>
      <c r="C73" s="118"/>
      <c r="D73" s="118"/>
      <c r="E73" s="118"/>
      <c r="F73" s="118"/>
      <c r="G73" s="118"/>
      <c r="H73" s="118"/>
      <c r="I73" s="118"/>
      <c r="J73" s="118"/>
      <c r="K73" s="118"/>
      <c r="L73" s="118"/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</row>
    <row r="74" spans="1:27" ht="12.75">
      <c r="A74" s="118"/>
      <c r="B74" s="118"/>
      <c r="C74" s="118"/>
      <c r="D74" s="118"/>
      <c r="E74" s="118"/>
      <c r="F74" s="118"/>
      <c r="G74" s="118"/>
      <c r="H74" s="118"/>
      <c r="I74" s="118"/>
      <c r="J74" s="118"/>
      <c r="K74" s="118"/>
      <c r="L74" s="118"/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</row>
    <row r="75" spans="1:27" ht="12.75">
      <c r="A75" s="118"/>
      <c r="B75" s="118"/>
      <c r="C75" s="118"/>
      <c r="D75" s="118"/>
      <c r="E75" s="118"/>
      <c r="F75" s="118"/>
      <c r="G75" s="118"/>
      <c r="H75" s="118"/>
      <c r="I75" s="118"/>
      <c r="J75" s="118"/>
      <c r="K75" s="118"/>
      <c r="L75" s="118"/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</row>
    <row r="76" spans="1:27" ht="12.75">
      <c r="A76" s="118"/>
      <c r="B76" s="118"/>
      <c r="C76" s="118"/>
      <c r="D76" s="118"/>
      <c r="E76" s="118"/>
      <c r="F76" s="118"/>
      <c r="G76" s="118"/>
      <c r="H76" s="118"/>
      <c r="I76" s="118"/>
      <c r="J76" s="118"/>
      <c r="K76" s="118"/>
      <c r="L76" s="118"/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</row>
    <row r="77" spans="1:27" ht="12.75">
      <c r="A77" s="118"/>
      <c r="B77" s="118"/>
      <c r="C77" s="118"/>
      <c r="D77" s="118"/>
      <c r="E77" s="118"/>
      <c r="F77" s="118"/>
      <c r="G77" s="118"/>
      <c r="H77" s="118"/>
      <c r="I77" s="118"/>
      <c r="J77" s="118"/>
      <c r="K77" s="118"/>
      <c r="L77" s="118"/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</row>
  </sheetData>
  <sheetProtection/>
  <mergeCells count="2">
    <mergeCell ref="A1:AA1"/>
    <mergeCell ref="D2:Z2"/>
  </mergeCells>
  <printOptions horizontalCentered="1"/>
  <pageMargins left="0.551181102362205" right="0.22" top="0.27" bottom="0.32" header="0.31496062992126" footer="0.31496062992126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lgdbsql</cp:lastModifiedBy>
  <dcterms:created xsi:type="dcterms:W3CDTF">2017-05-05T13:01:03Z</dcterms:created>
  <dcterms:modified xsi:type="dcterms:W3CDTF">2017-05-05T13:01:06Z</dcterms:modified>
  <cp:category/>
  <cp:version/>
  <cp:contentType/>
  <cp:contentStatus/>
</cp:coreProperties>
</file>