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<sst xmlns="http://schemas.openxmlformats.org/spreadsheetml/2006/main" count="857" uniqueCount="303">
  <si>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Gauteng: Lesedi(GT423)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</si>
  <si>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</si>
  <si>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</si>
  <si>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</si>
  <si>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</si>
  <si>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</si>
  <si>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</si>
  <si>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</si>
  <si>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</si>
  <si>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</si>
  <si>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</si>
  <si>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</si>
  <si>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</si>
  <si>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</si>
  <si>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</si>
  <si>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</si>
  <si>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</si>
  <si>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</si>
  <si>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</si>
  <si>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</si>
  <si>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</si>
  <si>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</si>
  <si>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</si>
  <si>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</si>
  <si>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</si>
  <si>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</si>
  <si>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</si>
  <si>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</si>
  <si>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</si>
  <si>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</si>
  <si>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</si>
  <si>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</si>
  <si>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</si>
  <si>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</si>
  <si>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</si>
  <si>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</si>
  <si>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</si>
  <si>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</si>
  <si>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</si>
  <si>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</si>
  <si>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</si>
  <si>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</si>
  <si>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</si>
  <si>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</si>
  <si>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</si>
  <si>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</si>
  <si>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</si>
  <si>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</si>
  <si>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</si>
  <si>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</si>
  <si>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</si>
  <si>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</si>
  <si>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</si>
  <si>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</si>
  <si>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</si>
  <si>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</si>
  <si>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</si>
  <si>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</si>
  <si>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</si>
  <si>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</si>
  <si>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</si>
  <si>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</si>
  <si>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</si>
  <si>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</si>
  <si>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</si>
  <si>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</si>
  <si>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</si>
  <si>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</si>
  <si>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</si>
  <si>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</si>
  <si>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Lesedi(GT423)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</si>
  <si>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</si>
  <si>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</si>
  <si>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</si>
  <si>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</si>
  <si>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</si>
  <si>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</si>
  <si>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</si>
  <si>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</si>
  <si>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</si>
  <si>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</si>
  <si>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</si>
  <si>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</si>
  <si>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</si>
  <si>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</si>
  <si>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</si>
  <si>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</si>
  <si>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</si>
  <si>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</si>
  <si>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</si>
  <si>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</si>
  <si>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</si>
  <si>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</si>
  <si>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</si>
  <si>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</si>
  <si>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</si>
  <si>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</si>
  <si>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</si>
  <si>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</si>
  <si>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</si>
  <si>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Lesedi(GT423)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</si>
  <si>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</si>
  <si>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</si>
  <si>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</si>
  <si>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</si>
  <si>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</si>
  <si>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</si>
  <si>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</si>
  <si>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</si>
  <si>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</si>
  <si>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</si>
  <si>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</si>
  <si>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</si>
  <si>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</si>
  <si>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</si>
  <si>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</si>
  <si>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</si>
  <si>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</si>
  <si>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</si>
  <si>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</si>
  <si>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</si>
  <si>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</si>
  <si>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</si>
  <si>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</si>
  <si>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</si>
  <si>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</si>
  <si>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</si>
  <si>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</si>
  <si>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</si>
  <si>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Lesedi(GT423)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</si>
  <si>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</si>
  <si>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</si>
  <si>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</si>
  <si>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</si>
  <si>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</si>
  <si>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</si>
  <si>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</si>
  <si>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</si>
  <si>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</si>
  <si>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</si>
  <si>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Lesedi(GT423)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</si>
  <si>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</si>
  <si>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</si>
  <si>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</si>
  <si>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</si>
  <si>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</si>
  <si>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</si>
  <si>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</si>
  <si>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</si>
  <si>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</si>
  <si>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</si>
  <si>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</si>
  <si>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</si>
  <si>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</si>
  <si>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</si>
  <si>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</si>
  <si>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</si>
  <si>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</si>
  <si>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</si>
  <si>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</si>
  <si>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</si>
  <si>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</si>
  <si>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</si>
  <si>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</si>
  <si>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</si>
  <si>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</si>
  <si>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</si>
  <si>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</si>
  <si>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</si>
  <si>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</si>
  <si>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</si>
  <si>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</si>
  <si>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</si>
  <si>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</si>
  <si>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Lesedi(GT423)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</si>
  <si>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</si>
  <si>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</si>
  <si>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</si>
  <si>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</si>
  <si>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</si>
  <si>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</si>
  <si>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</si>
  <si>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</si>
  <si>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</si>
  <si>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</si>
  <si>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</si>
  <si>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</si>
  <si>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</si>
  <si>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</si>
  <si>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</si>
  <si>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</si>
  <si>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</si>
  <si>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</si>
  <si>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</si>
  <si>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</si>
  <si>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</si>
  <si>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</si>
  <si>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</si>
  <si>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</si>
  <si>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</si>
  <si>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</si>
  <si>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</si>
  <si>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Lesedi(GT423)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</si>
  <si>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</si>
  <si>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</si>
  <si>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</si>
  <si>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</si>
  <si>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</si>
  <si>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</si>
  <si>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</si>
  <si>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</si>
  <si>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</si>
  <si>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</si>
  <si>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</si>
  <si>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</si>
  <si>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</si>
  <si>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</si>
  <si>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</si>
  <si>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</si>
  <si>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</si>
  <si>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</si>
  <si>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</si>
  <si>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</si>
  <si>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</si>
  <si>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</si>
  <si>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</si>
  <si>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</si>
  <si>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Lesedi(GT423)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</si>
  <si>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</si>
  <si>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</si>
  <si>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</si>
  <si>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</si>
  <si>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</si>
  <si>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</si>
  <si>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</si>
  <si>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</si>
  <si>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</si>
  <si>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</si>
  <si>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</si>
  <si>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</si>
  <si>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</si>
  <si>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</si>
  <si>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</si>
  <si>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</si>
  <si>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</si>
  <si>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</si>
  <si>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</si>
  <si>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</si>
  <si>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</si>
  <si>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</si>
  <si>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</si>
  <si>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</si>
  <si>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</si>
  <si>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</si>
  <si>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</si>
  <si>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</si>
  <si>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</si>
  <si>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</si>
  <si>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</si>
  <si>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</si>
  <si>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</si>
  <si>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</si>
  <si>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</si>
  <si>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Lesedi(GT423)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</si>
  <si>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</si>
  <si>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</si>
  <si>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Gauteng: Lesedi(GT423)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</si>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</sst>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89841385</v>
      </c>
      <c r="C5" s="19">
        <v>0</v>
      </c>
      <c r="D5" s="59">
        <v>98270357</v>
      </c>
      <c r="E5" s="60">
        <v>98249083</v>
      </c>
      <c r="F5" s="60">
        <v>8093749</v>
      </c>
      <c r="G5" s="60">
        <v>8095497</v>
      </c>
      <c r="H5" s="60">
        <v>7986980</v>
      </c>
      <c r="I5" s="60">
        <v>24176226</v>
      </c>
      <c r="J5" s="60">
        <v>8086709</v>
      </c>
      <c r="K5" s="60">
        <v>8084675</v>
      </c>
      <c r="L5" s="60">
        <v>8051632</v>
      </c>
      <c r="M5" s="60">
        <v>24223016</v>
      </c>
      <c r="N5" s="60">
        <v>8085149</v>
      </c>
      <c r="O5" s="60">
        <v>8004234</v>
      </c>
      <c r="P5" s="60">
        <v>7411375</v>
      </c>
      <c r="Q5" s="60">
        <v>23500758</v>
      </c>
      <c r="R5" s="60">
        <v>0</v>
      </c>
      <c r="S5" s="60">
        <v>0</v>
      </c>
      <c r="T5" s="60">
        <v>0</v>
      </c>
      <c r="U5" s="60">
        <v>0</v>
      </c>
      <c r="V5" s="60">
        <v>71900000</v>
      </c>
      <c r="W5" s="60">
        <v>73702764</v>
      </c>
      <c r="X5" s="60">
        <v>-1802764</v>
      </c>
      <c r="Y5" s="61">
        <v>-2.45</v>
      </c>
      <c r="Z5" s="62">
        <v>98249083</v>
      </c>
    </row>
    <row r="6" spans="1:26" ht="12.75">
      <c r="A6" s="58" t="s">
        <v>32</v>
      </c>
      <c r="B6" s="19">
        <v>399394793</v>
      </c>
      <c r="C6" s="19">
        <v>0</v>
      </c>
      <c r="D6" s="59">
        <v>456051035</v>
      </c>
      <c r="E6" s="60">
        <v>445852054</v>
      </c>
      <c r="F6" s="60">
        <v>41157958</v>
      </c>
      <c r="G6" s="60">
        <v>62019215</v>
      </c>
      <c r="H6" s="60">
        <v>16291186</v>
      </c>
      <c r="I6" s="60">
        <v>119468359</v>
      </c>
      <c r="J6" s="60">
        <v>34363616</v>
      </c>
      <c r="K6" s="60">
        <v>47254976</v>
      </c>
      <c r="L6" s="60">
        <v>34685318</v>
      </c>
      <c r="M6" s="60">
        <v>116303910</v>
      </c>
      <c r="N6" s="60">
        <v>36338357</v>
      </c>
      <c r="O6" s="60">
        <v>35727231</v>
      </c>
      <c r="P6" s="60">
        <v>32957090</v>
      </c>
      <c r="Q6" s="60">
        <v>105022678</v>
      </c>
      <c r="R6" s="60">
        <v>0</v>
      </c>
      <c r="S6" s="60">
        <v>0</v>
      </c>
      <c r="T6" s="60">
        <v>0</v>
      </c>
      <c r="U6" s="60">
        <v>0</v>
      </c>
      <c r="V6" s="60">
        <v>340794947</v>
      </c>
      <c r="W6" s="60">
        <v>342038286</v>
      </c>
      <c r="X6" s="60">
        <v>-1243339</v>
      </c>
      <c r="Y6" s="61">
        <v>-0.36</v>
      </c>
      <c r="Z6" s="62">
        <v>445852054</v>
      </c>
    </row>
    <row r="7" spans="1:26" ht="12.75">
      <c r="A7" s="58" t="s">
        <v>33</v>
      </c>
      <c r="B7" s="19">
        <v>1812230</v>
      </c>
      <c r="C7" s="19">
        <v>0</v>
      </c>
      <c r="D7" s="59">
        <v>1000000</v>
      </c>
      <c r="E7" s="60">
        <v>1673634</v>
      </c>
      <c r="F7" s="60">
        <v>80065</v>
      </c>
      <c r="G7" s="60">
        <v>59980</v>
      </c>
      <c r="H7" s="60">
        <v>116616</v>
      </c>
      <c r="I7" s="60">
        <v>256661</v>
      </c>
      <c r="J7" s="60">
        <v>259755</v>
      </c>
      <c r="K7" s="60">
        <v>202181</v>
      </c>
      <c r="L7" s="60">
        <v>118220</v>
      </c>
      <c r="M7" s="60">
        <v>580156</v>
      </c>
      <c r="N7" s="60">
        <v>304446</v>
      </c>
      <c r="O7" s="60">
        <v>144943</v>
      </c>
      <c r="P7" s="60">
        <v>336585</v>
      </c>
      <c r="Q7" s="60">
        <v>785974</v>
      </c>
      <c r="R7" s="60">
        <v>0</v>
      </c>
      <c r="S7" s="60">
        <v>0</v>
      </c>
      <c r="T7" s="60">
        <v>0</v>
      </c>
      <c r="U7" s="60">
        <v>0</v>
      </c>
      <c r="V7" s="60">
        <v>1622791</v>
      </c>
      <c r="W7" s="60">
        <v>749997</v>
      </c>
      <c r="X7" s="60">
        <v>872794</v>
      </c>
      <c r="Y7" s="61">
        <v>116.37</v>
      </c>
      <c r="Z7" s="62">
        <v>1673634</v>
      </c>
    </row>
    <row r="8" spans="1:26" ht="12.75">
      <c r="A8" s="58" t="s">
        <v>34</v>
      </c>
      <c r="B8" s="19">
        <v>94455355</v>
      </c>
      <c r="C8" s="19">
        <v>0</v>
      </c>
      <c r="D8" s="59">
        <v>103605538</v>
      </c>
      <c r="E8" s="60">
        <v>102471400</v>
      </c>
      <c r="F8" s="60">
        <v>0</v>
      </c>
      <c r="G8" s="60">
        <v>54621</v>
      </c>
      <c r="H8" s="60">
        <v>39211160</v>
      </c>
      <c r="I8" s="60">
        <v>39265781</v>
      </c>
      <c r="J8" s="60">
        <v>28310</v>
      </c>
      <c r="K8" s="60">
        <v>2502134</v>
      </c>
      <c r="L8" s="60">
        <v>31792087</v>
      </c>
      <c r="M8" s="60">
        <v>34322531</v>
      </c>
      <c r="N8" s="60">
        <v>358120</v>
      </c>
      <c r="O8" s="60">
        <v>0</v>
      </c>
      <c r="P8" s="60">
        <v>599160</v>
      </c>
      <c r="Q8" s="60">
        <v>957280</v>
      </c>
      <c r="R8" s="60">
        <v>0</v>
      </c>
      <c r="S8" s="60">
        <v>0</v>
      </c>
      <c r="T8" s="60">
        <v>0</v>
      </c>
      <c r="U8" s="60">
        <v>0</v>
      </c>
      <c r="V8" s="60">
        <v>74545592</v>
      </c>
      <c r="W8" s="60">
        <v>77704155</v>
      </c>
      <c r="X8" s="60">
        <v>-3158563</v>
      </c>
      <c r="Y8" s="61">
        <v>-4.06</v>
      </c>
      <c r="Z8" s="62">
        <v>102471400</v>
      </c>
    </row>
    <row r="9" spans="1:26" ht="12.75">
      <c r="A9" s="58" t="s">
        <v>35</v>
      </c>
      <c r="B9" s="19">
        <v>69003662</v>
      </c>
      <c r="C9" s="19">
        <v>0</v>
      </c>
      <c r="D9" s="59">
        <v>67488896</v>
      </c>
      <c r="E9" s="60">
        <v>65324530</v>
      </c>
      <c r="F9" s="60">
        <v>851910</v>
      </c>
      <c r="G9" s="60">
        <v>818647</v>
      </c>
      <c r="H9" s="60">
        <v>2678646</v>
      </c>
      <c r="I9" s="60">
        <v>4349203</v>
      </c>
      <c r="J9" s="60">
        <v>2125909</v>
      </c>
      <c r="K9" s="60">
        <v>421519</v>
      </c>
      <c r="L9" s="60">
        <v>3849602</v>
      </c>
      <c r="M9" s="60">
        <v>6397030</v>
      </c>
      <c r="N9" s="60">
        <v>2770330</v>
      </c>
      <c r="O9" s="60">
        <v>1999708</v>
      </c>
      <c r="P9" s="60">
        <v>1765232</v>
      </c>
      <c r="Q9" s="60">
        <v>6535270</v>
      </c>
      <c r="R9" s="60">
        <v>0</v>
      </c>
      <c r="S9" s="60">
        <v>0</v>
      </c>
      <c r="T9" s="60">
        <v>0</v>
      </c>
      <c r="U9" s="60">
        <v>0</v>
      </c>
      <c r="V9" s="60">
        <v>17281503</v>
      </c>
      <c r="W9" s="60">
        <v>50616666</v>
      </c>
      <c r="X9" s="60">
        <v>-33335163</v>
      </c>
      <c r="Y9" s="61">
        <v>-65.86</v>
      </c>
      <c r="Z9" s="62">
        <v>65324530</v>
      </c>
    </row>
    <row r="10" spans="1:26" ht="22.5">
      <c r="A10" s="63" t="s">
        <v>278</v>
      </c>
      <c r="B10" s="64">
        <f>SUM(B5:B9)</f>
        <v>654507425</v>
      </c>
      <c r="C10" s="64">
        <f>SUM(C5:C9)</f>
        <v>0</v>
      </c>
      <c r="D10" s="65">
        <f aca="true" t="shared" si="0" ref="D10:Z10">SUM(D5:D9)</f>
        <v>726415826</v>
      </c>
      <c r="E10" s="66">
        <f t="shared" si="0"/>
        <v>713570701</v>
      </c>
      <c r="F10" s="66">
        <f t="shared" si="0"/>
        <v>50183682</v>
      </c>
      <c r="G10" s="66">
        <f t="shared" si="0"/>
        <v>71047960</v>
      </c>
      <c r="H10" s="66">
        <f t="shared" si="0"/>
        <v>66284588</v>
      </c>
      <c r="I10" s="66">
        <f t="shared" si="0"/>
        <v>187516230</v>
      </c>
      <c r="J10" s="66">
        <f t="shared" si="0"/>
        <v>44864299</v>
      </c>
      <c r="K10" s="66">
        <f t="shared" si="0"/>
        <v>58465485</v>
      </c>
      <c r="L10" s="66">
        <f t="shared" si="0"/>
        <v>78496859</v>
      </c>
      <c r="M10" s="66">
        <f t="shared" si="0"/>
        <v>181826643</v>
      </c>
      <c r="N10" s="66">
        <f t="shared" si="0"/>
        <v>47856402</v>
      </c>
      <c r="O10" s="66">
        <f t="shared" si="0"/>
        <v>45876116</v>
      </c>
      <c r="P10" s="66">
        <f t="shared" si="0"/>
        <v>43069442</v>
      </c>
      <c r="Q10" s="66">
        <f t="shared" si="0"/>
        <v>136801960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506144833</v>
      </c>
      <c r="W10" s="66">
        <f t="shared" si="0"/>
        <v>544811868</v>
      </c>
      <c r="X10" s="66">
        <f t="shared" si="0"/>
        <v>-38667035</v>
      </c>
      <c r="Y10" s="67">
        <f>+IF(W10&lt;&gt;0,(X10/W10)*100,0)</f>
        <v>-7.097318775735626</v>
      </c>
      <c r="Z10" s="68">
        <f t="shared" si="0"/>
        <v>713570701</v>
      </c>
    </row>
    <row r="11" spans="1:26" ht="12.75">
      <c r="A11" s="58" t="s">
        <v>37</v>
      </c>
      <c r="B11" s="19">
        <v>142131713</v>
      </c>
      <c r="C11" s="19">
        <v>0</v>
      </c>
      <c r="D11" s="59">
        <v>154837383</v>
      </c>
      <c r="E11" s="60">
        <v>155324444</v>
      </c>
      <c r="F11" s="60">
        <v>0</v>
      </c>
      <c r="G11" s="60">
        <v>27160101</v>
      </c>
      <c r="H11" s="60">
        <v>11425209</v>
      </c>
      <c r="I11" s="60">
        <v>38585310</v>
      </c>
      <c r="J11" s="60">
        <v>-1515113</v>
      </c>
      <c r="K11" s="60">
        <v>13144397</v>
      </c>
      <c r="L11" s="60">
        <v>0</v>
      </c>
      <c r="M11" s="60">
        <v>11629284</v>
      </c>
      <c r="N11" s="60">
        <v>1097</v>
      </c>
      <c r="O11" s="60">
        <v>24949276</v>
      </c>
      <c r="P11" s="60">
        <v>13964684</v>
      </c>
      <c r="Q11" s="60">
        <v>38915057</v>
      </c>
      <c r="R11" s="60">
        <v>0</v>
      </c>
      <c r="S11" s="60">
        <v>0</v>
      </c>
      <c r="T11" s="60">
        <v>0</v>
      </c>
      <c r="U11" s="60">
        <v>0</v>
      </c>
      <c r="V11" s="60">
        <v>89129651</v>
      </c>
      <c r="W11" s="60">
        <v>116128035</v>
      </c>
      <c r="X11" s="60">
        <v>-26998384</v>
      </c>
      <c r="Y11" s="61">
        <v>-23.25</v>
      </c>
      <c r="Z11" s="62">
        <v>155324444</v>
      </c>
    </row>
    <row r="12" spans="1:26" ht="12.75">
      <c r="A12" s="58" t="s">
        <v>38</v>
      </c>
      <c r="B12" s="19">
        <v>9222847</v>
      </c>
      <c r="C12" s="19">
        <v>0</v>
      </c>
      <c r="D12" s="59">
        <v>9819461</v>
      </c>
      <c r="E12" s="60">
        <v>9819461</v>
      </c>
      <c r="F12" s="60">
        <v>0</v>
      </c>
      <c r="G12" s="60">
        <v>0</v>
      </c>
      <c r="H12" s="60">
        <v>1890381</v>
      </c>
      <c r="I12" s="60">
        <v>1890381</v>
      </c>
      <c r="J12" s="60">
        <v>1515113</v>
      </c>
      <c r="K12" s="60">
        <v>0</v>
      </c>
      <c r="L12" s="60">
        <v>0</v>
      </c>
      <c r="M12" s="60">
        <v>1515113</v>
      </c>
      <c r="N12" s="60">
        <v>0</v>
      </c>
      <c r="O12" s="60">
        <v>2288854</v>
      </c>
      <c r="P12" s="60">
        <v>742172</v>
      </c>
      <c r="Q12" s="60">
        <v>3031026</v>
      </c>
      <c r="R12" s="60">
        <v>0</v>
      </c>
      <c r="S12" s="60">
        <v>0</v>
      </c>
      <c r="T12" s="60">
        <v>0</v>
      </c>
      <c r="U12" s="60">
        <v>0</v>
      </c>
      <c r="V12" s="60">
        <v>6436520</v>
      </c>
      <c r="W12" s="60">
        <v>7364592</v>
      </c>
      <c r="X12" s="60">
        <v>-928072</v>
      </c>
      <c r="Y12" s="61">
        <v>-12.6</v>
      </c>
      <c r="Z12" s="62">
        <v>9819461</v>
      </c>
    </row>
    <row r="13" spans="1:26" ht="12.75">
      <c r="A13" s="58" t="s">
        <v>279</v>
      </c>
      <c r="B13" s="19">
        <v>43508835</v>
      </c>
      <c r="C13" s="19">
        <v>0</v>
      </c>
      <c r="D13" s="59">
        <v>41807809</v>
      </c>
      <c r="E13" s="60">
        <v>41807809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31355856</v>
      </c>
      <c r="X13" s="60">
        <v>-31355856</v>
      </c>
      <c r="Y13" s="61">
        <v>-100</v>
      </c>
      <c r="Z13" s="62">
        <v>41807809</v>
      </c>
    </row>
    <row r="14" spans="1:26" ht="12.75">
      <c r="A14" s="58" t="s">
        <v>40</v>
      </c>
      <c r="B14" s="19">
        <v>14457584</v>
      </c>
      <c r="C14" s="19">
        <v>0</v>
      </c>
      <c r="D14" s="59">
        <v>10367817</v>
      </c>
      <c r="E14" s="60">
        <v>10367817</v>
      </c>
      <c r="F14" s="60">
        <v>0</v>
      </c>
      <c r="G14" s="60">
        <v>0</v>
      </c>
      <c r="H14" s="60">
        <v>1416761</v>
      </c>
      <c r="I14" s="60">
        <v>1416761</v>
      </c>
      <c r="J14" s="60">
        <v>477386</v>
      </c>
      <c r="K14" s="60">
        <v>461987</v>
      </c>
      <c r="L14" s="60">
        <v>471621</v>
      </c>
      <c r="M14" s="60">
        <v>1410994</v>
      </c>
      <c r="N14" s="60">
        <v>472939</v>
      </c>
      <c r="O14" s="60">
        <v>0</v>
      </c>
      <c r="P14" s="60">
        <v>1335075</v>
      </c>
      <c r="Q14" s="60">
        <v>1808014</v>
      </c>
      <c r="R14" s="60">
        <v>0</v>
      </c>
      <c r="S14" s="60">
        <v>0</v>
      </c>
      <c r="T14" s="60">
        <v>0</v>
      </c>
      <c r="U14" s="60">
        <v>0</v>
      </c>
      <c r="V14" s="60">
        <v>4635769</v>
      </c>
      <c r="W14" s="60">
        <v>7775865</v>
      </c>
      <c r="X14" s="60">
        <v>-3140096</v>
      </c>
      <c r="Y14" s="61">
        <v>-40.38</v>
      </c>
      <c r="Z14" s="62">
        <v>10367817</v>
      </c>
    </row>
    <row r="15" spans="1:26" ht="12.75">
      <c r="A15" s="58" t="s">
        <v>41</v>
      </c>
      <c r="B15" s="19">
        <v>276716939</v>
      </c>
      <c r="C15" s="19">
        <v>0</v>
      </c>
      <c r="D15" s="59">
        <v>289476703</v>
      </c>
      <c r="E15" s="60">
        <v>301448689</v>
      </c>
      <c r="F15" s="60">
        <v>1731760</v>
      </c>
      <c r="G15" s="60">
        <v>33149383</v>
      </c>
      <c r="H15" s="60">
        <v>33645000</v>
      </c>
      <c r="I15" s="60">
        <v>68526143</v>
      </c>
      <c r="J15" s="60">
        <v>24004506</v>
      </c>
      <c r="K15" s="60">
        <v>38981478</v>
      </c>
      <c r="L15" s="60">
        <v>8377014</v>
      </c>
      <c r="M15" s="60">
        <v>71362998</v>
      </c>
      <c r="N15" s="60">
        <v>23154735</v>
      </c>
      <c r="O15" s="60">
        <v>19691251</v>
      </c>
      <c r="P15" s="60">
        <v>33367923</v>
      </c>
      <c r="Q15" s="60">
        <v>76213909</v>
      </c>
      <c r="R15" s="60">
        <v>0</v>
      </c>
      <c r="S15" s="60">
        <v>0</v>
      </c>
      <c r="T15" s="60">
        <v>0</v>
      </c>
      <c r="U15" s="60">
        <v>0</v>
      </c>
      <c r="V15" s="60">
        <v>216103050</v>
      </c>
      <c r="W15" s="60">
        <v>217107531</v>
      </c>
      <c r="X15" s="60">
        <v>-1004481</v>
      </c>
      <c r="Y15" s="61">
        <v>-0.46</v>
      </c>
      <c r="Z15" s="62">
        <v>301448689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203449944</v>
      </c>
      <c r="C17" s="19">
        <v>0</v>
      </c>
      <c r="D17" s="59">
        <v>202921468</v>
      </c>
      <c r="E17" s="60">
        <v>195485083</v>
      </c>
      <c r="F17" s="60">
        <v>2664633</v>
      </c>
      <c r="G17" s="60">
        <v>6710292</v>
      </c>
      <c r="H17" s="60">
        <v>6724380</v>
      </c>
      <c r="I17" s="60">
        <v>16099305</v>
      </c>
      <c r="J17" s="60">
        <v>7126269</v>
      </c>
      <c r="K17" s="60">
        <v>8941900</v>
      </c>
      <c r="L17" s="60">
        <v>7753172</v>
      </c>
      <c r="M17" s="60">
        <v>23821341</v>
      </c>
      <c r="N17" s="60">
        <v>4017005</v>
      </c>
      <c r="O17" s="60">
        <v>5136614</v>
      </c>
      <c r="P17" s="60">
        <v>5836039</v>
      </c>
      <c r="Q17" s="60">
        <v>14989658</v>
      </c>
      <c r="R17" s="60">
        <v>0</v>
      </c>
      <c r="S17" s="60">
        <v>0</v>
      </c>
      <c r="T17" s="60">
        <v>0</v>
      </c>
      <c r="U17" s="60">
        <v>0</v>
      </c>
      <c r="V17" s="60">
        <v>54910304</v>
      </c>
      <c r="W17" s="60">
        <v>152191107</v>
      </c>
      <c r="X17" s="60">
        <v>-97280803</v>
      </c>
      <c r="Y17" s="61">
        <v>-63.92</v>
      </c>
      <c r="Z17" s="62">
        <v>195485083</v>
      </c>
    </row>
    <row r="18" spans="1:26" ht="12.75">
      <c r="A18" s="70" t="s">
        <v>44</v>
      </c>
      <c r="B18" s="71">
        <f>SUM(B11:B17)</f>
        <v>689487862</v>
      </c>
      <c r="C18" s="71">
        <f>SUM(C11:C17)</f>
        <v>0</v>
      </c>
      <c r="D18" s="72">
        <f aca="true" t="shared" si="1" ref="D18:Z18">SUM(D11:D17)</f>
        <v>709230641</v>
      </c>
      <c r="E18" s="73">
        <f t="shared" si="1"/>
        <v>714253303</v>
      </c>
      <c r="F18" s="73">
        <f t="shared" si="1"/>
        <v>4396393</v>
      </c>
      <c r="G18" s="73">
        <f t="shared" si="1"/>
        <v>67019776</v>
      </c>
      <c r="H18" s="73">
        <f t="shared" si="1"/>
        <v>55101731</v>
      </c>
      <c r="I18" s="73">
        <f t="shared" si="1"/>
        <v>126517900</v>
      </c>
      <c r="J18" s="73">
        <f t="shared" si="1"/>
        <v>31608161</v>
      </c>
      <c r="K18" s="73">
        <f t="shared" si="1"/>
        <v>61529762</v>
      </c>
      <c r="L18" s="73">
        <f t="shared" si="1"/>
        <v>16601807</v>
      </c>
      <c r="M18" s="73">
        <f t="shared" si="1"/>
        <v>109739730</v>
      </c>
      <c r="N18" s="73">
        <f t="shared" si="1"/>
        <v>27645776</v>
      </c>
      <c r="O18" s="73">
        <f t="shared" si="1"/>
        <v>52065995</v>
      </c>
      <c r="P18" s="73">
        <f t="shared" si="1"/>
        <v>55245893</v>
      </c>
      <c r="Q18" s="73">
        <f t="shared" si="1"/>
        <v>134957664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371215294</v>
      </c>
      <c r="W18" s="73">
        <f t="shared" si="1"/>
        <v>531922986</v>
      </c>
      <c r="X18" s="73">
        <f t="shared" si="1"/>
        <v>-160707692</v>
      </c>
      <c r="Y18" s="67">
        <f>+IF(W18&lt;&gt;0,(X18/W18)*100,0)</f>
        <v>-30.212586451377753</v>
      </c>
      <c r="Z18" s="74">
        <f t="shared" si="1"/>
        <v>714253303</v>
      </c>
    </row>
    <row r="19" spans="1:26" ht="12.75">
      <c r="A19" s="70" t="s">
        <v>45</v>
      </c>
      <c r="B19" s="75">
        <f>+B10-B18</f>
        <v>-34980437</v>
      </c>
      <c r="C19" s="75">
        <f>+C10-C18</f>
        <v>0</v>
      </c>
      <c r="D19" s="76">
        <f aca="true" t="shared" si="2" ref="D19:Z19">+D10-D18</f>
        <v>17185185</v>
      </c>
      <c r="E19" s="77">
        <f t="shared" si="2"/>
        <v>-682602</v>
      </c>
      <c r="F19" s="77">
        <f t="shared" si="2"/>
        <v>45787289</v>
      </c>
      <c r="G19" s="77">
        <f t="shared" si="2"/>
        <v>4028184</v>
      </c>
      <c r="H19" s="77">
        <f t="shared" si="2"/>
        <v>11182857</v>
      </c>
      <c r="I19" s="77">
        <f t="shared" si="2"/>
        <v>60998330</v>
      </c>
      <c r="J19" s="77">
        <f t="shared" si="2"/>
        <v>13256138</v>
      </c>
      <c r="K19" s="77">
        <f t="shared" si="2"/>
        <v>-3064277</v>
      </c>
      <c r="L19" s="77">
        <f t="shared" si="2"/>
        <v>61895052</v>
      </c>
      <c r="M19" s="77">
        <f t="shared" si="2"/>
        <v>72086913</v>
      </c>
      <c r="N19" s="77">
        <f t="shared" si="2"/>
        <v>20210626</v>
      </c>
      <c r="O19" s="77">
        <f t="shared" si="2"/>
        <v>-6189879</v>
      </c>
      <c r="P19" s="77">
        <f t="shared" si="2"/>
        <v>-12176451</v>
      </c>
      <c r="Q19" s="77">
        <f t="shared" si="2"/>
        <v>1844296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134929539</v>
      </c>
      <c r="W19" s="77">
        <f>IF(E10=E18,0,W10-W18)</f>
        <v>12888882</v>
      </c>
      <c r="X19" s="77">
        <f t="shared" si="2"/>
        <v>122040657</v>
      </c>
      <c r="Y19" s="78">
        <f>+IF(W19&lt;&gt;0,(X19/W19)*100,0)</f>
        <v>946.8676724637559</v>
      </c>
      <c r="Z19" s="79">
        <f t="shared" si="2"/>
        <v>-682602</v>
      </c>
    </row>
    <row r="20" spans="1:26" ht="12.75">
      <c r="A20" s="58" t="s">
        <v>46</v>
      </c>
      <c r="B20" s="19">
        <v>35380454</v>
      </c>
      <c r="C20" s="19">
        <v>0</v>
      </c>
      <c r="D20" s="59">
        <v>40374000</v>
      </c>
      <c r="E20" s="60">
        <v>43950104</v>
      </c>
      <c r="F20" s="60">
        <v>0</v>
      </c>
      <c r="G20" s="60">
        <v>0</v>
      </c>
      <c r="H20" s="60">
        <v>2315211</v>
      </c>
      <c r="I20" s="60">
        <v>2315211</v>
      </c>
      <c r="J20" s="60">
        <v>0</v>
      </c>
      <c r="K20" s="60">
        <v>3259084</v>
      </c>
      <c r="L20" s="60">
        <v>1255774</v>
      </c>
      <c r="M20" s="60">
        <v>4514858</v>
      </c>
      <c r="N20" s="60">
        <v>5082073</v>
      </c>
      <c r="O20" s="60">
        <v>0</v>
      </c>
      <c r="P20" s="60">
        <v>3289488</v>
      </c>
      <c r="Q20" s="60">
        <v>8371561</v>
      </c>
      <c r="R20" s="60">
        <v>0</v>
      </c>
      <c r="S20" s="60">
        <v>0</v>
      </c>
      <c r="T20" s="60">
        <v>0</v>
      </c>
      <c r="U20" s="60">
        <v>0</v>
      </c>
      <c r="V20" s="60">
        <v>15201630</v>
      </c>
      <c r="W20" s="60">
        <v>30280500</v>
      </c>
      <c r="X20" s="60">
        <v>-15078870</v>
      </c>
      <c r="Y20" s="61">
        <v>-49.8</v>
      </c>
      <c r="Z20" s="62">
        <v>43950104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400017</v>
      </c>
      <c r="C22" s="86">
        <f>SUM(C19:C21)</f>
        <v>0</v>
      </c>
      <c r="D22" s="87">
        <f aca="true" t="shared" si="3" ref="D22:Z22">SUM(D19:D21)</f>
        <v>57559185</v>
      </c>
      <c r="E22" s="88">
        <f t="shared" si="3"/>
        <v>43267502</v>
      </c>
      <c r="F22" s="88">
        <f t="shared" si="3"/>
        <v>45787289</v>
      </c>
      <c r="G22" s="88">
        <f t="shared" si="3"/>
        <v>4028184</v>
      </c>
      <c r="H22" s="88">
        <f t="shared" si="3"/>
        <v>13498068</v>
      </c>
      <c r="I22" s="88">
        <f t="shared" si="3"/>
        <v>63313541</v>
      </c>
      <c r="J22" s="88">
        <f t="shared" si="3"/>
        <v>13256138</v>
      </c>
      <c r="K22" s="88">
        <f t="shared" si="3"/>
        <v>194807</v>
      </c>
      <c r="L22" s="88">
        <f t="shared" si="3"/>
        <v>63150826</v>
      </c>
      <c r="M22" s="88">
        <f t="shared" si="3"/>
        <v>76601771</v>
      </c>
      <c r="N22" s="88">
        <f t="shared" si="3"/>
        <v>25292699</v>
      </c>
      <c r="O22" s="88">
        <f t="shared" si="3"/>
        <v>-6189879</v>
      </c>
      <c r="P22" s="88">
        <f t="shared" si="3"/>
        <v>-8886963</v>
      </c>
      <c r="Q22" s="88">
        <f t="shared" si="3"/>
        <v>10215857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150131169</v>
      </c>
      <c r="W22" s="88">
        <f t="shared" si="3"/>
        <v>43169382</v>
      </c>
      <c r="X22" s="88">
        <f t="shared" si="3"/>
        <v>106961787</v>
      </c>
      <c r="Y22" s="89">
        <f>+IF(W22&lt;&gt;0,(X22/W22)*100,0)</f>
        <v>247.77233781109027</v>
      </c>
      <c r="Z22" s="90">
        <f t="shared" si="3"/>
        <v>43267502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400017</v>
      </c>
      <c r="C24" s="75">
        <f>SUM(C22:C23)</f>
        <v>0</v>
      </c>
      <c r="D24" s="76">
        <f aca="true" t="shared" si="4" ref="D24:Z24">SUM(D22:D23)</f>
        <v>57559185</v>
      </c>
      <c r="E24" s="77">
        <f t="shared" si="4"/>
        <v>43267502</v>
      </c>
      <c r="F24" s="77">
        <f t="shared" si="4"/>
        <v>45787289</v>
      </c>
      <c r="G24" s="77">
        <f t="shared" si="4"/>
        <v>4028184</v>
      </c>
      <c r="H24" s="77">
        <f t="shared" si="4"/>
        <v>13498068</v>
      </c>
      <c r="I24" s="77">
        <f t="shared" si="4"/>
        <v>63313541</v>
      </c>
      <c r="J24" s="77">
        <f t="shared" si="4"/>
        <v>13256138</v>
      </c>
      <c r="K24" s="77">
        <f t="shared" si="4"/>
        <v>194807</v>
      </c>
      <c r="L24" s="77">
        <f t="shared" si="4"/>
        <v>63150826</v>
      </c>
      <c r="M24" s="77">
        <f t="shared" si="4"/>
        <v>76601771</v>
      </c>
      <c r="N24" s="77">
        <f t="shared" si="4"/>
        <v>25292699</v>
      </c>
      <c r="O24" s="77">
        <f t="shared" si="4"/>
        <v>-6189879</v>
      </c>
      <c r="P24" s="77">
        <f t="shared" si="4"/>
        <v>-8886963</v>
      </c>
      <c r="Q24" s="77">
        <f t="shared" si="4"/>
        <v>10215857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150131169</v>
      </c>
      <c r="W24" s="77">
        <f t="shared" si="4"/>
        <v>43169382</v>
      </c>
      <c r="X24" s="77">
        <f t="shared" si="4"/>
        <v>106961787</v>
      </c>
      <c r="Y24" s="78">
        <f>+IF(W24&lt;&gt;0,(X24/W24)*100,0)</f>
        <v>247.77233781109027</v>
      </c>
      <c r="Z24" s="79">
        <f t="shared" si="4"/>
        <v>43267502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32253770</v>
      </c>
      <c r="C27" s="22">
        <v>0</v>
      </c>
      <c r="D27" s="99">
        <v>57011000</v>
      </c>
      <c r="E27" s="100">
        <v>43244074</v>
      </c>
      <c r="F27" s="100">
        <v>759198</v>
      </c>
      <c r="G27" s="100">
        <v>1729669</v>
      </c>
      <c r="H27" s="100">
        <v>974947</v>
      </c>
      <c r="I27" s="100">
        <v>3463814</v>
      </c>
      <c r="J27" s="100">
        <v>1298081</v>
      </c>
      <c r="K27" s="100">
        <v>994670</v>
      </c>
      <c r="L27" s="100">
        <v>3834359</v>
      </c>
      <c r="M27" s="100">
        <v>6127110</v>
      </c>
      <c r="N27" s="100">
        <v>730463</v>
      </c>
      <c r="O27" s="100">
        <v>1893411</v>
      </c>
      <c r="P27" s="100">
        <v>2284165</v>
      </c>
      <c r="Q27" s="100">
        <v>4908039</v>
      </c>
      <c r="R27" s="100">
        <v>0</v>
      </c>
      <c r="S27" s="100">
        <v>0</v>
      </c>
      <c r="T27" s="100">
        <v>0</v>
      </c>
      <c r="U27" s="100">
        <v>0</v>
      </c>
      <c r="V27" s="100">
        <v>14498963</v>
      </c>
      <c r="W27" s="100">
        <v>32433056</v>
      </c>
      <c r="X27" s="100">
        <v>-17934093</v>
      </c>
      <c r="Y27" s="101">
        <v>-55.3</v>
      </c>
      <c r="Z27" s="102">
        <v>43244074</v>
      </c>
    </row>
    <row r="28" spans="1:26" ht="12.75">
      <c r="A28" s="103" t="s">
        <v>46</v>
      </c>
      <c r="B28" s="19">
        <v>27269016</v>
      </c>
      <c r="C28" s="19">
        <v>0</v>
      </c>
      <c r="D28" s="59">
        <v>34611000</v>
      </c>
      <c r="E28" s="60">
        <v>39060104</v>
      </c>
      <c r="F28" s="60">
        <v>0</v>
      </c>
      <c r="G28" s="60">
        <v>1472406</v>
      </c>
      <c r="H28" s="60">
        <v>957531</v>
      </c>
      <c r="I28" s="60">
        <v>2429937</v>
      </c>
      <c r="J28" s="60">
        <v>1025293</v>
      </c>
      <c r="K28" s="60">
        <v>982120</v>
      </c>
      <c r="L28" s="60">
        <v>3834359</v>
      </c>
      <c r="M28" s="60">
        <v>5841772</v>
      </c>
      <c r="N28" s="60">
        <v>729393</v>
      </c>
      <c r="O28" s="60">
        <v>1698721</v>
      </c>
      <c r="P28" s="60">
        <v>2098312</v>
      </c>
      <c r="Q28" s="60">
        <v>4526426</v>
      </c>
      <c r="R28" s="60">
        <v>0</v>
      </c>
      <c r="S28" s="60">
        <v>0</v>
      </c>
      <c r="T28" s="60">
        <v>0</v>
      </c>
      <c r="U28" s="60">
        <v>0</v>
      </c>
      <c r="V28" s="60">
        <v>12798135</v>
      </c>
      <c r="W28" s="60">
        <v>29295078</v>
      </c>
      <c r="X28" s="60">
        <v>-16496943</v>
      </c>
      <c r="Y28" s="61">
        <v>-56.31</v>
      </c>
      <c r="Z28" s="62">
        <v>39060104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4984754</v>
      </c>
      <c r="C31" s="19">
        <v>0</v>
      </c>
      <c r="D31" s="59">
        <v>22400000</v>
      </c>
      <c r="E31" s="60">
        <v>4183970</v>
      </c>
      <c r="F31" s="60">
        <v>759198</v>
      </c>
      <c r="G31" s="60">
        <v>257263</v>
      </c>
      <c r="H31" s="60">
        <v>17416</v>
      </c>
      <c r="I31" s="60">
        <v>1033877</v>
      </c>
      <c r="J31" s="60">
        <v>272788</v>
      </c>
      <c r="K31" s="60">
        <v>12550</v>
      </c>
      <c r="L31" s="60">
        <v>0</v>
      </c>
      <c r="M31" s="60">
        <v>285338</v>
      </c>
      <c r="N31" s="60">
        <v>1070</v>
      </c>
      <c r="O31" s="60">
        <v>194690</v>
      </c>
      <c r="P31" s="60">
        <v>185853</v>
      </c>
      <c r="Q31" s="60">
        <v>381613</v>
      </c>
      <c r="R31" s="60">
        <v>0</v>
      </c>
      <c r="S31" s="60">
        <v>0</v>
      </c>
      <c r="T31" s="60">
        <v>0</v>
      </c>
      <c r="U31" s="60">
        <v>0</v>
      </c>
      <c r="V31" s="60">
        <v>1700828</v>
      </c>
      <c r="W31" s="60">
        <v>3137978</v>
      </c>
      <c r="X31" s="60">
        <v>-1437150</v>
      </c>
      <c r="Y31" s="61">
        <v>-45.8</v>
      </c>
      <c r="Z31" s="62">
        <v>4183970</v>
      </c>
    </row>
    <row r="32" spans="1:26" ht="12.75">
      <c r="A32" s="70" t="s">
        <v>54</v>
      </c>
      <c r="B32" s="22">
        <f>SUM(B28:B31)</f>
        <v>32253770</v>
      </c>
      <c r="C32" s="22">
        <f>SUM(C28:C31)</f>
        <v>0</v>
      </c>
      <c r="D32" s="99">
        <f aca="true" t="shared" si="5" ref="D32:Z32">SUM(D28:D31)</f>
        <v>57011000</v>
      </c>
      <c r="E32" s="100">
        <f t="shared" si="5"/>
        <v>43244074</v>
      </c>
      <c r="F32" s="100">
        <f t="shared" si="5"/>
        <v>759198</v>
      </c>
      <c r="G32" s="100">
        <f t="shared" si="5"/>
        <v>1729669</v>
      </c>
      <c r="H32" s="100">
        <f t="shared" si="5"/>
        <v>974947</v>
      </c>
      <c r="I32" s="100">
        <f t="shared" si="5"/>
        <v>3463814</v>
      </c>
      <c r="J32" s="100">
        <f t="shared" si="5"/>
        <v>1298081</v>
      </c>
      <c r="K32" s="100">
        <f t="shared" si="5"/>
        <v>994670</v>
      </c>
      <c r="L32" s="100">
        <f t="shared" si="5"/>
        <v>3834359</v>
      </c>
      <c r="M32" s="100">
        <f t="shared" si="5"/>
        <v>6127110</v>
      </c>
      <c r="N32" s="100">
        <f t="shared" si="5"/>
        <v>730463</v>
      </c>
      <c r="O32" s="100">
        <f t="shared" si="5"/>
        <v>1893411</v>
      </c>
      <c r="P32" s="100">
        <f t="shared" si="5"/>
        <v>2284165</v>
      </c>
      <c r="Q32" s="100">
        <f t="shared" si="5"/>
        <v>4908039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14498963</v>
      </c>
      <c r="W32" s="100">
        <f t="shared" si="5"/>
        <v>32433056</v>
      </c>
      <c r="X32" s="100">
        <f t="shared" si="5"/>
        <v>-17934093</v>
      </c>
      <c r="Y32" s="101">
        <f>+IF(W32&lt;&gt;0,(X32/W32)*100,0)</f>
        <v>-55.2957235975543</v>
      </c>
      <c r="Z32" s="102">
        <f t="shared" si="5"/>
        <v>43244074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121702985</v>
      </c>
      <c r="C35" s="19">
        <v>0</v>
      </c>
      <c r="D35" s="59">
        <v>95998087</v>
      </c>
      <c r="E35" s="60">
        <v>266669086</v>
      </c>
      <c r="F35" s="60">
        <v>32473317</v>
      </c>
      <c r="G35" s="60">
        <v>71628883</v>
      </c>
      <c r="H35" s="60">
        <v>228362572</v>
      </c>
      <c r="I35" s="60">
        <v>228362572</v>
      </c>
      <c r="J35" s="60">
        <v>230895083</v>
      </c>
      <c r="K35" s="60">
        <v>259933788</v>
      </c>
      <c r="L35" s="60">
        <v>289465577</v>
      </c>
      <c r="M35" s="60">
        <v>289465577</v>
      </c>
      <c r="N35" s="60">
        <v>289650425</v>
      </c>
      <c r="O35" s="60">
        <v>289579725</v>
      </c>
      <c r="P35" s="60">
        <v>292821928</v>
      </c>
      <c r="Q35" s="60">
        <v>292821928</v>
      </c>
      <c r="R35" s="60">
        <v>0</v>
      </c>
      <c r="S35" s="60">
        <v>0</v>
      </c>
      <c r="T35" s="60">
        <v>0</v>
      </c>
      <c r="U35" s="60">
        <v>0</v>
      </c>
      <c r="V35" s="60">
        <v>292821928</v>
      </c>
      <c r="W35" s="60">
        <v>200001815</v>
      </c>
      <c r="X35" s="60">
        <v>92820113</v>
      </c>
      <c r="Y35" s="61">
        <v>46.41</v>
      </c>
      <c r="Z35" s="62">
        <v>266669086</v>
      </c>
    </row>
    <row r="36" spans="1:26" ht="12.75">
      <c r="A36" s="58" t="s">
        <v>57</v>
      </c>
      <c r="B36" s="19">
        <v>815339219</v>
      </c>
      <c r="C36" s="19">
        <v>0</v>
      </c>
      <c r="D36" s="59">
        <v>914758960</v>
      </c>
      <c r="E36" s="60">
        <v>823520906</v>
      </c>
      <c r="F36" s="60">
        <v>15147463</v>
      </c>
      <c r="G36" s="60">
        <v>-424469</v>
      </c>
      <c r="H36" s="60">
        <v>815468525</v>
      </c>
      <c r="I36" s="60">
        <v>815468525</v>
      </c>
      <c r="J36" s="60">
        <v>831672383</v>
      </c>
      <c r="K36" s="60">
        <v>834347431</v>
      </c>
      <c r="L36" s="60">
        <v>846845601</v>
      </c>
      <c r="M36" s="60">
        <v>846845601</v>
      </c>
      <c r="N36" s="60">
        <v>825417259</v>
      </c>
      <c r="O36" s="60">
        <v>822943646</v>
      </c>
      <c r="P36" s="60">
        <v>829594834</v>
      </c>
      <c r="Q36" s="60">
        <v>829594834</v>
      </c>
      <c r="R36" s="60">
        <v>0</v>
      </c>
      <c r="S36" s="60">
        <v>0</v>
      </c>
      <c r="T36" s="60">
        <v>0</v>
      </c>
      <c r="U36" s="60">
        <v>0</v>
      </c>
      <c r="V36" s="60">
        <v>829594834</v>
      </c>
      <c r="W36" s="60">
        <v>617640680</v>
      </c>
      <c r="X36" s="60">
        <v>211954154</v>
      </c>
      <c r="Y36" s="61">
        <v>34.32</v>
      </c>
      <c r="Z36" s="62">
        <v>823520906</v>
      </c>
    </row>
    <row r="37" spans="1:26" ht="12.75">
      <c r="A37" s="58" t="s">
        <v>58</v>
      </c>
      <c r="B37" s="19">
        <v>158356557</v>
      </c>
      <c r="C37" s="19">
        <v>0</v>
      </c>
      <c r="D37" s="59">
        <v>100666980</v>
      </c>
      <c r="E37" s="60">
        <v>235383989</v>
      </c>
      <c r="F37" s="60">
        <v>-1523090</v>
      </c>
      <c r="G37" s="60">
        <v>18032359</v>
      </c>
      <c r="H37" s="60">
        <v>201340918</v>
      </c>
      <c r="I37" s="60">
        <v>201340918</v>
      </c>
      <c r="J37" s="60">
        <v>206821148</v>
      </c>
      <c r="K37" s="60">
        <v>235474501</v>
      </c>
      <c r="L37" s="60">
        <v>215979580</v>
      </c>
      <c r="M37" s="60">
        <v>215979580</v>
      </c>
      <c r="N37" s="60">
        <v>205993152</v>
      </c>
      <c r="O37" s="60">
        <v>199781512</v>
      </c>
      <c r="P37" s="60">
        <v>213718999</v>
      </c>
      <c r="Q37" s="60">
        <v>213718999</v>
      </c>
      <c r="R37" s="60">
        <v>0</v>
      </c>
      <c r="S37" s="60">
        <v>0</v>
      </c>
      <c r="T37" s="60">
        <v>0</v>
      </c>
      <c r="U37" s="60">
        <v>0</v>
      </c>
      <c r="V37" s="60">
        <v>213718999</v>
      </c>
      <c r="W37" s="60">
        <v>176537992</v>
      </c>
      <c r="X37" s="60">
        <v>37181007</v>
      </c>
      <c r="Y37" s="61">
        <v>21.06</v>
      </c>
      <c r="Z37" s="62">
        <v>235383989</v>
      </c>
    </row>
    <row r="38" spans="1:26" ht="12.75">
      <c r="A38" s="58" t="s">
        <v>59</v>
      </c>
      <c r="B38" s="19">
        <v>121593586</v>
      </c>
      <c r="C38" s="19">
        <v>0</v>
      </c>
      <c r="D38" s="59">
        <v>116449401</v>
      </c>
      <c r="E38" s="60">
        <v>123751819</v>
      </c>
      <c r="F38" s="60">
        <v>3356578</v>
      </c>
      <c r="G38" s="60">
        <v>3356578</v>
      </c>
      <c r="H38" s="60">
        <v>124950163</v>
      </c>
      <c r="I38" s="60">
        <v>124950163</v>
      </c>
      <c r="J38" s="60">
        <v>124950163</v>
      </c>
      <c r="K38" s="60">
        <v>124950163</v>
      </c>
      <c r="L38" s="60">
        <v>123324219</v>
      </c>
      <c r="M38" s="60">
        <v>123324219</v>
      </c>
      <c r="N38" s="60">
        <v>123324219</v>
      </c>
      <c r="O38" s="60">
        <v>123324219</v>
      </c>
      <c r="P38" s="60">
        <v>123324219</v>
      </c>
      <c r="Q38" s="60">
        <v>123324219</v>
      </c>
      <c r="R38" s="60">
        <v>0</v>
      </c>
      <c r="S38" s="60">
        <v>0</v>
      </c>
      <c r="T38" s="60">
        <v>0</v>
      </c>
      <c r="U38" s="60">
        <v>0</v>
      </c>
      <c r="V38" s="60">
        <v>123324219</v>
      </c>
      <c r="W38" s="60">
        <v>92813864</v>
      </c>
      <c r="X38" s="60">
        <v>30510355</v>
      </c>
      <c r="Y38" s="61">
        <v>32.87</v>
      </c>
      <c r="Z38" s="62">
        <v>123751819</v>
      </c>
    </row>
    <row r="39" spans="1:26" ht="12.75">
      <c r="A39" s="58" t="s">
        <v>60</v>
      </c>
      <c r="B39" s="19">
        <v>657092061</v>
      </c>
      <c r="C39" s="19">
        <v>0</v>
      </c>
      <c r="D39" s="59">
        <v>793640666</v>
      </c>
      <c r="E39" s="60">
        <v>731054184</v>
      </c>
      <c r="F39" s="60">
        <v>45787292</v>
      </c>
      <c r="G39" s="60">
        <v>49815477</v>
      </c>
      <c r="H39" s="60">
        <v>717540016</v>
      </c>
      <c r="I39" s="60">
        <v>717540016</v>
      </c>
      <c r="J39" s="60">
        <v>730796155</v>
      </c>
      <c r="K39" s="60">
        <v>733856555</v>
      </c>
      <c r="L39" s="60">
        <v>797007379</v>
      </c>
      <c r="M39" s="60">
        <v>797007379</v>
      </c>
      <c r="N39" s="60">
        <v>785750313</v>
      </c>
      <c r="O39" s="60">
        <v>789417640</v>
      </c>
      <c r="P39" s="60">
        <v>785373544</v>
      </c>
      <c r="Q39" s="60">
        <v>785373544</v>
      </c>
      <c r="R39" s="60">
        <v>0</v>
      </c>
      <c r="S39" s="60">
        <v>0</v>
      </c>
      <c r="T39" s="60">
        <v>0</v>
      </c>
      <c r="U39" s="60">
        <v>0</v>
      </c>
      <c r="V39" s="60">
        <v>785373544</v>
      </c>
      <c r="W39" s="60">
        <v>548290638</v>
      </c>
      <c r="X39" s="60">
        <v>237082906</v>
      </c>
      <c r="Y39" s="61">
        <v>43.24</v>
      </c>
      <c r="Z39" s="62">
        <v>731054184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30507554</v>
      </c>
      <c r="C42" s="19">
        <v>0</v>
      </c>
      <c r="D42" s="59">
        <v>57334351</v>
      </c>
      <c r="E42" s="60">
        <v>45096009</v>
      </c>
      <c r="F42" s="60">
        <v>17659100</v>
      </c>
      <c r="G42" s="60">
        <v>5302864</v>
      </c>
      <c r="H42" s="60">
        <v>-1686376</v>
      </c>
      <c r="I42" s="60">
        <v>21275588</v>
      </c>
      <c r="J42" s="60">
        <v>105434</v>
      </c>
      <c r="K42" s="60">
        <v>-201360</v>
      </c>
      <c r="L42" s="60">
        <v>16845346</v>
      </c>
      <c r="M42" s="60">
        <v>16749420</v>
      </c>
      <c r="N42" s="60">
        <v>-5703070</v>
      </c>
      <c r="O42" s="60">
        <v>-8049086</v>
      </c>
      <c r="P42" s="60">
        <v>949191</v>
      </c>
      <c r="Q42" s="60">
        <v>-12802965</v>
      </c>
      <c r="R42" s="60">
        <v>0</v>
      </c>
      <c r="S42" s="60">
        <v>0</v>
      </c>
      <c r="T42" s="60">
        <v>0</v>
      </c>
      <c r="U42" s="60">
        <v>0</v>
      </c>
      <c r="V42" s="60">
        <v>25222043</v>
      </c>
      <c r="W42" s="60">
        <v>44346917</v>
      </c>
      <c r="X42" s="60">
        <v>-19124874</v>
      </c>
      <c r="Y42" s="61">
        <v>-43.13</v>
      </c>
      <c r="Z42" s="62">
        <v>45096009</v>
      </c>
    </row>
    <row r="43" spans="1:26" ht="12.75">
      <c r="A43" s="58" t="s">
        <v>63</v>
      </c>
      <c r="B43" s="19">
        <v>-31430904</v>
      </c>
      <c r="C43" s="19">
        <v>0</v>
      </c>
      <c r="D43" s="59">
        <v>-57011004</v>
      </c>
      <c r="E43" s="60">
        <v>-43244075</v>
      </c>
      <c r="F43" s="60">
        <v>-3768106</v>
      </c>
      <c r="G43" s="60">
        <v>-1940126</v>
      </c>
      <c r="H43" s="60">
        <v>-957531</v>
      </c>
      <c r="I43" s="60">
        <v>-6665763</v>
      </c>
      <c r="J43" s="60">
        <v>-1361772</v>
      </c>
      <c r="K43" s="60">
        <v>-599123</v>
      </c>
      <c r="L43" s="60">
        <v>-4215126</v>
      </c>
      <c r="M43" s="60">
        <v>-6176021</v>
      </c>
      <c r="N43" s="60">
        <v>-802423</v>
      </c>
      <c r="O43" s="60">
        <v>-1878656</v>
      </c>
      <c r="P43" s="60">
        <v>-2360292</v>
      </c>
      <c r="Q43" s="60">
        <v>-5041371</v>
      </c>
      <c r="R43" s="60">
        <v>0</v>
      </c>
      <c r="S43" s="60">
        <v>0</v>
      </c>
      <c r="T43" s="60">
        <v>0</v>
      </c>
      <c r="U43" s="60">
        <v>0</v>
      </c>
      <c r="V43" s="60">
        <v>-17883155</v>
      </c>
      <c r="W43" s="60">
        <v>-27983807</v>
      </c>
      <c r="X43" s="60">
        <v>10100652</v>
      </c>
      <c r="Y43" s="61">
        <v>-36.09</v>
      </c>
      <c r="Z43" s="62">
        <v>-43244075</v>
      </c>
    </row>
    <row r="44" spans="1:26" ht="12.75">
      <c r="A44" s="58" t="s">
        <v>64</v>
      </c>
      <c r="B44" s="19">
        <v>-3063231</v>
      </c>
      <c r="C44" s="19">
        <v>0</v>
      </c>
      <c r="D44" s="59">
        <v>-3356577</v>
      </c>
      <c r="E44" s="60">
        <v>-3356580</v>
      </c>
      <c r="F44" s="60">
        <v>-36916</v>
      </c>
      <c r="G44" s="60">
        <v>21462</v>
      </c>
      <c r="H44" s="60">
        <v>24647</v>
      </c>
      <c r="I44" s="60">
        <v>9193</v>
      </c>
      <c r="J44" s="60">
        <v>-21148</v>
      </c>
      <c r="K44" s="60">
        <v>348987</v>
      </c>
      <c r="L44" s="60">
        <v>122114</v>
      </c>
      <c r="M44" s="60">
        <v>449953</v>
      </c>
      <c r="N44" s="60">
        <v>20529</v>
      </c>
      <c r="O44" s="60">
        <v>-1591961</v>
      </c>
      <c r="P44" s="60">
        <v>-32867</v>
      </c>
      <c r="Q44" s="60">
        <v>-1604299</v>
      </c>
      <c r="R44" s="60">
        <v>0</v>
      </c>
      <c r="S44" s="60">
        <v>0</v>
      </c>
      <c r="T44" s="60">
        <v>0</v>
      </c>
      <c r="U44" s="60">
        <v>0</v>
      </c>
      <c r="V44" s="60">
        <v>-1145153</v>
      </c>
      <c r="W44" s="60">
        <v>-1219144</v>
      </c>
      <c r="X44" s="60">
        <v>73991</v>
      </c>
      <c r="Y44" s="61">
        <v>-6.07</v>
      </c>
      <c r="Z44" s="62">
        <v>-3356580</v>
      </c>
    </row>
    <row r="45" spans="1:26" ht="12.75">
      <c r="A45" s="70" t="s">
        <v>65</v>
      </c>
      <c r="B45" s="22">
        <v>14989420</v>
      </c>
      <c r="C45" s="22">
        <v>0</v>
      </c>
      <c r="D45" s="99">
        <v>5174024</v>
      </c>
      <c r="E45" s="100">
        <v>13482880</v>
      </c>
      <c r="F45" s="100">
        <v>28841604</v>
      </c>
      <c r="G45" s="100">
        <v>32225804</v>
      </c>
      <c r="H45" s="100">
        <v>29606544</v>
      </c>
      <c r="I45" s="100">
        <v>29606544</v>
      </c>
      <c r="J45" s="100">
        <v>28329058</v>
      </c>
      <c r="K45" s="100">
        <v>27877562</v>
      </c>
      <c r="L45" s="100">
        <v>40629896</v>
      </c>
      <c r="M45" s="100">
        <v>40629896</v>
      </c>
      <c r="N45" s="100">
        <v>34144932</v>
      </c>
      <c r="O45" s="100">
        <v>22625229</v>
      </c>
      <c r="P45" s="100">
        <v>21181261</v>
      </c>
      <c r="Q45" s="100">
        <v>21181261</v>
      </c>
      <c r="R45" s="100">
        <v>0</v>
      </c>
      <c r="S45" s="100">
        <v>0</v>
      </c>
      <c r="T45" s="100">
        <v>0</v>
      </c>
      <c r="U45" s="100">
        <v>0</v>
      </c>
      <c r="V45" s="100">
        <v>21181261</v>
      </c>
      <c r="W45" s="100">
        <v>30131492</v>
      </c>
      <c r="X45" s="100">
        <v>-8950231</v>
      </c>
      <c r="Y45" s="101">
        <v>-29.7</v>
      </c>
      <c r="Z45" s="102">
        <v>13482880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45406638</v>
      </c>
      <c r="C49" s="52">
        <v>0</v>
      </c>
      <c r="D49" s="129">
        <v>21171727</v>
      </c>
      <c r="E49" s="54">
        <v>22175615</v>
      </c>
      <c r="F49" s="54">
        <v>0</v>
      </c>
      <c r="G49" s="54">
        <v>0</v>
      </c>
      <c r="H49" s="54">
        <v>0</v>
      </c>
      <c r="I49" s="54">
        <v>17188715</v>
      </c>
      <c r="J49" s="54">
        <v>0</v>
      </c>
      <c r="K49" s="54">
        <v>0</v>
      </c>
      <c r="L49" s="54">
        <v>0</v>
      </c>
      <c r="M49" s="54">
        <v>13210117</v>
      </c>
      <c r="N49" s="54">
        <v>0</v>
      </c>
      <c r="O49" s="54">
        <v>0</v>
      </c>
      <c r="P49" s="54">
        <v>0</v>
      </c>
      <c r="Q49" s="54">
        <v>12754246</v>
      </c>
      <c r="R49" s="54">
        <v>0</v>
      </c>
      <c r="S49" s="54">
        <v>0</v>
      </c>
      <c r="T49" s="54">
        <v>0</v>
      </c>
      <c r="U49" s="54">
        <v>0</v>
      </c>
      <c r="V49" s="54">
        <v>64377241</v>
      </c>
      <c r="W49" s="54">
        <v>344321242</v>
      </c>
      <c r="X49" s="54">
        <v>540605541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26709193</v>
      </c>
      <c r="C51" s="52">
        <v>0</v>
      </c>
      <c r="D51" s="129">
        <v>1089894</v>
      </c>
      <c r="E51" s="54">
        <v>848426</v>
      </c>
      <c r="F51" s="54">
        <v>0</v>
      </c>
      <c r="G51" s="54">
        <v>0</v>
      </c>
      <c r="H51" s="54">
        <v>0</v>
      </c>
      <c r="I51" s="54">
        <v>2420442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31067955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79.07042580351234</v>
      </c>
      <c r="C58" s="5">
        <f>IF(C67=0,0,+(C76/C67)*100)</f>
        <v>0</v>
      </c>
      <c r="D58" s="6">
        <f aca="true" t="shared" si="6" ref="D58:Z58">IF(D67=0,0,+(D76/D67)*100)</f>
        <v>79.34446162725072</v>
      </c>
      <c r="E58" s="7">
        <f t="shared" si="6"/>
        <v>81.95559351103009</v>
      </c>
      <c r="F58" s="7">
        <f t="shared" si="6"/>
        <v>57.20922473221908</v>
      </c>
      <c r="G58" s="7">
        <f t="shared" si="6"/>
        <v>48.769408017967244</v>
      </c>
      <c r="H58" s="7">
        <f t="shared" si="6"/>
        <v>149.42001496952645</v>
      </c>
      <c r="I58" s="7">
        <f t="shared" si="6"/>
        <v>68.82526831264975</v>
      </c>
      <c r="J58" s="7">
        <f t="shared" si="6"/>
        <v>93.51904713546148</v>
      </c>
      <c r="K58" s="7">
        <f t="shared" si="6"/>
        <v>66.34992318169057</v>
      </c>
      <c r="L58" s="7">
        <f t="shared" si="6"/>
        <v>60.77673248654795</v>
      </c>
      <c r="M58" s="7">
        <f t="shared" si="6"/>
        <v>72.76935374064135</v>
      </c>
      <c r="N58" s="7">
        <f t="shared" si="6"/>
        <v>72.5484666634622</v>
      </c>
      <c r="O58" s="7">
        <f t="shared" si="6"/>
        <v>66.00417120886293</v>
      </c>
      <c r="P58" s="7">
        <f t="shared" si="6"/>
        <v>76.70893377152906</v>
      </c>
      <c r="Q58" s="7">
        <f t="shared" si="6"/>
        <v>71.62517567527088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71.05080800275944</v>
      </c>
      <c r="W58" s="7">
        <f t="shared" si="6"/>
        <v>76.86137365818678</v>
      </c>
      <c r="X58" s="7">
        <f t="shared" si="6"/>
        <v>0</v>
      </c>
      <c r="Y58" s="7">
        <f t="shared" si="6"/>
        <v>0</v>
      </c>
      <c r="Z58" s="8">
        <f t="shared" si="6"/>
        <v>81.95559351103009</v>
      </c>
    </row>
    <row r="59" spans="1:26" ht="12.75">
      <c r="A59" s="37" t="s">
        <v>31</v>
      </c>
      <c r="B59" s="9">
        <f aca="true" t="shared" si="7" ref="B59:Z66">IF(B68=0,0,+(B77/B68)*100)</f>
        <v>90.96110216911727</v>
      </c>
      <c r="C59" s="9">
        <f t="shared" si="7"/>
        <v>0</v>
      </c>
      <c r="D59" s="2">
        <f t="shared" si="7"/>
        <v>78.99999793427025</v>
      </c>
      <c r="E59" s="10">
        <f t="shared" si="7"/>
        <v>79.99999857505031</v>
      </c>
      <c r="F59" s="10">
        <f t="shared" si="7"/>
        <v>68.27231731549867</v>
      </c>
      <c r="G59" s="10">
        <f t="shared" si="7"/>
        <v>69.3295173847881</v>
      </c>
      <c r="H59" s="10">
        <f t="shared" si="7"/>
        <v>74.37792507305639</v>
      </c>
      <c r="I59" s="10">
        <f t="shared" si="7"/>
        <v>70.64340397876823</v>
      </c>
      <c r="J59" s="10">
        <f t="shared" si="7"/>
        <v>88.89251486605986</v>
      </c>
      <c r="K59" s="10">
        <f t="shared" si="7"/>
        <v>77.39851014419257</v>
      </c>
      <c r="L59" s="10">
        <f t="shared" si="7"/>
        <v>64.89319183986551</v>
      </c>
      <c r="M59" s="10">
        <f t="shared" si="7"/>
        <v>77.07899792494874</v>
      </c>
      <c r="N59" s="10">
        <f t="shared" si="7"/>
        <v>81.48373023181144</v>
      </c>
      <c r="O59" s="10">
        <f t="shared" si="7"/>
        <v>94.5293953175282</v>
      </c>
      <c r="P59" s="10">
        <f t="shared" si="7"/>
        <v>110.44552461587762</v>
      </c>
      <c r="Q59" s="10">
        <f t="shared" si="7"/>
        <v>95.06062315096389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80.79239777468706</v>
      </c>
      <c r="W59" s="10">
        <f t="shared" si="7"/>
        <v>77.57445297438235</v>
      </c>
      <c r="X59" s="10">
        <f t="shared" si="7"/>
        <v>0</v>
      </c>
      <c r="Y59" s="10">
        <f t="shared" si="7"/>
        <v>0</v>
      </c>
      <c r="Z59" s="11">
        <f t="shared" si="7"/>
        <v>79.99999857505031</v>
      </c>
    </row>
    <row r="60" spans="1:26" ht="12.75">
      <c r="A60" s="38" t="s">
        <v>32</v>
      </c>
      <c r="B60" s="12">
        <f t="shared" si="7"/>
        <v>75.8737921252769</v>
      </c>
      <c r="C60" s="12">
        <f t="shared" si="7"/>
        <v>0</v>
      </c>
      <c r="D60" s="3">
        <f t="shared" si="7"/>
        <v>79.54919694459196</v>
      </c>
      <c r="E60" s="13">
        <f t="shared" si="7"/>
        <v>82.29629104725399</v>
      </c>
      <c r="F60" s="13">
        <f t="shared" si="7"/>
        <v>55.14791817417181</v>
      </c>
      <c r="G60" s="13">
        <f t="shared" si="7"/>
        <v>46.1757569811227</v>
      </c>
      <c r="H60" s="13">
        <f t="shared" si="7"/>
        <v>189.03125898875626</v>
      </c>
      <c r="I60" s="13">
        <f t="shared" si="7"/>
        <v>68.74710064444763</v>
      </c>
      <c r="J60" s="13">
        <f t="shared" si="7"/>
        <v>95.30228425320549</v>
      </c>
      <c r="K60" s="13">
        <f t="shared" si="7"/>
        <v>64.86240094588133</v>
      </c>
      <c r="L60" s="13">
        <f t="shared" si="7"/>
        <v>62.26136949357074</v>
      </c>
      <c r="M60" s="13">
        <f t="shared" si="7"/>
        <v>73.08058430709681</v>
      </c>
      <c r="N60" s="13">
        <f t="shared" si="7"/>
        <v>73.3380130532594</v>
      </c>
      <c r="O60" s="13">
        <f t="shared" si="7"/>
        <v>61.85917402890809</v>
      </c>
      <c r="P60" s="13">
        <f t="shared" si="7"/>
        <v>71.20611680218126</v>
      </c>
      <c r="Q60" s="13">
        <f t="shared" si="7"/>
        <v>68.76406541451932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70.23122704926725</v>
      </c>
      <c r="W60" s="13">
        <f t="shared" si="7"/>
        <v>78.06820696090145</v>
      </c>
      <c r="X60" s="13">
        <f t="shared" si="7"/>
        <v>0</v>
      </c>
      <c r="Y60" s="13">
        <f t="shared" si="7"/>
        <v>0</v>
      </c>
      <c r="Z60" s="14">
        <f t="shared" si="7"/>
        <v>82.29629104725399</v>
      </c>
    </row>
    <row r="61" spans="1:26" ht="12.75">
      <c r="A61" s="39" t="s">
        <v>103</v>
      </c>
      <c r="B61" s="12">
        <f t="shared" si="7"/>
        <v>75.0000000954873</v>
      </c>
      <c r="C61" s="12">
        <f t="shared" si="7"/>
        <v>0</v>
      </c>
      <c r="D61" s="3">
        <f t="shared" si="7"/>
        <v>80.00000055369043</v>
      </c>
      <c r="E61" s="13">
        <f t="shared" si="7"/>
        <v>80.20757824062024</v>
      </c>
      <c r="F61" s="13">
        <f t="shared" si="7"/>
        <v>57.52741536571173</v>
      </c>
      <c r="G61" s="13">
        <f t="shared" si="7"/>
        <v>42.316536868199165</v>
      </c>
      <c r="H61" s="13">
        <f t="shared" si="7"/>
        <v>643.4010079895397</v>
      </c>
      <c r="I61" s="13">
        <f t="shared" si="7"/>
        <v>75.29388633632848</v>
      </c>
      <c r="J61" s="13">
        <f t="shared" si="7"/>
        <v>105.91017703276096</v>
      </c>
      <c r="K61" s="13">
        <f t="shared" si="7"/>
        <v>49.95894901934027</v>
      </c>
      <c r="L61" s="13">
        <f t="shared" si="7"/>
        <v>63.098544819895686</v>
      </c>
      <c r="M61" s="13">
        <f t="shared" si="7"/>
        <v>68.36410021699632</v>
      </c>
      <c r="N61" s="13">
        <f t="shared" si="7"/>
        <v>79.11430888681608</v>
      </c>
      <c r="O61" s="13">
        <f t="shared" si="7"/>
        <v>72.99449752977397</v>
      </c>
      <c r="P61" s="13">
        <f t="shared" si="7"/>
        <v>80.54171829959765</v>
      </c>
      <c r="Q61" s="13">
        <f t="shared" si="7"/>
        <v>77.5137040286008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73.54771785033914</v>
      </c>
      <c r="W61" s="13">
        <f t="shared" si="7"/>
        <v>78.96768295852297</v>
      </c>
      <c r="X61" s="13">
        <f t="shared" si="7"/>
        <v>0</v>
      </c>
      <c r="Y61" s="13">
        <f t="shared" si="7"/>
        <v>0</v>
      </c>
      <c r="Z61" s="14">
        <f t="shared" si="7"/>
        <v>80.20757824062024</v>
      </c>
    </row>
    <row r="62" spans="1:26" ht="12.75">
      <c r="A62" s="39" t="s">
        <v>104</v>
      </c>
      <c r="B62" s="12">
        <f t="shared" si="7"/>
        <v>76.00000018883996</v>
      </c>
      <c r="C62" s="12">
        <f t="shared" si="7"/>
        <v>0</v>
      </c>
      <c r="D62" s="3">
        <f t="shared" si="7"/>
        <v>78.99999532411343</v>
      </c>
      <c r="E62" s="13">
        <f t="shared" si="7"/>
        <v>85.00000257950914</v>
      </c>
      <c r="F62" s="13">
        <f t="shared" si="7"/>
        <v>37.48082228632015</v>
      </c>
      <c r="G62" s="13">
        <f t="shared" si="7"/>
        <v>46.12350510241413</v>
      </c>
      <c r="H62" s="13">
        <f t="shared" si="7"/>
        <v>47.71078838273896</v>
      </c>
      <c r="I62" s="13">
        <f t="shared" si="7"/>
        <v>43.6101952269736</v>
      </c>
      <c r="J62" s="13">
        <f t="shared" si="7"/>
        <v>43.94199279666103</v>
      </c>
      <c r="K62" s="13">
        <f t="shared" si="7"/>
        <v>62.64895558640005</v>
      </c>
      <c r="L62" s="13">
        <f t="shared" si="7"/>
        <v>45.1976334652411</v>
      </c>
      <c r="M62" s="13">
        <f t="shared" si="7"/>
        <v>50.34246924792474</v>
      </c>
      <c r="N62" s="13">
        <f t="shared" si="7"/>
        <v>48.12731393175716</v>
      </c>
      <c r="O62" s="13">
        <f t="shared" si="7"/>
        <v>37.645747331567556</v>
      </c>
      <c r="P62" s="13">
        <f t="shared" si="7"/>
        <v>53.994290199889726</v>
      </c>
      <c r="Q62" s="13">
        <f t="shared" si="7"/>
        <v>46.16650996188043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46.64775007813699</v>
      </c>
      <c r="W62" s="13">
        <f t="shared" si="7"/>
        <v>65.42085703732951</v>
      </c>
      <c r="X62" s="13">
        <f t="shared" si="7"/>
        <v>0</v>
      </c>
      <c r="Y62" s="13">
        <f t="shared" si="7"/>
        <v>0</v>
      </c>
      <c r="Z62" s="14">
        <f t="shared" si="7"/>
        <v>85.00000257950914</v>
      </c>
    </row>
    <row r="63" spans="1:26" ht="12.75">
      <c r="A63" s="39" t="s">
        <v>105</v>
      </c>
      <c r="B63" s="12">
        <f t="shared" si="7"/>
        <v>80</v>
      </c>
      <c r="C63" s="12">
        <f t="shared" si="7"/>
        <v>0</v>
      </c>
      <c r="D63" s="3">
        <f t="shared" si="7"/>
        <v>78.62346630764941</v>
      </c>
      <c r="E63" s="13">
        <f t="shared" si="7"/>
        <v>87.99999282266656</v>
      </c>
      <c r="F63" s="13">
        <f t="shared" si="7"/>
        <v>35.75343207224148</v>
      </c>
      <c r="G63" s="13">
        <f t="shared" si="7"/>
        <v>56.815498880402004</v>
      </c>
      <c r="H63" s="13">
        <f t="shared" si="7"/>
        <v>52.07804084950717</v>
      </c>
      <c r="I63" s="13">
        <f t="shared" si="7"/>
        <v>47.19852228843936</v>
      </c>
      <c r="J63" s="13">
        <f t="shared" si="7"/>
        <v>50.56756136992191</v>
      </c>
      <c r="K63" s="13">
        <f t="shared" si="7"/>
        <v>55.583343401585736</v>
      </c>
      <c r="L63" s="13">
        <f t="shared" si="7"/>
        <v>41.337624392086724</v>
      </c>
      <c r="M63" s="13">
        <f t="shared" si="7"/>
        <v>49.165261409677306</v>
      </c>
      <c r="N63" s="13">
        <f t="shared" si="7"/>
        <v>78.47562556246821</v>
      </c>
      <c r="O63" s="13">
        <f t="shared" si="7"/>
        <v>54.59330356864631</v>
      </c>
      <c r="P63" s="13">
        <f t="shared" si="7"/>
        <v>56.36511992955455</v>
      </c>
      <c r="Q63" s="13">
        <f t="shared" si="7"/>
        <v>61.952530706188554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52.388056826818655</v>
      </c>
      <c r="W63" s="13">
        <f t="shared" si="7"/>
        <v>79.87371618742755</v>
      </c>
      <c r="X63" s="13">
        <f t="shared" si="7"/>
        <v>0</v>
      </c>
      <c r="Y63" s="13">
        <f t="shared" si="7"/>
        <v>0</v>
      </c>
      <c r="Z63" s="14">
        <f t="shared" si="7"/>
        <v>87.99999282266656</v>
      </c>
    </row>
    <row r="64" spans="1:26" ht="12.75">
      <c r="A64" s="39" t="s">
        <v>106</v>
      </c>
      <c r="B64" s="12">
        <f t="shared" si="7"/>
        <v>80</v>
      </c>
      <c r="C64" s="12">
        <f t="shared" si="7"/>
        <v>0</v>
      </c>
      <c r="D64" s="3">
        <f t="shared" si="7"/>
        <v>78.00001887824476</v>
      </c>
      <c r="E64" s="13">
        <f t="shared" si="7"/>
        <v>88.00000651175598</v>
      </c>
      <c r="F64" s="13">
        <f t="shared" si="7"/>
        <v>35.34044090715608</v>
      </c>
      <c r="G64" s="13">
        <f t="shared" si="7"/>
        <v>44.56760569553006</v>
      </c>
      <c r="H64" s="13">
        <f t="shared" si="7"/>
        <v>40.59676287178497</v>
      </c>
      <c r="I64" s="13">
        <f t="shared" si="7"/>
        <v>40.17376523551579</v>
      </c>
      <c r="J64" s="13">
        <f t="shared" si="7"/>
        <v>35.6398380645501</v>
      </c>
      <c r="K64" s="13">
        <f t="shared" si="7"/>
        <v>43.027881812464955</v>
      </c>
      <c r="L64" s="13">
        <f t="shared" si="7"/>
        <v>33.3363922249658</v>
      </c>
      <c r="M64" s="13">
        <f t="shared" si="7"/>
        <v>37.249998771371985</v>
      </c>
      <c r="N64" s="13">
        <f t="shared" si="7"/>
        <v>46.53680155751533</v>
      </c>
      <c r="O64" s="13">
        <f t="shared" si="7"/>
        <v>41.26933512173988</v>
      </c>
      <c r="P64" s="13">
        <f t="shared" si="7"/>
        <v>44.71033746387511</v>
      </c>
      <c r="Q64" s="13">
        <f t="shared" si="7"/>
        <v>44.185300274786606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40.481266701687</v>
      </c>
      <c r="W64" s="13">
        <f t="shared" si="7"/>
        <v>71.92557989104583</v>
      </c>
      <c r="X64" s="13">
        <f t="shared" si="7"/>
        <v>0</v>
      </c>
      <c r="Y64" s="13">
        <f t="shared" si="7"/>
        <v>0</v>
      </c>
      <c r="Z64" s="14">
        <f t="shared" si="7"/>
        <v>88.00000651175598</v>
      </c>
    </row>
    <row r="65" spans="1:26" ht="12.75">
      <c r="A65" s="39" t="s">
        <v>107</v>
      </c>
      <c r="B65" s="12">
        <f t="shared" si="7"/>
        <v>79.99998233206182</v>
      </c>
      <c r="C65" s="12">
        <f t="shared" si="7"/>
        <v>0</v>
      </c>
      <c r="D65" s="3">
        <f t="shared" si="7"/>
        <v>80</v>
      </c>
      <c r="E65" s="13">
        <f t="shared" si="7"/>
        <v>87.99981886866597</v>
      </c>
      <c r="F65" s="13">
        <f t="shared" si="7"/>
        <v>1486.4941870454154</v>
      </c>
      <c r="G65" s="13">
        <f t="shared" si="7"/>
        <v>1983.2465408659143</v>
      </c>
      <c r="H65" s="13">
        <f t="shared" si="7"/>
        <v>1267.417297272582</v>
      </c>
      <c r="I65" s="13">
        <f t="shared" si="7"/>
        <v>1525.9265481670643</v>
      </c>
      <c r="J65" s="13">
        <f t="shared" si="7"/>
        <v>4467.4898200446605</v>
      </c>
      <c r="K65" s="13">
        <f t="shared" si="7"/>
        <v>7937.43802725503</v>
      </c>
      <c r="L65" s="13">
        <f t="shared" si="7"/>
        <v>2532.075054490318</v>
      </c>
      <c r="M65" s="13">
        <f t="shared" si="7"/>
        <v>4751.843078797532</v>
      </c>
      <c r="N65" s="13">
        <f t="shared" si="7"/>
        <v>1524.2219150202561</v>
      </c>
      <c r="O65" s="13">
        <f t="shared" si="7"/>
        <v>660.1421205887852</v>
      </c>
      <c r="P65" s="13">
        <f t="shared" si="7"/>
        <v>403.0317589967809</v>
      </c>
      <c r="Q65" s="13">
        <f t="shared" si="7"/>
        <v>850.6600638346878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2303.673061596802</v>
      </c>
      <c r="W65" s="13">
        <f t="shared" si="7"/>
        <v>1125.7221926533366</v>
      </c>
      <c r="X65" s="13">
        <f t="shared" si="7"/>
        <v>0</v>
      </c>
      <c r="Y65" s="13">
        <f t="shared" si="7"/>
        <v>0</v>
      </c>
      <c r="Z65" s="14">
        <f t="shared" si="7"/>
        <v>87.99981886866597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74.9999671530689</v>
      </c>
      <c r="E66" s="16">
        <f t="shared" si="7"/>
        <v>88.00003725693418</v>
      </c>
      <c r="F66" s="16">
        <f t="shared" si="7"/>
        <v>41.3753977205771</v>
      </c>
      <c r="G66" s="16">
        <f t="shared" si="7"/>
        <v>30.967914574785286</v>
      </c>
      <c r="H66" s="16">
        <f t="shared" si="7"/>
        <v>31.370398247024646</v>
      </c>
      <c r="I66" s="16">
        <f t="shared" si="7"/>
        <v>34.21502542496586</v>
      </c>
      <c r="J66" s="16">
        <f t="shared" si="7"/>
        <v>29.80516117319778</v>
      </c>
      <c r="K66" s="16">
        <f t="shared" si="7"/>
        <v>25.5717732362558</v>
      </c>
      <c r="L66" s="16">
        <f t="shared" si="7"/>
        <v>3.8484096396887213</v>
      </c>
      <c r="M66" s="16">
        <f t="shared" si="7"/>
        <v>12.37958765348735</v>
      </c>
      <c r="N66" s="16">
        <f t="shared" si="7"/>
        <v>5.8109042725525955</v>
      </c>
      <c r="O66" s="16">
        <f t="shared" si="7"/>
        <v>15.654602218352395</v>
      </c>
      <c r="P66" s="16">
        <f t="shared" si="7"/>
        <v>27.783999270518102</v>
      </c>
      <c r="Q66" s="16">
        <f t="shared" si="7"/>
        <v>16.12889134189525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17.32323930175676</v>
      </c>
      <c r="W66" s="16">
        <f t="shared" si="7"/>
        <v>31.572591582366833</v>
      </c>
      <c r="X66" s="16">
        <f t="shared" si="7"/>
        <v>0</v>
      </c>
      <c r="Y66" s="16">
        <f t="shared" si="7"/>
        <v>0</v>
      </c>
      <c r="Z66" s="17">
        <f t="shared" si="7"/>
        <v>88.00003725693418</v>
      </c>
    </row>
    <row r="67" spans="1:26" ht="12.75" hidden="1">
      <c r="A67" s="41" t="s">
        <v>286</v>
      </c>
      <c r="B67" s="24">
        <v>499195483</v>
      </c>
      <c r="C67" s="24"/>
      <c r="D67" s="25">
        <v>568021302</v>
      </c>
      <c r="E67" s="26">
        <v>550757616</v>
      </c>
      <c r="F67" s="26">
        <v>49548712</v>
      </c>
      <c r="G67" s="26">
        <v>70428624</v>
      </c>
      <c r="H67" s="26">
        <v>24667447</v>
      </c>
      <c r="I67" s="26">
        <v>144644783</v>
      </c>
      <c r="J67" s="26">
        <v>42824891</v>
      </c>
      <c r="K67" s="26">
        <v>55806357</v>
      </c>
      <c r="L67" s="26">
        <v>44223720</v>
      </c>
      <c r="M67" s="26">
        <v>142854968</v>
      </c>
      <c r="N67" s="26">
        <v>45935904</v>
      </c>
      <c r="O67" s="26">
        <v>45324990</v>
      </c>
      <c r="P67" s="26">
        <v>41772201</v>
      </c>
      <c r="Q67" s="26">
        <v>133033095</v>
      </c>
      <c r="R67" s="26"/>
      <c r="S67" s="26"/>
      <c r="T67" s="26"/>
      <c r="U67" s="26"/>
      <c r="V67" s="26">
        <v>420532846</v>
      </c>
      <c r="W67" s="26">
        <v>426015981</v>
      </c>
      <c r="X67" s="26"/>
      <c r="Y67" s="25"/>
      <c r="Z67" s="27">
        <v>550757616</v>
      </c>
    </row>
    <row r="68" spans="1:26" ht="12.75" hidden="1">
      <c r="A68" s="37" t="s">
        <v>31</v>
      </c>
      <c r="B68" s="19">
        <v>89841385</v>
      </c>
      <c r="C68" s="19"/>
      <c r="D68" s="20">
        <v>98270357</v>
      </c>
      <c r="E68" s="21">
        <v>98249083</v>
      </c>
      <c r="F68" s="21">
        <v>8093749</v>
      </c>
      <c r="G68" s="21">
        <v>8095497</v>
      </c>
      <c r="H68" s="21">
        <v>7986980</v>
      </c>
      <c r="I68" s="21">
        <v>24176226</v>
      </c>
      <c r="J68" s="21">
        <v>8086709</v>
      </c>
      <c r="K68" s="21">
        <v>8084675</v>
      </c>
      <c r="L68" s="21">
        <v>8051632</v>
      </c>
      <c r="M68" s="21">
        <v>24223016</v>
      </c>
      <c r="N68" s="21">
        <v>8085149</v>
      </c>
      <c r="O68" s="21">
        <v>8004234</v>
      </c>
      <c r="P68" s="21">
        <v>7411375</v>
      </c>
      <c r="Q68" s="21">
        <v>23500758</v>
      </c>
      <c r="R68" s="21"/>
      <c r="S68" s="21"/>
      <c r="T68" s="21"/>
      <c r="U68" s="21"/>
      <c r="V68" s="21">
        <v>71900000</v>
      </c>
      <c r="W68" s="21">
        <v>73702764</v>
      </c>
      <c r="X68" s="21"/>
      <c r="Y68" s="20"/>
      <c r="Z68" s="23">
        <v>98249083</v>
      </c>
    </row>
    <row r="69" spans="1:26" ht="12.75" hidden="1">
      <c r="A69" s="38" t="s">
        <v>32</v>
      </c>
      <c r="B69" s="19">
        <v>399394793</v>
      </c>
      <c r="C69" s="19"/>
      <c r="D69" s="20">
        <v>456051035</v>
      </c>
      <c r="E69" s="21">
        <v>445852054</v>
      </c>
      <c r="F69" s="21">
        <v>41157958</v>
      </c>
      <c r="G69" s="21">
        <v>62019215</v>
      </c>
      <c r="H69" s="21">
        <v>16291186</v>
      </c>
      <c r="I69" s="21">
        <v>119468359</v>
      </c>
      <c r="J69" s="21">
        <v>34363616</v>
      </c>
      <c r="K69" s="21">
        <v>47254976</v>
      </c>
      <c r="L69" s="21">
        <v>34685318</v>
      </c>
      <c r="M69" s="21">
        <v>116303910</v>
      </c>
      <c r="N69" s="21">
        <v>36338357</v>
      </c>
      <c r="O69" s="21">
        <v>35727231</v>
      </c>
      <c r="P69" s="21">
        <v>32957090</v>
      </c>
      <c r="Q69" s="21">
        <v>105022678</v>
      </c>
      <c r="R69" s="21"/>
      <c r="S69" s="21"/>
      <c r="T69" s="21"/>
      <c r="U69" s="21"/>
      <c r="V69" s="21">
        <v>340794947</v>
      </c>
      <c r="W69" s="21">
        <v>342038286</v>
      </c>
      <c r="X69" s="21"/>
      <c r="Y69" s="20"/>
      <c r="Z69" s="23">
        <v>445852054</v>
      </c>
    </row>
    <row r="70" spans="1:26" ht="12.75" hidden="1">
      <c r="A70" s="39" t="s">
        <v>103</v>
      </c>
      <c r="B70" s="19">
        <v>261814925</v>
      </c>
      <c r="C70" s="19"/>
      <c r="D70" s="20">
        <v>288970138</v>
      </c>
      <c r="E70" s="21">
        <v>288285515</v>
      </c>
      <c r="F70" s="21">
        <v>26672907</v>
      </c>
      <c r="G70" s="21">
        <v>47843400</v>
      </c>
      <c r="H70" s="21">
        <v>3611347</v>
      </c>
      <c r="I70" s="21">
        <v>78127654</v>
      </c>
      <c r="J70" s="21">
        <v>19959639</v>
      </c>
      <c r="K70" s="21">
        <v>34412089</v>
      </c>
      <c r="L70" s="21">
        <v>22038784</v>
      </c>
      <c r="M70" s="21">
        <v>76410512</v>
      </c>
      <c r="N70" s="21">
        <v>23133302</v>
      </c>
      <c r="O70" s="21">
        <v>21892531</v>
      </c>
      <c r="P70" s="21">
        <v>20445608</v>
      </c>
      <c r="Q70" s="21">
        <v>65471441</v>
      </c>
      <c r="R70" s="21"/>
      <c r="S70" s="21"/>
      <c r="T70" s="21"/>
      <c r="U70" s="21"/>
      <c r="V70" s="21">
        <v>220009607</v>
      </c>
      <c r="W70" s="21">
        <v>216727605</v>
      </c>
      <c r="X70" s="21"/>
      <c r="Y70" s="20"/>
      <c r="Z70" s="23">
        <v>288285515</v>
      </c>
    </row>
    <row r="71" spans="1:26" ht="12.75" hidden="1">
      <c r="A71" s="39" t="s">
        <v>104</v>
      </c>
      <c r="B71" s="19">
        <v>84727834</v>
      </c>
      <c r="C71" s="19"/>
      <c r="D71" s="20">
        <v>110353404</v>
      </c>
      <c r="E71" s="21">
        <v>98856017</v>
      </c>
      <c r="F71" s="21">
        <v>9177971</v>
      </c>
      <c r="G71" s="21">
        <v>9471301</v>
      </c>
      <c r="H71" s="21">
        <v>7913707</v>
      </c>
      <c r="I71" s="21">
        <v>26562979</v>
      </c>
      <c r="J71" s="21">
        <v>9230164</v>
      </c>
      <c r="K71" s="21">
        <v>8089324</v>
      </c>
      <c r="L71" s="21">
        <v>7866861</v>
      </c>
      <c r="M71" s="21">
        <v>25186349</v>
      </c>
      <c r="N71" s="21">
        <v>8878557</v>
      </c>
      <c r="O71" s="21">
        <v>9121179</v>
      </c>
      <c r="P71" s="21">
        <v>7704648</v>
      </c>
      <c r="Q71" s="21">
        <v>25704384</v>
      </c>
      <c r="R71" s="21"/>
      <c r="S71" s="21"/>
      <c r="T71" s="21"/>
      <c r="U71" s="21"/>
      <c r="V71" s="21">
        <v>77453712</v>
      </c>
      <c r="W71" s="21">
        <v>82765053</v>
      </c>
      <c r="X71" s="21"/>
      <c r="Y71" s="20"/>
      <c r="Z71" s="23">
        <v>98856017</v>
      </c>
    </row>
    <row r="72" spans="1:26" ht="12.75" hidden="1">
      <c r="A72" s="39" t="s">
        <v>105</v>
      </c>
      <c r="B72" s="19">
        <v>23909330</v>
      </c>
      <c r="C72" s="19"/>
      <c r="D72" s="20">
        <v>25316518</v>
      </c>
      <c r="E72" s="21">
        <v>27308192</v>
      </c>
      <c r="F72" s="21">
        <v>2641917</v>
      </c>
      <c r="G72" s="21">
        <v>2085570</v>
      </c>
      <c r="H72" s="21">
        <v>2086292</v>
      </c>
      <c r="I72" s="21">
        <v>6813779</v>
      </c>
      <c r="J72" s="21">
        <v>2088849</v>
      </c>
      <c r="K72" s="21">
        <v>2094041</v>
      </c>
      <c r="L72" s="21">
        <v>2091170</v>
      </c>
      <c r="M72" s="21">
        <v>6274060</v>
      </c>
      <c r="N72" s="21">
        <v>1635648</v>
      </c>
      <c r="O72" s="21">
        <v>2085917</v>
      </c>
      <c r="P72" s="21">
        <v>2089560</v>
      </c>
      <c r="Q72" s="21">
        <v>5811125</v>
      </c>
      <c r="R72" s="21"/>
      <c r="S72" s="21"/>
      <c r="T72" s="21"/>
      <c r="U72" s="21"/>
      <c r="V72" s="21">
        <v>18898964</v>
      </c>
      <c r="W72" s="21">
        <v>18987390</v>
      </c>
      <c r="X72" s="21"/>
      <c r="Y72" s="20"/>
      <c r="Z72" s="23">
        <v>27308192</v>
      </c>
    </row>
    <row r="73" spans="1:26" ht="12.75" hidden="1">
      <c r="A73" s="39" t="s">
        <v>106</v>
      </c>
      <c r="B73" s="19">
        <v>27810710</v>
      </c>
      <c r="C73" s="19"/>
      <c r="D73" s="20">
        <v>30193485</v>
      </c>
      <c r="E73" s="21">
        <v>30099408</v>
      </c>
      <c r="F73" s="21">
        <v>2525475</v>
      </c>
      <c r="G73" s="21">
        <v>2532723</v>
      </c>
      <c r="H73" s="21">
        <v>2548617</v>
      </c>
      <c r="I73" s="21">
        <v>7606815</v>
      </c>
      <c r="J73" s="21">
        <v>2963156</v>
      </c>
      <c r="K73" s="21">
        <v>2582472</v>
      </c>
      <c r="L73" s="21">
        <v>2593532</v>
      </c>
      <c r="M73" s="21">
        <v>8139160</v>
      </c>
      <c r="N73" s="21">
        <v>2586684</v>
      </c>
      <c r="O73" s="21">
        <v>2552738</v>
      </c>
      <c r="P73" s="21">
        <v>2592396</v>
      </c>
      <c r="Q73" s="21">
        <v>7731818</v>
      </c>
      <c r="R73" s="21"/>
      <c r="S73" s="21"/>
      <c r="T73" s="21"/>
      <c r="U73" s="21"/>
      <c r="V73" s="21">
        <v>23477793</v>
      </c>
      <c r="W73" s="21">
        <v>22645116</v>
      </c>
      <c r="X73" s="21"/>
      <c r="Y73" s="20"/>
      <c r="Z73" s="23">
        <v>30099408</v>
      </c>
    </row>
    <row r="74" spans="1:26" ht="12.75" hidden="1">
      <c r="A74" s="39" t="s">
        <v>107</v>
      </c>
      <c r="B74" s="19">
        <v>1131994</v>
      </c>
      <c r="C74" s="19"/>
      <c r="D74" s="20">
        <v>1217490</v>
      </c>
      <c r="E74" s="21">
        <v>1302922</v>
      </c>
      <c r="F74" s="21">
        <v>139688</v>
      </c>
      <c r="G74" s="21">
        <v>86221</v>
      </c>
      <c r="H74" s="21">
        <v>131223</v>
      </c>
      <c r="I74" s="21">
        <v>357132</v>
      </c>
      <c r="J74" s="21">
        <v>121808</v>
      </c>
      <c r="K74" s="21">
        <v>77050</v>
      </c>
      <c r="L74" s="21">
        <v>94971</v>
      </c>
      <c r="M74" s="21">
        <v>293829</v>
      </c>
      <c r="N74" s="21">
        <v>104166</v>
      </c>
      <c r="O74" s="21">
        <v>74866</v>
      </c>
      <c r="P74" s="21">
        <v>124878</v>
      </c>
      <c r="Q74" s="21">
        <v>303910</v>
      </c>
      <c r="R74" s="21"/>
      <c r="S74" s="21"/>
      <c r="T74" s="21"/>
      <c r="U74" s="21"/>
      <c r="V74" s="21">
        <v>954871</v>
      </c>
      <c r="W74" s="21">
        <v>913122</v>
      </c>
      <c r="X74" s="21"/>
      <c r="Y74" s="20"/>
      <c r="Z74" s="23">
        <v>1302922</v>
      </c>
    </row>
    <row r="75" spans="1:26" ht="12.75" hidden="1">
      <c r="A75" s="40" t="s">
        <v>110</v>
      </c>
      <c r="B75" s="28">
        <v>9959305</v>
      </c>
      <c r="C75" s="28"/>
      <c r="D75" s="29">
        <v>13699910</v>
      </c>
      <c r="E75" s="30">
        <v>6656479</v>
      </c>
      <c r="F75" s="30">
        <v>297005</v>
      </c>
      <c r="G75" s="30">
        <v>313912</v>
      </c>
      <c r="H75" s="30">
        <v>389281</v>
      </c>
      <c r="I75" s="30">
        <v>1000198</v>
      </c>
      <c r="J75" s="30">
        <v>374566</v>
      </c>
      <c r="K75" s="30">
        <v>466706</v>
      </c>
      <c r="L75" s="30">
        <v>1486770</v>
      </c>
      <c r="M75" s="30">
        <v>2328042</v>
      </c>
      <c r="N75" s="30">
        <v>1512398</v>
      </c>
      <c r="O75" s="30">
        <v>1593525</v>
      </c>
      <c r="P75" s="30">
        <v>1403736</v>
      </c>
      <c r="Q75" s="30">
        <v>4509659</v>
      </c>
      <c r="R75" s="30"/>
      <c r="S75" s="30"/>
      <c r="T75" s="30"/>
      <c r="U75" s="30"/>
      <c r="V75" s="30">
        <v>7837899</v>
      </c>
      <c r="W75" s="30">
        <v>10274931</v>
      </c>
      <c r="X75" s="30"/>
      <c r="Y75" s="29"/>
      <c r="Z75" s="31">
        <v>6656479</v>
      </c>
    </row>
    <row r="76" spans="1:26" ht="12.75" hidden="1">
      <c r="A76" s="42" t="s">
        <v>287</v>
      </c>
      <c r="B76" s="32">
        <v>394715994</v>
      </c>
      <c r="C76" s="32"/>
      <c r="D76" s="33">
        <v>450693444</v>
      </c>
      <c r="E76" s="34">
        <v>451376673</v>
      </c>
      <c r="F76" s="34">
        <v>28346434</v>
      </c>
      <c r="G76" s="34">
        <v>34347623</v>
      </c>
      <c r="H76" s="34">
        <v>36858103</v>
      </c>
      <c r="I76" s="34">
        <v>99552160</v>
      </c>
      <c r="J76" s="34">
        <v>40049430</v>
      </c>
      <c r="K76" s="34">
        <v>37027475</v>
      </c>
      <c r="L76" s="34">
        <v>26877732</v>
      </c>
      <c r="M76" s="34">
        <v>103954637</v>
      </c>
      <c r="N76" s="34">
        <v>33325794</v>
      </c>
      <c r="O76" s="34">
        <v>29916384</v>
      </c>
      <c r="P76" s="34">
        <v>32043010</v>
      </c>
      <c r="Q76" s="34">
        <v>95285188</v>
      </c>
      <c r="R76" s="34"/>
      <c r="S76" s="34"/>
      <c r="T76" s="34"/>
      <c r="U76" s="34"/>
      <c r="V76" s="34">
        <v>298791985</v>
      </c>
      <c r="W76" s="34">
        <v>327441735</v>
      </c>
      <c r="X76" s="34"/>
      <c r="Y76" s="33"/>
      <c r="Z76" s="35">
        <v>451376673</v>
      </c>
    </row>
    <row r="77" spans="1:26" ht="12.75" hidden="1">
      <c r="A77" s="37" t="s">
        <v>31</v>
      </c>
      <c r="B77" s="19">
        <v>81720714</v>
      </c>
      <c r="C77" s="19"/>
      <c r="D77" s="20">
        <v>77633580</v>
      </c>
      <c r="E77" s="21">
        <v>78599265</v>
      </c>
      <c r="F77" s="21">
        <v>5525790</v>
      </c>
      <c r="G77" s="21">
        <v>5612569</v>
      </c>
      <c r="H77" s="21">
        <v>5940550</v>
      </c>
      <c r="I77" s="21">
        <v>17078909</v>
      </c>
      <c r="J77" s="21">
        <v>7188479</v>
      </c>
      <c r="K77" s="21">
        <v>6257418</v>
      </c>
      <c r="L77" s="21">
        <v>5224961</v>
      </c>
      <c r="M77" s="21">
        <v>18670858</v>
      </c>
      <c r="N77" s="21">
        <v>6588081</v>
      </c>
      <c r="O77" s="21">
        <v>7566354</v>
      </c>
      <c r="P77" s="21">
        <v>8185532</v>
      </c>
      <c r="Q77" s="21">
        <v>22339967</v>
      </c>
      <c r="R77" s="21"/>
      <c r="S77" s="21"/>
      <c r="T77" s="21"/>
      <c r="U77" s="21"/>
      <c r="V77" s="21">
        <v>58089734</v>
      </c>
      <c r="W77" s="21">
        <v>57174516</v>
      </c>
      <c r="X77" s="21"/>
      <c r="Y77" s="20"/>
      <c r="Z77" s="23">
        <v>78599265</v>
      </c>
    </row>
    <row r="78" spans="1:26" ht="12.75" hidden="1">
      <c r="A78" s="38" t="s">
        <v>32</v>
      </c>
      <c r="B78" s="19">
        <v>303035975</v>
      </c>
      <c r="C78" s="19"/>
      <c r="D78" s="20">
        <v>362784936</v>
      </c>
      <c r="E78" s="21">
        <v>366919704</v>
      </c>
      <c r="F78" s="21">
        <v>22697757</v>
      </c>
      <c r="G78" s="21">
        <v>28637842</v>
      </c>
      <c r="H78" s="21">
        <v>30795434</v>
      </c>
      <c r="I78" s="21">
        <v>82131033</v>
      </c>
      <c r="J78" s="21">
        <v>32749311</v>
      </c>
      <c r="K78" s="21">
        <v>30650712</v>
      </c>
      <c r="L78" s="21">
        <v>21595554</v>
      </c>
      <c r="M78" s="21">
        <v>84995577</v>
      </c>
      <c r="N78" s="21">
        <v>26649829</v>
      </c>
      <c r="O78" s="21">
        <v>22100570</v>
      </c>
      <c r="P78" s="21">
        <v>23467464</v>
      </c>
      <c r="Q78" s="21">
        <v>72217863</v>
      </c>
      <c r="R78" s="21"/>
      <c r="S78" s="21"/>
      <c r="T78" s="21"/>
      <c r="U78" s="21"/>
      <c r="V78" s="21">
        <v>239344473</v>
      </c>
      <c r="W78" s="21">
        <v>267023157</v>
      </c>
      <c r="X78" s="21"/>
      <c r="Y78" s="20"/>
      <c r="Z78" s="23">
        <v>366919704</v>
      </c>
    </row>
    <row r="79" spans="1:26" ht="12.75" hidden="1">
      <c r="A79" s="39" t="s">
        <v>103</v>
      </c>
      <c r="B79" s="19">
        <v>196361194</v>
      </c>
      <c r="C79" s="19"/>
      <c r="D79" s="20">
        <v>231176112</v>
      </c>
      <c r="E79" s="21">
        <v>231226830</v>
      </c>
      <c r="F79" s="21">
        <v>15344234</v>
      </c>
      <c r="G79" s="21">
        <v>20245670</v>
      </c>
      <c r="H79" s="21">
        <v>23235443</v>
      </c>
      <c r="I79" s="21">
        <v>58825347</v>
      </c>
      <c r="J79" s="21">
        <v>21139289</v>
      </c>
      <c r="K79" s="21">
        <v>17191918</v>
      </c>
      <c r="L79" s="21">
        <v>13906152</v>
      </c>
      <c r="M79" s="21">
        <v>52237359</v>
      </c>
      <c r="N79" s="21">
        <v>18301752</v>
      </c>
      <c r="O79" s="21">
        <v>15980343</v>
      </c>
      <c r="P79" s="21">
        <v>16467244</v>
      </c>
      <c r="Q79" s="21">
        <v>50749339</v>
      </c>
      <c r="R79" s="21"/>
      <c r="S79" s="21"/>
      <c r="T79" s="21"/>
      <c r="U79" s="21"/>
      <c r="V79" s="21">
        <v>161812045</v>
      </c>
      <c r="W79" s="21">
        <v>171144768</v>
      </c>
      <c r="X79" s="21"/>
      <c r="Y79" s="20"/>
      <c r="Z79" s="23">
        <v>231226830</v>
      </c>
    </row>
    <row r="80" spans="1:26" ht="12.75" hidden="1">
      <c r="A80" s="39" t="s">
        <v>104</v>
      </c>
      <c r="B80" s="19">
        <v>64393154</v>
      </c>
      <c r="C80" s="19"/>
      <c r="D80" s="20">
        <v>87179184</v>
      </c>
      <c r="E80" s="21">
        <v>84027617</v>
      </c>
      <c r="F80" s="21">
        <v>3439979</v>
      </c>
      <c r="G80" s="21">
        <v>4368496</v>
      </c>
      <c r="H80" s="21">
        <v>3775692</v>
      </c>
      <c r="I80" s="21">
        <v>11584167</v>
      </c>
      <c r="J80" s="21">
        <v>4055918</v>
      </c>
      <c r="K80" s="21">
        <v>5067877</v>
      </c>
      <c r="L80" s="21">
        <v>3555635</v>
      </c>
      <c r="M80" s="21">
        <v>12679430</v>
      </c>
      <c r="N80" s="21">
        <v>4273011</v>
      </c>
      <c r="O80" s="21">
        <v>3433736</v>
      </c>
      <c r="P80" s="21">
        <v>4160070</v>
      </c>
      <c r="Q80" s="21">
        <v>11866817</v>
      </c>
      <c r="R80" s="21"/>
      <c r="S80" s="21"/>
      <c r="T80" s="21"/>
      <c r="U80" s="21"/>
      <c r="V80" s="21">
        <v>36130414</v>
      </c>
      <c r="W80" s="21">
        <v>54145607</v>
      </c>
      <c r="X80" s="21"/>
      <c r="Y80" s="20"/>
      <c r="Z80" s="23">
        <v>84027617</v>
      </c>
    </row>
    <row r="81" spans="1:26" ht="12.75" hidden="1">
      <c r="A81" s="39" t="s">
        <v>105</v>
      </c>
      <c r="B81" s="19">
        <v>19127464</v>
      </c>
      <c r="C81" s="19"/>
      <c r="D81" s="20">
        <v>19904724</v>
      </c>
      <c r="E81" s="21">
        <v>24031207</v>
      </c>
      <c r="F81" s="21">
        <v>944576</v>
      </c>
      <c r="G81" s="21">
        <v>1184927</v>
      </c>
      <c r="H81" s="21">
        <v>1086500</v>
      </c>
      <c r="I81" s="21">
        <v>3216003</v>
      </c>
      <c r="J81" s="21">
        <v>1056280</v>
      </c>
      <c r="K81" s="21">
        <v>1163938</v>
      </c>
      <c r="L81" s="21">
        <v>864440</v>
      </c>
      <c r="M81" s="21">
        <v>3084658</v>
      </c>
      <c r="N81" s="21">
        <v>1283585</v>
      </c>
      <c r="O81" s="21">
        <v>1138771</v>
      </c>
      <c r="P81" s="21">
        <v>1177783</v>
      </c>
      <c r="Q81" s="21">
        <v>3600139</v>
      </c>
      <c r="R81" s="21"/>
      <c r="S81" s="21"/>
      <c r="T81" s="21"/>
      <c r="U81" s="21"/>
      <c r="V81" s="21">
        <v>9900800</v>
      </c>
      <c r="W81" s="21">
        <v>15165934</v>
      </c>
      <c r="X81" s="21"/>
      <c r="Y81" s="20"/>
      <c r="Z81" s="23">
        <v>24031207</v>
      </c>
    </row>
    <row r="82" spans="1:26" ht="12.75" hidden="1">
      <c r="A82" s="39" t="s">
        <v>106</v>
      </c>
      <c r="B82" s="19">
        <v>22248568</v>
      </c>
      <c r="C82" s="19"/>
      <c r="D82" s="20">
        <v>23550924</v>
      </c>
      <c r="E82" s="21">
        <v>26487481</v>
      </c>
      <c r="F82" s="21">
        <v>892514</v>
      </c>
      <c r="G82" s="21">
        <v>1128774</v>
      </c>
      <c r="H82" s="21">
        <v>1034656</v>
      </c>
      <c r="I82" s="21">
        <v>3055944</v>
      </c>
      <c r="J82" s="21">
        <v>1056064</v>
      </c>
      <c r="K82" s="21">
        <v>1111183</v>
      </c>
      <c r="L82" s="21">
        <v>864590</v>
      </c>
      <c r="M82" s="21">
        <v>3031837</v>
      </c>
      <c r="N82" s="21">
        <v>1203760</v>
      </c>
      <c r="O82" s="21">
        <v>1053498</v>
      </c>
      <c r="P82" s="21">
        <v>1159069</v>
      </c>
      <c r="Q82" s="21">
        <v>3416327</v>
      </c>
      <c r="R82" s="21"/>
      <c r="S82" s="21"/>
      <c r="T82" s="21"/>
      <c r="U82" s="21"/>
      <c r="V82" s="21">
        <v>9504108</v>
      </c>
      <c r="W82" s="21">
        <v>16287631</v>
      </c>
      <c r="X82" s="21"/>
      <c r="Y82" s="20"/>
      <c r="Z82" s="23">
        <v>26487481</v>
      </c>
    </row>
    <row r="83" spans="1:26" ht="12.75" hidden="1">
      <c r="A83" s="39" t="s">
        <v>107</v>
      </c>
      <c r="B83" s="19">
        <v>905595</v>
      </c>
      <c r="C83" s="19"/>
      <c r="D83" s="20">
        <v>973992</v>
      </c>
      <c r="E83" s="21">
        <v>1146569</v>
      </c>
      <c r="F83" s="21">
        <v>2076454</v>
      </c>
      <c r="G83" s="21">
        <v>1709975</v>
      </c>
      <c r="H83" s="21">
        <v>1663143</v>
      </c>
      <c r="I83" s="21">
        <v>5449572</v>
      </c>
      <c r="J83" s="21">
        <v>5441760</v>
      </c>
      <c r="K83" s="21">
        <v>6115796</v>
      </c>
      <c r="L83" s="21">
        <v>2404737</v>
      </c>
      <c r="M83" s="21">
        <v>13962293</v>
      </c>
      <c r="N83" s="21">
        <v>1587721</v>
      </c>
      <c r="O83" s="21">
        <v>494222</v>
      </c>
      <c r="P83" s="21">
        <v>503298</v>
      </c>
      <c r="Q83" s="21">
        <v>2585241</v>
      </c>
      <c r="R83" s="21"/>
      <c r="S83" s="21"/>
      <c r="T83" s="21"/>
      <c r="U83" s="21"/>
      <c r="V83" s="21">
        <v>21997106</v>
      </c>
      <c r="W83" s="21">
        <v>10279217</v>
      </c>
      <c r="X83" s="21"/>
      <c r="Y83" s="20"/>
      <c r="Z83" s="23">
        <v>1146569</v>
      </c>
    </row>
    <row r="84" spans="1:26" ht="12.75" hidden="1">
      <c r="A84" s="40" t="s">
        <v>110</v>
      </c>
      <c r="B84" s="28">
        <v>9959305</v>
      </c>
      <c r="C84" s="28"/>
      <c r="D84" s="29">
        <v>10274928</v>
      </c>
      <c r="E84" s="30">
        <v>5857704</v>
      </c>
      <c r="F84" s="30">
        <v>122887</v>
      </c>
      <c r="G84" s="30">
        <v>97212</v>
      </c>
      <c r="H84" s="30">
        <v>122119</v>
      </c>
      <c r="I84" s="30">
        <v>342218</v>
      </c>
      <c r="J84" s="30">
        <v>111640</v>
      </c>
      <c r="K84" s="30">
        <v>119345</v>
      </c>
      <c r="L84" s="30">
        <v>57217</v>
      </c>
      <c r="M84" s="30">
        <v>288202</v>
      </c>
      <c r="N84" s="30">
        <v>87884</v>
      </c>
      <c r="O84" s="30">
        <v>249460</v>
      </c>
      <c r="P84" s="30">
        <v>390014</v>
      </c>
      <c r="Q84" s="30">
        <v>727358</v>
      </c>
      <c r="R84" s="30"/>
      <c r="S84" s="30"/>
      <c r="T84" s="30"/>
      <c r="U84" s="30"/>
      <c r="V84" s="30">
        <v>1357778</v>
      </c>
      <c r="W84" s="30">
        <v>3244062</v>
      </c>
      <c r="X84" s="30"/>
      <c r="Y84" s="29"/>
      <c r="Z84" s="31">
        <v>5857704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19402173</v>
      </c>
      <c r="D5" s="357">
        <f t="shared" si="0"/>
        <v>0</v>
      </c>
      <c r="E5" s="356">
        <f t="shared" si="0"/>
        <v>20300000</v>
      </c>
      <c r="F5" s="358">
        <f t="shared" si="0"/>
        <v>20050000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15037500</v>
      </c>
      <c r="Y5" s="358">
        <f t="shared" si="0"/>
        <v>-15037500</v>
      </c>
      <c r="Z5" s="359">
        <f>+IF(X5&lt;&gt;0,+(Y5/X5)*100,0)</f>
        <v>-100</v>
      </c>
      <c r="AA5" s="360">
        <f>+AA6+AA8+AA11+AA13+AA15</f>
        <v>20050000</v>
      </c>
    </row>
    <row r="6" spans="1:27" ht="12.75">
      <c r="A6" s="361" t="s">
        <v>205</v>
      </c>
      <c r="B6" s="142"/>
      <c r="C6" s="60">
        <f>+C7</f>
        <v>6690211</v>
      </c>
      <c r="D6" s="340">
        <f aca="true" t="shared" si="1" ref="D6:AA6">+D7</f>
        <v>0</v>
      </c>
      <c r="E6" s="60">
        <f t="shared" si="1"/>
        <v>5200000</v>
      </c>
      <c r="F6" s="59">
        <f t="shared" si="1"/>
        <v>5200000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3900000</v>
      </c>
      <c r="Y6" s="59">
        <f t="shared" si="1"/>
        <v>-3900000</v>
      </c>
      <c r="Z6" s="61">
        <f>+IF(X6&lt;&gt;0,+(Y6/X6)*100,0)</f>
        <v>-100</v>
      </c>
      <c r="AA6" s="62">
        <f t="shared" si="1"/>
        <v>5200000</v>
      </c>
    </row>
    <row r="7" spans="1:27" ht="12.75">
      <c r="A7" s="291" t="s">
        <v>229</v>
      </c>
      <c r="B7" s="142"/>
      <c r="C7" s="60">
        <v>6690211</v>
      </c>
      <c r="D7" s="340"/>
      <c r="E7" s="60">
        <v>5200000</v>
      </c>
      <c r="F7" s="59">
        <v>5200000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3900000</v>
      </c>
      <c r="Y7" s="59">
        <v>-3900000</v>
      </c>
      <c r="Z7" s="61">
        <v>-100</v>
      </c>
      <c r="AA7" s="62">
        <v>5200000</v>
      </c>
    </row>
    <row r="8" spans="1:27" ht="12.75">
      <c r="A8" s="361" t="s">
        <v>206</v>
      </c>
      <c r="B8" s="142"/>
      <c r="C8" s="60">
        <f aca="true" t="shared" si="2" ref="C8:Y8">SUM(C9:C10)</f>
        <v>8757637</v>
      </c>
      <c r="D8" s="340">
        <f t="shared" si="2"/>
        <v>0</v>
      </c>
      <c r="E8" s="60">
        <f t="shared" si="2"/>
        <v>11500000</v>
      </c>
      <c r="F8" s="59">
        <f t="shared" si="2"/>
        <v>11250000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8437500</v>
      </c>
      <c r="Y8" s="59">
        <f t="shared" si="2"/>
        <v>-8437500</v>
      </c>
      <c r="Z8" s="61">
        <f>+IF(X8&lt;&gt;0,+(Y8/X8)*100,0)</f>
        <v>-100</v>
      </c>
      <c r="AA8" s="62">
        <f>SUM(AA9:AA10)</f>
        <v>11250000</v>
      </c>
    </row>
    <row r="9" spans="1:27" ht="12.75">
      <c r="A9" s="291" t="s">
        <v>230</v>
      </c>
      <c r="B9" s="142"/>
      <c r="C9" s="60">
        <v>7757639</v>
      </c>
      <c r="D9" s="340"/>
      <c r="E9" s="60">
        <v>10000000</v>
      </c>
      <c r="F9" s="59">
        <v>10000000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7500000</v>
      </c>
      <c r="Y9" s="59">
        <v>-7500000</v>
      </c>
      <c r="Z9" s="61">
        <v>-100</v>
      </c>
      <c r="AA9" s="62">
        <v>10000000</v>
      </c>
    </row>
    <row r="10" spans="1:27" ht="12.75">
      <c r="A10" s="291" t="s">
        <v>231</v>
      </c>
      <c r="B10" s="142"/>
      <c r="C10" s="60">
        <v>999998</v>
      </c>
      <c r="D10" s="340"/>
      <c r="E10" s="60">
        <v>1500000</v>
      </c>
      <c r="F10" s="59">
        <v>1250000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937500</v>
      </c>
      <c r="Y10" s="59">
        <v>-937500</v>
      </c>
      <c r="Z10" s="61">
        <v>-100</v>
      </c>
      <c r="AA10" s="62">
        <v>1250000</v>
      </c>
    </row>
    <row r="11" spans="1:27" ht="12.75">
      <c r="A11" s="361" t="s">
        <v>207</v>
      </c>
      <c r="B11" s="142"/>
      <c r="C11" s="362">
        <f>+C12</f>
        <v>1949914</v>
      </c>
      <c r="D11" s="363">
        <f aca="true" t="shared" si="3" ref="D11:AA11">+D12</f>
        <v>0</v>
      </c>
      <c r="E11" s="362">
        <f t="shared" si="3"/>
        <v>2000000</v>
      </c>
      <c r="F11" s="364">
        <f t="shared" si="3"/>
        <v>2000000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1500000</v>
      </c>
      <c r="Y11" s="364">
        <f t="shared" si="3"/>
        <v>-1500000</v>
      </c>
      <c r="Z11" s="365">
        <f>+IF(X11&lt;&gt;0,+(Y11/X11)*100,0)</f>
        <v>-100</v>
      </c>
      <c r="AA11" s="366">
        <f t="shared" si="3"/>
        <v>2000000</v>
      </c>
    </row>
    <row r="12" spans="1:27" ht="12.75">
      <c r="A12" s="291" t="s">
        <v>232</v>
      </c>
      <c r="B12" s="136"/>
      <c r="C12" s="60">
        <v>1949914</v>
      </c>
      <c r="D12" s="340"/>
      <c r="E12" s="60">
        <v>2000000</v>
      </c>
      <c r="F12" s="59">
        <v>2000000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1500000</v>
      </c>
      <c r="Y12" s="59">
        <v>-1500000</v>
      </c>
      <c r="Z12" s="61">
        <v>-100</v>
      </c>
      <c r="AA12" s="62">
        <v>2000000</v>
      </c>
    </row>
    <row r="13" spans="1:27" ht="12.75">
      <c r="A13" s="361" t="s">
        <v>208</v>
      </c>
      <c r="B13" s="136"/>
      <c r="C13" s="275">
        <f>+C14</f>
        <v>1949574</v>
      </c>
      <c r="D13" s="341">
        <f aca="true" t="shared" si="4" ref="D13:AA13">+D14</f>
        <v>0</v>
      </c>
      <c r="E13" s="275">
        <f t="shared" si="4"/>
        <v>1500000</v>
      </c>
      <c r="F13" s="342">
        <f t="shared" si="4"/>
        <v>1500000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1125000</v>
      </c>
      <c r="Y13" s="342">
        <f t="shared" si="4"/>
        <v>-1125000</v>
      </c>
      <c r="Z13" s="335">
        <f>+IF(X13&lt;&gt;0,+(Y13/X13)*100,0)</f>
        <v>-100</v>
      </c>
      <c r="AA13" s="273">
        <f t="shared" si="4"/>
        <v>1500000</v>
      </c>
    </row>
    <row r="14" spans="1:27" ht="12.75">
      <c r="A14" s="291" t="s">
        <v>233</v>
      </c>
      <c r="B14" s="136"/>
      <c r="C14" s="60">
        <v>1949574</v>
      </c>
      <c r="D14" s="340"/>
      <c r="E14" s="60">
        <v>1500000</v>
      </c>
      <c r="F14" s="59">
        <v>1500000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1125000</v>
      </c>
      <c r="Y14" s="59">
        <v>-1125000</v>
      </c>
      <c r="Z14" s="61">
        <v>-100</v>
      </c>
      <c r="AA14" s="62">
        <v>1500000</v>
      </c>
    </row>
    <row r="15" spans="1:27" ht="12.75">
      <c r="A15" s="361" t="s">
        <v>209</v>
      </c>
      <c r="B15" s="136"/>
      <c r="C15" s="60">
        <f aca="true" t="shared" si="5" ref="C15:Y15">SUM(C16:C20)</f>
        <v>54837</v>
      </c>
      <c r="D15" s="340">
        <f t="shared" si="5"/>
        <v>0</v>
      </c>
      <c r="E15" s="60">
        <f t="shared" si="5"/>
        <v>100000</v>
      </c>
      <c r="F15" s="59">
        <f t="shared" si="5"/>
        <v>100000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75000</v>
      </c>
      <c r="Y15" s="59">
        <f t="shared" si="5"/>
        <v>-75000</v>
      </c>
      <c r="Z15" s="61">
        <f>+IF(X15&lt;&gt;0,+(Y15/X15)*100,0)</f>
        <v>-100</v>
      </c>
      <c r="AA15" s="62">
        <f>SUM(AA16:AA20)</f>
        <v>100000</v>
      </c>
    </row>
    <row r="16" spans="1:27" ht="12.75">
      <c r="A16" s="291" t="s">
        <v>234</v>
      </c>
      <c r="B16" s="300"/>
      <c r="C16" s="60">
        <v>54837</v>
      </c>
      <c r="D16" s="340"/>
      <c r="E16" s="60">
        <v>100000</v>
      </c>
      <c r="F16" s="59">
        <v>100000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75000</v>
      </c>
      <c r="Y16" s="59">
        <v>-75000</v>
      </c>
      <c r="Z16" s="61">
        <v>-100</v>
      </c>
      <c r="AA16" s="62">
        <v>100000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697321</v>
      </c>
      <c r="D22" s="344">
        <f t="shared" si="6"/>
        <v>0</v>
      </c>
      <c r="E22" s="343">
        <f t="shared" si="6"/>
        <v>2159199</v>
      </c>
      <c r="F22" s="345">
        <f t="shared" si="6"/>
        <v>1435750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1076813</v>
      </c>
      <c r="Y22" s="345">
        <f t="shared" si="6"/>
        <v>-1076813</v>
      </c>
      <c r="Z22" s="336">
        <f>+IF(X22&lt;&gt;0,+(Y22/X22)*100,0)</f>
        <v>-100</v>
      </c>
      <c r="AA22" s="350">
        <f>SUM(AA23:AA32)</f>
        <v>1435750</v>
      </c>
    </row>
    <row r="23" spans="1:27" ht="12.75">
      <c r="A23" s="361" t="s">
        <v>237</v>
      </c>
      <c r="B23" s="142"/>
      <c r="C23" s="60"/>
      <c r="D23" s="340"/>
      <c r="E23" s="60"/>
      <c r="F23" s="59">
        <v>890000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667500</v>
      </c>
      <c r="Y23" s="59">
        <v>-667500</v>
      </c>
      <c r="Z23" s="61">
        <v>-100</v>
      </c>
      <c r="AA23" s="62">
        <v>890000</v>
      </c>
    </row>
    <row r="24" spans="1:27" ht="12.75">
      <c r="A24" s="361" t="s">
        <v>238</v>
      </c>
      <c r="B24" s="142"/>
      <c r="C24" s="60"/>
      <c r="D24" s="340"/>
      <c r="E24" s="60">
        <v>890000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>
        <v>697321</v>
      </c>
      <c r="D26" s="363"/>
      <c r="E26" s="362">
        <v>500000</v>
      </c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>
        <v>335000</v>
      </c>
      <c r="F27" s="59">
        <v>185000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138750</v>
      </c>
      <c r="Y27" s="59">
        <v>-138750</v>
      </c>
      <c r="Z27" s="61">
        <v>-100</v>
      </c>
      <c r="AA27" s="62">
        <v>185000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>
        <v>80000</v>
      </c>
      <c r="F30" s="59">
        <v>80000</v>
      </c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>
        <v>60000</v>
      </c>
      <c r="Y30" s="59">
        <v>-60000</v>
      </c>
      <c r="Z30" s="61">
        <v>-100</v>
      </c>
      <c r="AA30" s="62">
        <v>80000</v>
      </c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354199</v>
      </c>
      <c r="F32" s="59">
        <v>280750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210563</v>
      </c>
      <c r="Y32" s="59">
        <v>-210563</v>
      </c>
      <c r="Z32" s="61">
        <v>-100</v>
      </c>
      <c r="AA32" s="62">
        <v>280750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1375655</v>
      </c>
      <c r="D40" s="344">
        <f t="shared" si="9"/>
        <v>0</v>
      </c>
      <c r="E40" s="343">
        <f t="shared" si="9"/>
        <v>7432080</v>
      </c>
      <c r="F40" s="345">
        <f t="shared" si="9"/>
        <v>6776580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5082435</v>
      </c>
      <c r="Y40" s="345">
        <f t="shared" si="9"/>
        <v>-5082435</v>
      </c>
      <c r="Z40" s="336">
        <f>+IF(X40&lt;&gt;0,+(Y40/X40)*100,0)</f>
        <v>-100</v>
      </c>
      <c r="AA40" s="350">
        <f>SUM(AA41:AA49)</f>
        <v>6776580</v>
      </c>
    </row>
    <row r="41" spans="1:27" ht="12.75">
      <c r="A41" s="361" t="s">
        <v>248</v>
      </c>
      <c r="B41" s="142"/>
      <c r="C41" s="362"/>
      <c r="D41" s="363"/>
      <c r="E41" s="362">
        <v>3375473</v>
      </c>
      <c r="F41" s="364">
        <v>3484973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2613730</v>
      </c>
      <c r="Y41" s="364">
        <v>-2613730</v>
      </c>
      <c r="Z41" s="365">
        <v>-100</v>
      </c>
      <c r="AA41" s="366">
        <v>3484973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373793</v>
      </c>
      <c r="D43" s="369"/>
      <c r="E43" s="305">
        <v>1466687</v>
      </c>
      <c r="F43" s="370">
        <v>1451687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1088765</v>
      </c>
      <c r="Y43" s="370">
        <v>-1088765</v>
      </c>
      <c r="Z43" s="371">
        <v>-100</v>
      </c>
      <c r="AA43" s="303">
        <v>1451687</v>
      </c>
    </row>
    <row r="44" spans="1:27" ht="12.75">
      <c r="A44" s="361" t="s">
        <v>251</v>
      </c>
      <c r="B44" s="136"/>
      <c r="C44" s="60">
        <v>10218</v>
      </c>
      <c r="D44" s="368"/>
      <c r="E44" s="54">
        <v>59920</v>
      </c>
      <c r="F44" s="53">
        <v>59920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44940</v>
      </c>
      <c r="Y44" s="53">
        <v>-44940</v>
      </c>
      <c r="Z44" s="94">
        <v>-100</v>
      </c>
      <c r="AA44" s="95">
        <v>59920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955104</v>
      </c>
      <c r="D47" s="368"/>
      <c r="E47" s="54">
        <v>2530000</v>
      </c>
      <c r="F47" s="53">
        <v>1780000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1335000</v>
      </c>
      <c r="Y47" s="53">
        <v>-1335000</v>
      </c>
      <c r="Z47" s="94">
        <v>-100</v>
      </c>
      <c r="AA47" s="95">
        <v>1780000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36540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21475149</v>
      </c>
      <c r="D60" s="346">
        <f t="shared" si="14"/>
        <v>0</v>
      </c>
      <c r="E60" s="219">
        <f t="shared" si="14"/>
        <v>29891279</v>
      </c>
      <c r="F60" s="264">
        <f t="shared" si="14"/>
        <v>28262330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21196748</v>
      </c>
      <c r="Y60" s="264">
        <f t="shared" si="14"/>
        <v>-21196748</v>
      </c>
      <c r="Z60" s="337">
        <f>+IF(X60&lt;&gt;0,+(Y60/X60)*100,0)</f>
        <v>-100</v>
      </c>
      <c r="AA60" s="232">
        <f>+AA57+AA54+AA51+AA40+AA37+AA34+AA22+AA5</f>
        <v>28262330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188433748</v>
      </c>
      <c r="D5" s="153">
        <f>SUM(D6:D8)</f>
        <v>0</v>
      </c>
      <c r="E5" s="154">
        <f t="shared" si="0"/>
        <v>201341925</v>
      </c>
      <c r="F5" s="100">
        <f t="shared" si="0"/>
        <v>199881612</v>
      </c>
      <c r="G5" s="100">
        <f t="shared" si="0"/>
        <v>8512732</v>
      </c>
      <c r="H5" s="100">
        <f t="shared" si="0"/>
        <v>8428747</v>
      </c>
      <c r="I5" s="100">
        <f t="shared" si="0"/>
        <v>47191574</v>
      </c>
      <c r="J5" s="100">
        <f t="shared" si="0"/>
        <v>64133053</v>
      </c>
      <c r="K5" s="100">
        <f t="shared" si="0"/>
        <v>8817332</v>
      </c>
      <c r="L5" s="100">
        <f t="shared" si="0"/>
        <v>9351138</v>
      </c>
      <c r="M5" s="100">
        <f t="shared" si="0"/>
        <v>40015421</v>
      </c>
      <c r="N5" s="100">
        <f t="shared" si="0"/>
        <v>58183891</v>
      </c>
      <c r="O5" s="100">
        <f t="shared" si="0"/>
        <v>8982771</v>
      </c>
      <c r="P5" s="100">
        <f t="shared" si="0"/>
        <v>8711703</v>
      </c>
      <c r="Q5" s="100">
        <f t="shared" si="0"/>
        <v>8304879</v>
      </c>
      <c r="R5" s="100">
        <f t="shared" si="0"/>
        <v>25999353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148316297</v>
      </c>
      <c r="X5" s="100">
        <f t="shared" si="0"/>
        <v>151006446</v>
      </c>
      <c r="Y5" s="100">
        <f t="shared" si="0"/>
        <v>-2690149</v>
      </c>
      <c r="Z5" s="137">
        <f>+IF(X5&lt;&gt;0,+(Y5/X5)*100,0)</f>
        <v>-1.7814795800173988</v>
      </c>
      <c r="AA5" s="153">
        <f>SUM(AA6:AA8)</f>
        <v>199881612</v>
      </c>
    </row>
    <row r="6" spans="1:27" ht="12.75">
      <c r="A6" s="138" t="s">
        <v>75</v>
      </c>
      <c r="B6" s="136"/>
      <c r="C6" s="155">
        <v>5926034</v>
      </c>
      <c r="D6" s="155"/>
      <c r="E6" s="156">
        <v>6868159</v>
      </c>
      <c r="F6" s="60">
        <v>6151320</v>
      </c>
      <c r="G6" s="60">
        <v>76133</v>
      </c>
      <c r="H6" s="60">
        <v>81487</v>
      </c>
      <c r="I6" s="60">
        <v>1629205</v>
      </c>
      <c r="J6" s="60">
        <v>1786825</v>
      </c>
      <c r="K6" s="60">
        <v>83327</v>
      </c>
      <c r="L6" s="60">
        <v>88227</v>
      </c>
      <c r="M6" s="60">
        <v>1413390</v>
      </c>
      <c r="N6" s="60">
        <v>1584944</v>
      </c>
      <c r="O6" s="60">
        <v>166278</v>
      </c>
      <c r="P6" s="60">
        <v>184848</v>
      </c>
      <c r="Q6" s="60">
        <v>168280</v>
      </c>
      <c r="R6" s="60">
        <v>519406</v>
      </c>
      <c r="S6" s="60"/>
      <c r="T6" s="60"/>
      <c r="U6" s="60"/>
      <c r="V6" s="60"/>
      <c r="W6" s="60">
        <v>3891175</v>
      </c>
      <c r="X6" s="60">
        <v>5151123</v>
      </c>
      <c r="Y6" s="60">
        <v>-1259948</v>
      </c>
      <c r="Z6" s="140">
        <v>-24.46</v>
      </c>
      <c r="AA6" s="155">
        <v>6151320</v>
      </c>
    </row>
    <row r="7" spans="1:27" ht="12.75">
      <c r="A7" s="138" t="s">
        <v>76</v>
      </c>
      <c r="B7" s="136"/>
      <c r="C7" s="157">
        <v>176340614</v>
      </c>
      <c r="D7" s="157"/>
      <c r="E7" s="158">
        <v>192103971</v>
      </c>
      <c r="F7" s="159">
        <v>191837728</v>
      </c>
      <c r="G7" s="159">
        <v>8238809</v>
      </c>
      <c r="H7" s="159">
        <v>8202697</v>
      </c>
      <c r="I7" s="159">
        <v>45500467</v>
      </c>
      <c r="J7" s="159">
        <v>61941973</v>
      </c>
      <c r="K7" s="159">
        <v>8818086</v>
      </c>
      <c r="L7" s="159">
        <v>9248994</v>
      </c>
      <c r="M7" s="159">
        <v>38557535</v>
      </c>
      <c r="N7" s="159">
        <v>56624615</v>
      </c>
      <c r="O7" s="159">
        <v>8729894</v>
      </c>
      <c r="P7" s="159">
        <v>8496283</v>
      </c>
      <c r="Q7" s="159">
        <v>8104109</v>
      </c>
      <c r="R7" s="159">
        <v>25330286</v>
      </c>
      <c r="S7" s="159"/>
      <c r="T7" s="159"/>
      <c r="U7" s="159"/>
      <c r="V7" s="159"/>
      <c r="W7" s="159">
        <v>143896874</v>
      </c>
      <c r="X7" s="159">
        <v>144077976</v>
      </c>
      <c r="Y7" s="159">
        <v>-181102</v>
      </c>
      <c r="Z7" s="141">
        <v>-0.13</v>
      </c>
      <c r="AA7" s="157">
        <v>191837728</v>
      </c>
    </row>
    <row r="8" spans="1:27" ht="12.75">
      <c r="A8" s="138" t="s">
        <v>77</v>
      </c>
      <c r="B8" s="136"/>
      <c r="C8" s="155">
        <v>6167100</v>
      </c>
      <c r="D8" s="155"/>
      <c r="E8" s="156">
        <v>2369795</v>
      </c>
      <c r="F8" s="60">
        <v>1892564</v>
      </c>
      <c r="G8" s="60">
        <v>197790</v>
      </c>
      <c r="H8" s="60">
        <v>144563</v>
      </c>
      <c r="I8" s="60">
        <v>61902</v>
      </c>
      <c r="J8" s="60">
        <v>404255</v>
      </c>
      <c r="K8" s="60">
        <v>-84081</v>
      </c>
      <c r="L8" s="60">
        <v>13917</v>
      </c>
      <c r="M8" s="60">
        <v>44496</v>
      </c>
      <c r="N8" s="60">
        <v>-25668</v>
      </c>
      <c r="O8" s="60">
        <v>86599</v>
      </c>
      <c r="P8" s="60">
        <v>30572</v>
      </c>
      <c r="Q8" s="60">
        <v>32490</v>
      </c>
      <c r="R8" s="60">
        <v>149661</v>
      </c>
      <c r="S8" s="60"/>
      <c r="T8" s="60"/>
      <c r="U8" s="60"/>
      <c r="V8" s="60"/>
      <c r="W8" s="60">
        <v>528248</v>
      </c>
      <c r="X8" s="60">
        <v>1777347</v>
      </c>
      <c r="Y8" s="60">
        <v>-1249099</v>
      </c>
      <c r="Z8" s="140">
        <v>-70.28</v>
      </c>
      <c r="AA8" s="155">
        <v>1892564</v>
      </c>
    </row>
    <row r="9" spans="1:27" ht="12.75">
      <c r="A9" s="135" t="s">
        <v>78</v>
      </c>
      <c r="B9" s="136"/>
      <c r="C9" s="153">
        <f aca="true" t="shared" si="1" ref="C9:Y9">SUM(C10:C14)</f>
        <v>60967376</v>
      </c>
      <c r="D9" s="153">
        <f>SUM(D10:D14)</f>
        <v>0</v>
      </c>
      <c r="E9" s="154">
        <f t="shared" si="1"/>
        <v>68782811</v>
      </c>
      <c r="F9" s="100">
        <f t="shared" si="1"/>
        <v>69301170</v>
      </c>
      <c r="G9" s="100">
        <f t="shared" si="1"/>
        <v>286645</v>
      </c>
      <c r="H9" s="100">
        <f t="shared" si="1"/>
        <v>215408</v>
      </c>
      <c r="I9" s="100">
        <f t="shared" si="1"/>
        <v>3050431</v>
      </c>
      <c r="J9" s="100">
        <f t="shared" si="1"/>
        <v>3552484</v>
      </c>
      <c r="K9" s="100">
        <f t="shared" si="1"/>
        <v>714503</v>
      </c>
      <c r="L9" s="100">
        <f t="shared" si="1"/>
        <v>2677016</v>
      </c>
      <c r="M9" s="100">
        <f t="shared" si="1"/>
        <v>3956838</v>
      </c>
      <c r="N9" s="100">
        <f t="shared" si="1"/>
        <v>7348357</v>
      </c>
      <c r="O9" s="100">
        <f t="shared" si="1"/>
        <v>1805167</v>
      </c>
      <c r="P9" s="100">
        <f t="shared" si="1"/>
        <v>275774</v>
      </c>
      <c r="Q9" s="100">
        <f t="shared" si="1"/>
        <v>1585494</v>
      </c>
      <c r="R9" s="100">
        <f t="shared" si="1"/>
        <v>3666435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14567276</v>
      </c>
      <c r="X9" s="100">
        <f t="shared" si="1"/>
        <v>51570612</v>
      </c>
      <c r="Y9" s="100">
        <f t="shared" si="1"/>
        <v>-37003336</v>
      </c>
      <c r="Z9" s="137">
        <f>+IF(X9&lt;&gt;0,+(Y9/X9)*100,0)</f>
        <v>-71.7527571710803</v>
      </c>
      <c r="AA9" s="153">
        <f>SUM(AA10:AA14)</f>
        <v>69301170</v>
      </c>
    </row>
    <row r="10" spans="1:27" ht="12.75">
      <c r="A10" s="138" t="s">
        <v>79</v>
      </c>
      <c r="B10" s="136"/>
      <c r="C10" s="155">
        <v>6608627</v>
      </c>
      <c r="D10" s="155"/>
      <c r="E10" s="156">
        <v>10929236</v>
      </c>
      <c r="F10" s="60">
        <v>12858298</v>
      </c>
      <c r="G10" s="60">
        <v>124466</v>
      </c>
      <c r="H10" s="60">
        <v>63055</v>
      </c>
      <c r="I10" s="60">
        <v>804190</v>
      </c>
      <c r="J10" s="60">
        <v>991711</v>
      </c>
      <c r="K10" s="60">
        <v>94575</v>
      </c>
      <c r="L10" s="60">
        <v>1108132</v>
      </c>
      <c r="M10" s="60">
        <v>1831229</v>
      </c>
      <c r="N10" s="60">
        <v>3033936</v>
      </c>
      <c r="O10" s="60">
        <v>571075</v>
      </c>
      <c r="P10" s="60">
        <v>65140</v>
      </c>
      <c r="Q10" s="60">
        <v>1023855</v>
      </c>
      <c r="R10" s="60">
        <v>1660070</v>
      </c>
      <c r="S10" s="60"/>
      <c r="T10" s="60"/>
      <c r="U10" s="60"/>
      <c r="V10" s="60"/>
      <c r="W10" s="60">
        <v>5685717</v>
      </c>
      <c r="X10" s="60">
        <v>8196930</v>
      </c>
      <c r="Y10" s="60">
        <v>-2511213</v>
      </c>
      <c r="Z10" s="140">
        <v>-30.64</v>
      </c>
      <c r="AA10" s="155">
        <v>12858298</v>
      </c>
    </row>
    <row r="11" spans="1:27" ht="12.75">
      <c r="A11" s="138" t="s">
        <v>80</v>
      </c>
      <c r="B11" s="136"/>
      <c r="C11" s="155">
        <v>623742</v>
      </c>
      <c r="D11" s="155"/>
      <c r="E11" s="156">
        <v>114350</v>
      </c>
      <c r="F11" s="60">
        <v>631250</v>
      </c>
      <c r="G11" s="60">
        <v>-6166</v>
      </c>
      <c r="H11" s="60">
        <v>-6688</v>
      </c>
      <c r="I11" s="60">
        <v>9765</v>
      </c>
      <c r="J11" s="60">
        <v>-3089</v>
      </c>
      <c r="K11" s="60">
        <v>-6166</v>
      </c>
      <c r="L11" s="60">
        <v>-45395</v>
      </c>
      <c r="M11" s="60">
        <v>13467</v>
      </c>
      <c r="N11" s="60">
        <v>-38094</v>
      </c>
      <c r="O11" s="60">
        <v>2261</v>
      </c>
      <c r="P11" s="60">
        <v>-6687</v>
      </c>
      <c r="Q11" s="60">
        <v>260452</v>
      </c>
      <c r="R11" s="60">
        <v>256026</v>
      </c>
      <c r="S11" s="60"/>
      <c r="T11" s="60"/>
      <c r="U11" s="60"/>
      <c r="V11" s="60"/>
      <c r="W11" s="60">
        <v>214843</v>
      </c>
      <c r="X11" s="60">
        <v>85761</v>
      </c>
      <c r="Y11" s="60">
        <v>129082</v>
      </c>
      <c r="Z11" s="140">
        <v>150.51</v>
      </c>
      <c r="AA11" s="155">
        <v>631250</v>
      </c>
    </row>
    <row r="12" spans="1:27" ht="12.75">
      <c r="A12" s="138" t="s">
        <v>81</v>
      </c>
      <c r="B12" s="136"/>
      <c r="C12" s="155">
        <v>47846236</v>
      </c>
      <c r="D12" s="155"/>
      <c r="E12" s="156">
        <v>46619602</v>
      </c>
      <c r="F12" s="60">
        <v>46632044</v>
      </c>
      <c r="G12" s="60">
        <v>5793</v>
      </c>
      <c r="H12" s="60">
        <v>10933</v>
      </c>
      <c r="I12" s="60">
        <v>1605750</v>
      </c>
      <c r="J12" s="60">
        <v>1622476</v>
      </c>
      <c r="K12" s="60">
        <v>501326</v>
      </c>
      <c r="L12" s="60">
        <v>34446</v>
      </c>
      <c r="M12" s="60">
        <v>1824814</v>
      </c>
      <c r="N12" s="60">
        <v>2360586</v>
      </c>
      <c r="O12" s="60">
        <v>924121</v>
      </c>
      <c r="P12" s="60">
        <v>18932</v>
      </c>
      <c r="Q12" s="60">
        <v>5492</v>
      </c>
      <c r="R12" s="60">
        <v>948545</v>
      </c>
      <c r="S12" s="60"/>
      <c r="T12" s="60"/>
      <c r="U12" s="60"/>
      <c r="V12" s="60"/>
      <c r="W12" s="60">
        <v>4931607</v>
      </c>
      <c r="X12" s="60">
        <v>34948206</v>
      </c>
      <c r="Y12" s="60">
        <v>-30016599</v>
      </c>
      <c r="Z12" s="140">
        <v>-85.89</v>
      </c>
      <c r="AA12" s="155">
        <v>46632044</v>
      </c>
    </row>
    <row r="13" spans="1:27" ht="12.75">
      <c r="A13" s="138" t="s">
        <v>82</v>
      </c>
      <c r="B13" s="136"/>
      <c r="C13" s="155">
        <v>960632</v>
      </c>
      <c r="D13" s="155"/>
      <c r="E13" s="156">
        <v>4081613</v>
      </c>
      <c r="F13" s="60">
        <v>1841568</v>
      </c>
      <c r="G13" s="60">
        <v>162552</v>
      </c>
      <c r="H13" s="60">
        <v>148108</v>
      </c>
      <c r="I13" s="60">
        <v>150523</v>
      </c>
      <c r="J13" s="60">
        <v>461183</v>
      </c>
      <c r="K13" s="60">
        <v>124335</v>
      </c>
      <c r="L13" s="60">
        <v>204651</v>
      </c>
      <c r="M13" s="60">
        <v>127260</v>
      </c>
      <c r="N13" s="60">
        <v>456246</v>
      </c>
      <c r="O13" s="60">
        <v>147642</v>
      </c>
      <c r="P13" s="60">
        <v>198389</v>
      </c>
      <c r="Q13" s="60">
        <v>135627</v>
      </c>
      <c r="R13" s="60">
        <v>481658</v>
      </c>
      <c r="S13" s="60"/>
      <c r="T13" s="60"/>
      <c r="U13" s="60"/>
      <c r="V13" s="60"/>
      <c r="W13" s="60">
        <v>1399087</v>
      </c>
      <c r="X13" s="60">
        <v>3061206</v>
      </c>
      <c r="Y13" s="60">
        <v>-1662119</v>
      </c>
      <c r="Z13" s="140">
        <v>-54.3</v>
      </c>
      <c r="AA13" s="155">
        <v>1841568</v>
      </c>
    </row>
    <row r="14" spans="1:27" ht="12.75">
      <c r="A14" s="138" t="s">
        <v>83</v>
      </c>
      <c r="B14" s="136"/>
      <c r="C14" s="157">
        <v>4928139</v>
      </c>
      <c r="D14" s="157"/>
      <c r="E14" s="158">
        <v>7038010</v>
      </c>
      <c r="F14" s="159">
        <v>7338010</v>
      </c>
      <c r="G14" s="159"/>
      <c r="H14" s="159"/>
      <c r="I14" s="159">
        <v>480203</v>
      </c>
      <c r="J14" s="159">
        <v>480203</v>
      </c>
      <c r="K14" s="159">
        <v>433</v>
      </c>
      <c r="L14" s="159">
        <v>1375182</v>
      </c>
      <c r="M14" s="159">
        <v>160068</v>
      </c>
      <c r="N14" s="159">
        <v>1535683</v>
      </c>
      <c r="O14" s="159">
        <v>160068</v>
      </c>
      <c r="P14" s="159"/>
      <c r="Q14" s="159">
        <v>160068</v>
      </c>
      <c r="R14" s="159">
        <v>320136</v>
      </c>
      <c r="S14" s="159"/>
      <c r="T14" s="159"/>
      <c r="U14" s="159"/>
      <c r="V14" s="159"/>
      <c r="W14" s="159">
        <v>2336022</v>
      </c>
      <c r="X14" s="159">
        <v>5278509</v>
      </c>
      <c r="Y14" s="159">
        <v>-2942487</v>
      </c>
      <c r="Z14" s="141">
        <v>-55.74</v>
      </c>
      <c r="AA14" s="157">
        <v>7338010</v>
      </c>
    </row>
    <row r="15" spans="1:27" ht="12.75">
      <c r="A15" s="135" t="s">
        <v>84</v>
      </c>
      <c r="B15" s="142"/>
      <c r="C15" s="153">
        <f aca="true" t="shared" si="2" ref="C15:Y15">SUM(C16:C18)</f>
        <v>29863986</v>
      </c>
      <c r="D15" s="153">
        <f>SUM(D16:D18)</f>
        <v>0</v>
      </c>
      <c r="E15" s="154">
        <f t="shared" si="2"/>
        <v>6064677</v>
      </c>
      <c r="F15" s="100">
        <f t="shared" si="2"/>
        <v>25686534</v>
      </c>
      <c r="G15" s="100">
        <f t="shared" si="2"/>
        <v>67506</v>
      </c>
      <c r="H15" s="100">
        <f t="shared" si="2"/>
        <v>59272</v>
      </c>
      <c r="I15" s="100">
        <f t="shared" si="2"/>
        <v>1775222</v>
      </c>
      <c r="J15" s="100">
        <f t="shared" si="2"/>
        <v>1902000</v>
      </c>
      <c r="K15" s="100">
        <f t="shared" si="2"/>
        <v>83621</v>
      </c>
      <c r="L15" s="100">
        <f t="shared" si="2"/>
        <v>2371764</v>
      </c>
      <c r="M15" s="100">
        <f t="shared" si="2"/>
        <v>-84484</v>
      </c>
      <c r="N15" s="100">
        <f t="shared" si="2"/>
        <v>2370901</v>
      </c>
      <c r="O15" s="100">
        <f t="shared" si="2"/>
        <v>4253471</v>
      </c>
      <c r="P15" s="100">
        <f t="shared" si="2"/>
        <v>68853</v>
      </c>
      <c r="Q15" s="100">
        <f t="shared" si="2"/>
        <v>2330502</v>
      </c>
      <c r="R15" s="100">
        <f t="shared" si="2"/>
        <v>6652826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10925727</v>
      </c>
      <c r="X15" s="100">
        <f t="shared" si="2"/>
        <v>4548501</v>
      </c>
      <c r="Y15" s="100">
        <f t="shared" si="2"/>
        <v>6377226</v>
      </c>
      <c r="Z15" s="137">
        <f>+IF(X15&lt;&gt;0,+(Y15/X15)*100,0)</f>
        <v>140.2050038023516</v>
      </c>
      <c r="AA15" s="153">
        <f>SUM(AA16:AA18)</f>
        <v>25686534</v>
      </c>
    </row>
    <row r="16" spans="1:27" ht="12.75">
      <c r="A16" s="138" t="s">
        <v>85</v>
      </c>
      <c r="B16" s="136"/>
      <c r="C16" s="155">
        <v>3441749</v>
      </c>
      <c r="D16" s="155"/>
      <c r="E16" s="156">
        <v>248477</v>
      </c>
      <c r="F16" s="60">
        <v>166334</v>
      </c>
      <c r="G16" s="60">
        <v>71823</v>
      </c>
      <c r="H16" s="60">
        <v>63493</v>
      </c>
      <c r="I16" s="60">
        <v>37551</v>
      </c>
      <c r="J16" s="60">
        <v>172867</v>
      </c>
      <c r="K16" s="60">
        <v>87242</v>
      </c>
      <c r="L16" s="60">
        <v>48526</v>
      </c>
      <c r="M16" s="60">
        <v>24850</v>
      </c>
      <c r="N16" s="60">
        <v>160618</v>
      </c>
      <c r="O16" s="60">
        <v>51992</v>
      </c>
      <c r="P16" s="60">
        <v>72698</v>
      </c>
      <c r="Q16" s="60">
        <v>94445</v>
      </c>
      <c r="R16" s="60">
        <v>219135</v>
      </c>
      <c r="S16" s="60"/>
      <c r="T16" s="60"/>
      <c r="U16" s="60"/>
      <c r="V16" s="60"/>
      <c r="W16" s="60">
        <v>552620</v>
      </c>
      <c r="X16" s="60">
        <v>186354</v>
      </c>
      <c r="Y16" s="60">
        <v>366266</v>
      </c>
      <c r="Z16" s="140">
        <v>196.54</v>
      </c>
      <c r="AA16" s="155">
        <v>166334</v>
      </c>
    </row>
    <row r="17" spans="1:27" ht="12.75">
      <c r="A17" s="138" t="s">
        <v>86</v>
      </c>
      <c r="B17" s="136"/>
      <c r="C17" s="155">
        <v>26239857</v>
      </c>
      <c r="D17" s="155"/>
      <c r="E17" s="156">
        <v>5710800</v>
      </c>
      <c r="F17" s="60">
        <v>25414800</v>
      </c>
      <c r="G17" s="60"/>
      <c r="H17" s="60"/>
      <c r="I17" s="60">
        <v>1720939</v>
      </c>
      <c r="J17" s="60">
        <v>1720939</v>
      </c>
      <c r="K17" s="60"/>
      <c r="L17" s="60">
        <v>2305483</v>
      </c>
      <c r="M17" s="60">
        <v>-116478</v>
      </c>
      <c r="N17" s="60">
        <v>2189005</v>
      </c>
      <c r="O17" s="60">
        <v>4194373</v>
      </c>
      <c r="P17" s="60"/>
      <c r="Q17" s="60">
        <v>2220433</v>
      </c>
      <c r="R17" s="60">
        <v>6414806</v>
      </c>
      <c r="S17" s="60"/>
      <c r="T17" s="60"/>
      <c r="U17" s="60"/>
      <c r="V17" s="60"/>
      <c r="W17" s="60">
        <v>10324750</v>
      </c>
      <c r="X17" s="60">
        <v>4283100</v>
      </c>
      <c r="Y17" s="60">
        <v>6041650</v>
      </c>
      <c r="Z17" s="140">
        <v>141.06</v>
      </c>
      <c r="AA17" s="155">
        <v>25414800</v>
      </c>
    </row>
    <row r="18" spans="1:27" ht="12.75">
      <c r="A18" s="138" t="s">
        <v>87</v>
      </c>
      <c r="B18" s="136"/>
      <c r="C18" s="155">
        <v>182380</v>
      </c>
      <c r="D18" s="155"/>
      <c r="E18" s="156">
        <v>105400</v>
      </c>
      <c r="F18" s="60">
        <v>105400</v>
      </c>
      <c r="G18" s="60">
        <v>-4317</v>
      </c>
      <c r="H18" s="60">
        <v>-4221</v>
      </c>
      <c r="I18" s="60">
        <v>16732</v>
      </c>
      <c r="J18" s="60">
        <v>8194</v>
      </c>
      <c r="K18" s="60">
        <v>-3621</v>
      </c>
      <c r="L18" s="60">
        <v>17755</v>
      </c>
      <c r="M18" s="60">
        <v>7144</v>
      </c>
      <c r="N18" s="60">
        <v>21278</v>
      </c>
      <c r="O18" s="60">
        <v>7106</v>
      </c>
      <c r="P18" s="60">
        <v>-3845</v>
      </c>
      <c r="Q18" s="60">
        <v>15624</v>
      </c>
      <c r="R18" s="60">
        <v>18885</v>
      </c>
      <c r="S18" s="60"/>
      <c r="T18" s="60"/>
      <c r="U18" s="60"/>
      <c r="V18" s="60"/>
      <c r="W18" s="60">
        <v>48357</v>
      </c>
      <c r="X18" s="60">
        <v>79047</v>
      </c>
      <c r="Y18" s="60">
        <v>-30690</v>
      </c>
      <c r="Z18" s="140">
        <v>-38.83</v>
      </c>
      <c r="AA18" s="155">
        <v>105400</v>
      </c>
    </row>
    <row r="19" spans="1:27" ht="12.75">
      <c r="A19" s="135" t="s">
        <v>88</v>
      </c>
      <c r="B19" s="142"/>
      <c r="C19" s="153">
        <f aca="true" t="shared" si="3" ref="C19:Y19">SUM(C20:C23)</f>
        <v>410622769</v>
      </c>
      <c r="D19" s="153">
        <f>SUM(D20:D23)</f>
        <v>0</v>
      </c>
      <c r="E19" s="154">
        <f t="shared" si="3"/>
        <v>490600413</v>
      </c>
      <c r="F19" s="100">
        <f t="shared" si="3"/>
        <v>462651489</v>
      </c>
      <c r="G19" s="100">
        <f t="shared" si="3"/>
        <v>41316799</v>
      </c>
      <c r="H19" s="100">
        <f t="shared" si="3"/>
        <v>62344533</v>
      </c>
      <c r="I19" s="100">
        <f t="shared" si="3"/>
        <v>16582572</v>
      </c>
      <c r="J19" s="100">
        <f t="shared" si="3"/>
        <v>120243904</v>
      </c>
      <c r="K19" s="100">
        <f t="shared" si="3"/>
        <v>35248843</v>
      </c>
      <c r="L19" s="100">
        <f t="shared" si="3"/>
        <v>47324651</v>
      </c>
      <c r="M19" s="100">
        <f t="shared" si="3"/>
        <v>35864858</v>
      </c>
      <c r="N19" s="100">
        <f t="shared" si="3"/>
        <v>118438352</v>
      </c>
      <c r="O19" s="100">
        <f t="shared" si="3"/>
        <v>37897066</v>
      </c>
      <c r="P19" s="100">
        <f t="shared" si="3"/>
        <v>36819786</v>
      </c>
      <c r="Q19" s="100">
        <f t="shared" si="3"/>
        <v>34138055</v>
      </c>
      <c r="R19" s="100">
        <f t="shared" si="3"/>
        <v>108854907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347537163</v>
      </c>
      <c r="X19" s="100">
        <f t="shared" si="3"/>
        <v>367950312</v>
      </c>
      <c r="Y19" s="100">
        <f t="shared" si="3"/>
        <v>-20413149</v>
      </c>
      <c r="Z19" s="137">
        <f>+IF(X19&lt;&gt;0,+(Y19/X19)*100,0)</f>
        <v>-5.547800432358377</v>
      </c>
      <c r="AA19" s="153">
        <f>SUM(AA20:AA23)</f>
        <v>462651489</v>
      </c>
    </row>
    <row r="20" spans="1:27" ht="12.75">
      <c r="A20" s="138" t="s">
        <v>89</v>
      </c>
      <c r="B20" s="136"/>
      <c r="C20" s="155">
        <v>270377422</v>
      </c>
      <c r="D20" s="155"/>
      <c r="E20" s="156">
        <v>301899731</v>
      </c>
      <c r="F20" s="60">
        <v>302315423</v>
      </c>
      <c r="G20" s="60">
        <v>26841343</v>
      </c>
      <c r="H20" s="60">
        <v>48125780</v>
      </c>
      <c r="I20" s="60">
        <v>3735475</v>
      </c>
      <c r="J20" s="60">
        <v>78702598</v>
      </c>
      <c r="K20" s="60">
        <v>20763436</v>
      </c>
      <c r="L20" s="60">
        <v>34136202</v>
      </c>
      <c r="M20" s="60">
        <v>22780575</v>
      </c>
      <c r="N20" s="60">
        <v>77680213</v>
      </c>
      <c r="O20" s="60">
        <v>24148828</v>
      </c>
      <c r="P20" s="60">
        <v>22561976</v>
      </c>
      <c r="Q20" s="60">
        <v>21044055</v>
      </c>
      <c r="R20" s="60">
        <v>67754859</v>
      </c>
      <c r="S20" s="60"/>
      <c r="T20" s="60"/>
      <c r="U20" s="60"/>
      <c r="V20" s="60"/>
      <c r="W20" s="60">
        <v>224137670</v>
      </c>
      <c r="X20" s="60">
        <v>226424799</v>
      </c>
      <c r="Y20" s="60">
        <v>-2287129</v>
      </c>
      <c r="Z20" s="140">
        <v>-1.01</v>
      </c>
      <c r="AA20" s="155">
        <v>302315423</v>
      </c>
    </row>
    <row r="21" spans="1:27" ht="12.75">
      <c r="A21" s="138" t="s">
        <v>90</v>
      </c>
      <c r="B21" s="136"/>
      <c r="C21" s="155">
        <v>86453403</v>
      </c>
      <c r="D21" s="155"/>
      <c r="E21" s="156">
        <v>119531878</v>
      </c>
      <c r="F21" s="60">
        <v>100689587</v>
      </c>
      <c r="G21" s="60">
        <v>9237437</v>
      </c>
      <c r="H21" s="60">
        <v>9526996</v>
      </c>
      <c r="I21" s="60">
        <v>8015473</v>
      </c>
      <c r="J21" s="60">
        <v>26779906</v>
      </c>
      <c r="K21" s="60">
        <v>9346801</v>
      </c>
      <c r="L21" s="60">
        <v>8266362</v>
      </c>
      <c r="M21" s="60">
        <v>8081474</v>
      </c>
      <c r="N21" s="60">
        <v>25694637</v>
      </c>
      <c r="O21" s="60">
        <v>9197350</v>
      </c>
      <c r="P21" s="60">
        <v>9356703</v>
      </c>
      <c r="Q21" s="60">
        <v>7997190</v>
      </c>
      <c r="R21" s="60">
        <v>26551243</v>
      </c>
      <c r="S21" s="60"/>
      <c r="T21" s="60"/>
      <c r="U21" s="60"/>
      <c r="V21" s="60"/>
      <c r="W21" s="60">
        <v>79025786</v>
      </c>
      <c r="X21" s="60">
        <v>89648910</v>
      </c>
      <c r="Y21" s="60">
        <v>-10623124</v>
      </c>
      <c r="Z21" s="140">
        <v>-11.85</v>
      </c>
      <c r="AA21" s="155">
        <v>100689587</v>
      </c>
    </row>
    <row r="22" spans="1:27" ht="12.75">
      <c r="A22" s="138" t="s">
        <v>91</v>
      </c>
      <c r="B22" s="136"/>
      <c r="C22" s="157">
        <v>25091614</v>
      </c>
      <c r="D22" s="157"/>
      <c r="E22" s="158">
        <v>38447073</v>
      </c>
      <c r="F22" s="159">
        <v>28520613</v>
      </c>
      <c r="G22" s="159">
        <v>2686467</v>
      </c>
      <c r="H22" s="159">
        <v>2131364</v>
      </c>
      <c r="I22" s="159">
        <v>2159151</v>
      </c>
      <c r="J22" s="159">
        <v>6976982</v>
      </c>
      <c r="K22" s="159">
        <v>2143145</v>
      </c>
      <c r="L22" s="159">
        <v>2174716</v>
      </c>
      <c r="M22" s="159">
        <v>2275510</v>
      </c>
      <c r="N22" s="159">
        <v>6593371</v>
      </c>
      <c r="O22" s="159">
        <v>1822102</v>
      </c>
      <c r="P22" s="159">
        <v>2265358</v>
      </c>
      <c r="Q22" s="159">
        <v>2284628</v>
      </c>
      <c r="R22" s="159">
        <v>6372088</v>
      </c>
      <c r="S22" s="159"/>
      <c r="T22" s="159"/>
      <c r="U22" s="159"/>
      <c r="V22" s="159"/>
      <c r="W22" s="159">
        <v>19942441</v>
      </c>
      <c r="X22" s="159">
        <v>28835307</v>
      </c>
      <c r="Y22" s="159">
        <v>-8892866</v>
      </c>
      <c r="Z22" s="141">
        <v>-30.84</v>
      </c>
      <c r="AA22" s="157">
        <v>28520613</v>
      </c>
    </row>
    <row r="23" spans="1:27" ht="12.75">
      <c r="A23" s="138" t="s">
        <v>92</v>
      </c>
      <c r="B23" s="136"/>
      <c r="C23" s="155">
        <v>28700330</v>
      </c>
      <c r="D23" s="155"/>
      <c r="E23" s="156">
        <v>30721731</v>
      </c>
      <c r="F23" s="60">
        <v>31125866</v>
      </c>
      <c r="G23" s="60">
        <v>2551552</v>
      </c>
      <c r="H23" s="60">
        <v>2560393</v>
      </c>
      <c r="I23" s="60">
        <v>2672473</v>
      </c>
      <c r="J23" s="60">
        <v>7784418</v>
      </c>
      <c r="K23" s="60">
        <v>2995461</v>
      </c>
      <c r="L23" s="60">
        <v>2747371</v>
      </c>
      <c r="M23" s="60">
        <v>2727299</v>
      </c>
      <c r="N23" s="60">
        <v>8470131</v>
      </c>
      <c r="O23" s="60">
        <v>2728786</v>
      </c>
      <c r="P23" s="60">
        <v>2635749</v>
      </c>
      <c r="Q23" s="60">
        <v>2812182</v>
      </c>
      <c r="R23" s="60">
        <v>8176717</v>
      </c>
      <c r="S23" s="60"/>
      <c r="T23" s="60"/>
      <c r="U23" s="60"/>
      <c r="V23" s="60"/>
      <c r="W23" s="60">
        <v>24431266</v>
      </c>
      <c r="X23" s="60">
        <v>23041296</v>
      </c>
      <c r="Y23" s="60">
        <v>1389970</v>
      </c>
      <c r="Z23" s="140">
        <v>6.03</v>
      </c>
      <c r="AA23" s="155">
        <v>31125866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689887879</v>
      </c>
      <c r="D25" s="168">
        <f>+D5+D9+D15+D19+D24</f>
        <v>0</v>
      </c>
      <c r="E25" s="169">
        <f t="shared" si="4"/>
        <v>766789826</v>
      </c>
      <c r="F25" s="73">
        <f t="shared" si="4"/>
        <v>757520805</v>
      </c>
      <c r="G25" s="73">
        <f t="shared" si="4"/>
        <v>50183682</v>
      </c>
      <c r="H25" s="73">
        <f t="shared" si="4"/>
        <v>71047960</v>
      </c>
      <c r="I25" s="73">
        <f t="shared" si="4"/>
        <v>68599799</v>
      </c>
      <c r="J25" s="73">
        <f t="shared" si="4"/>
        <v>189831441</v>
      </c>
      <c r="K25" s="73">
        <f t="shared" si="4"/>
        <v>44864299</v>
      </c>
      <c r="L25" s="73">
        <f t="shared" si="4"/>
        <v>61724569</v>
      </c>
      <c r="M25" s="73">
        <f t="shared" si="4"/>
        <v>79752633</v>
      </c>
      <c r="N25" s="73">
        <f t="shared" si="4"/>
        <v>186341501</v>
      </c>
      <c r="O25" s="73">
        <f t="shared" si="4"/>
        <v>52938475</v>
      </c>
      <c r="P25" s="73">
        <f t="shared" si="4"/>
        <v>45876116</v>
      </c>
      <c r="Q25" s="73">
        <f t="shared" si="4"/>
        <v>46358930</v>
      </c>
      <c r="R25" s="73">
        <f t="shared" si="4"/>
        <v>145173521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521346463</v>
      </c>
      <c r="X25" s="73">
        <f t="shared" si="4"/>
        <v>575075871</v>
      </c>
      <c r="Y25" s="73">
        <f t="shared" si="4"/>
        <v>-53729408</v>
      </c>
      <c r="Z25" s="170">
        <f>+IF(X25&lt;&gt;0,+(Y25/X25)*100,0)</f>
        <v>-9.34301206318566</v>
      </c>
      <c r="AA25" s="168">
        <f>+AA5+AA9+AA15+AA19+AA24</f>
        <v>757520805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137265509</v>
      </c>
      <c r="D28" s="153">
        <f>SUM(D29:D31)</f>
        <v>0</v>
      </c>
      <c r="E28" s="154">
        <f t="shared" si="5"/>
        <v>150635234</v>
      </c>
      <c r="F28" s="100">
        <f t="shared" si="5"/>
        <v>161301325</v>
      </c>
      <c r="G28" s="100">
        <f t="shared" si="5"/>
        <v>2360984</v>
      </c>
      <c r="H28" s="100">
        <f t="shared" si="5"/>
        <v>14839244</v>
      </c>
      <c r="I28" s="100">
        <f t="shared" si="5"/>
        <v>9279169</v>
      </c>
      <c r="J28" s="100">
        <f t="shared" si="5"/>
        <v>26479397</v>
      </c>
      <c r="K28" s="100">
        <f t="shared" si="5"/>
        <v>5433808</v>
      </c>
      <c r="L28" s="100">
        <f t="shared" si="5"/>
        <v>11033898</v>
      </c>
      <c r="M28" s="100">
        <f t="shared" si="5"/>
        <v>4964697</v>
      </c>
      <c r="N28" s="100">
        <f t="shared" si="5"/>
        <v>21432403</v>
      </c>
      <c r="O28" s="100">
        <f t="shared" si="5"/>
        <v>2726786</v>
      </c>
      <c r="P28" s="100">
        <f t="shared" si="5"/>
        <v>11617648</v>
      </c>
      <c r="Q28" s="100">
        <f t="shared" si="5"/>
        <v>9884727</v>
      </c>
      <c r="R28" s="100">
        <f t="shared" si="5"/>
        <v>24229161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72140961</v>
      </c>
      <c r="X28" s="100">
        <f t="shared" si="5"/>
        <v>112976424</v>
      </c>
      <c r="Y28" s="100">
        <f t="shared" si="5"/>
        <v>-40835463</v>
      </c>
      <c r="Z28" s="137">
        <f>+IF(X28&lt;&gt;0,+(Y28/X28)*100,0)</f>
        <v>-36.145119091395564</v>
      </c>
      <c r="AA28" s="153">
        <f>SUM(AA29:AA31)</f>
        <v>161301325</v>
      </c>
    </row>
    <row r="29" spans="1:27" ht="12.75">
      <c r="A29" s="138" t="s">
        <v>75</v>
      </c>
      <c r="B29" s="136"/>
      <c r="C29" s="155">
        <v>42752846</v>
      </c>
      <c r="D29" s="155"/>
      <c r="E29" s="156">
        <v>30436815</v>
      </c>
      <c r="F29" s="60">
        <v>29958815</v>
      </c>
      <c r="G29" s="60">
        <v>1574906</v>
      </c>
      <c r="H29" s="60">
        <v>6188284</v>
      </c>
      <c r="I29" s="60">
        <v>2966088</v>
      </c>
      <c r="J29" s="60">
        <v>10729278</v>
      </c>
      <c r="K29" s="60">
        <v>1399153</v>
      </c>
      <c r="L29" s="60">
        <v>2454150</v>
      </c>
      <c r="M29" s="60">
        <v>658966</v>
      </c>
      <c r="N29" s="60">
        <v>4512269</v>
      </c>
      <c r="O29" s="60">
        <v>1352198</v>
      </c>
      <c r="P29" s="60">
        <v>3760902</v>
      </c>
      <c r="Q29" s="60">
        <v>3270461</v>
      </c>
      <c r="R29" s="60">
        <v>8383561</v>
      </c>
      <c r="S29" s="60"/>
      <c r="T29" s="60"/>
      <c r="U29" s="60"/>
      <c r="V29" s="60"/>
      <c r="W29" s="60">
        <v>23625108</v>
      </c>
      <c r="X29" s="60">
        <v>22827609</v>
      </c>
      <c r="Y29" s="60">
        <v>797499</v>
      </c>
      <c r="Z29" s="140">
        <v>3.49</v>
      </c>
      <c r="AA29" s="155">
        <v>29958815</v>
      </c>
    </row>
    <row r="30" spans="1:27" ht="12.75">
      <c r="A30" s="138" t="s">
        <v>76</v>
      </c>
      <c r="B30" s="136"/>
      <c r="C30" s="157">
        <v>48306406</v>
      </c>
      <c r="D30" s="157"/>
      <c r="E30" s="158">
        <v>66640813</v>
      </c>
      <c r="F30" s="159">
        <v>66848778</v>
      </c>
      <c r="G30" s="159">
        <v>163162</v>
      </c>
      <c r="H30" s="159">
        <v>3762497</v>
      </c>
      <c r="I30" s="159">
        <v>2808230</v>
      </c>
      <c r="J30" s="159">
        <v>6733889</v>
      </c>
      <c r="K30" s="159">
        <v>1946326</v>
      </c>
      <c r="L30" s="159">
        <v>4231213</v>
      </c>
      <c r="M30" s="159">
        <v>1266850</v>
      </c>
      <c r="N30" s="159">
        <v>7444389</v>
      </c>
      <c r="O30" s="159">
        <v>509369</v>
      </c>
      <c r="P30" s="159">
        <v>4009947</v>
      </c>
      <c r="Q30" s="159">
        <v>2407755</v>
      </c>
      <c r="R30" s="159">
        <v>6927071</v>
      </c>
      <c r="S30" s="159"/>
      <c r="T30" s="159"/>
      <c r="U30" s="159"/>
      <c r="V30" s="159"/>
      <c r="W30" s="159">
        <v>21105349</v>
      </c>
      <c r="X30" s="159">
        <v>49980609</v>
      </c>
      <c r="Y30" s="159">
        <v>-28875260</v>
      </c>
      <c r="Z30" s="141">
        <v>-57.77</v>
      </c>
      <c r="AA30" s="157">
        <v>66848778</v>
      </c>
    </row>
    <row r="31" spans="1:27" ht="12.75">
      <c r="A31" s="138" t="s">
        <v>77</v>
      </c>
      <c r="B31" s="136"/>
      <c r="C31" s="155">
        <v>46206257</v>
      </c>
      <c r="D31" s="155"/>
      <c r="E31" s="156">
        <v>53557606</v>
      </c>
      <c r="F31" s="60">
        <v>64493732</v>
      </c>
      <c r="G31" s="60">
        <v>622916</v>
      </c>
      <c r="H31" s="60">
        <v>4888463</v>
      </c>
      <c r="I31" s="60">
        <v>3504851</v>
      </c>
      <c r="J31" s="60">
        <v>9016230</v>
      </c>
      <c r="K31" s="60">
        <v>2088329</v>
      </c>
      <c r="L31" s="60">
        <v>4348535</v>
      </c>
      <c r="M31" s="60">
        <v>3038881</v>
      </c>
      <c r="N31" s="60">
        <v>9475745</v>
      </c>
      <c r="O31" s="60">
        <v>865219</v>
      </c>
      <c r="P31" s="60">
        <v>3846799</v>
      </c>
      <c r="Q31" s="60">
        <v>4206511</v>
      </c>
      <c r="R31" s="60">
        <v>8918529</v>
      </c>
      <c r="S31" s="60"/>
      <c r="T31" s="60"/>
      <c r="U31" s="60"/>
      <c r="V31" s="60"/>
      <c r="W31" s="60">
        <v>27410504</v>
      </c>
      <c r="X31" s="60">
        <v>40168206</v>
      </c>
      <c r="Y31" s="60">
        <v>-12757702</v>
      </c>
      <c r="Z31" s="140">
        <v>-31.76</v>
      </c>
      <c r="AA31" s="155">
        <v>64493732</v>
      </c>
    </row>
    <row r="32" spans="1:27" ht="12.75">
      <c r="A32" s="135" t="s">
        <v>78</v>
      </c>
      <c r="B32" s="136"/>
      <c r="C32" s="153">
        <f aca="true" t="shared" si="6" ref="C32:Y32">SUM(C33:C37)</f>
        <v>112994502</v>
      </c>
      <c r="D32" s="153">
        <f>SUM(D33:D37)</f>
        <v>0</v>
      </c>
      <c r="E32" s="154">
        <f t="shared" si="6"/>
        <v>121258612</v>
      </c>
      <c r="F32" s="100">
        <f t="shared" si="6"/>
        <v>111529981</v>
      </c>
      <c r="G32" s="100">
        <f t="shared" si="6"/>
        <v>18930</v>
      </c>
      <c r="H32" s="100">
        <f t="shared" si="6"/>
        <v>7778845</v>
      </c>
      <c r="I32" s="100">
        <f t="shared" si="6"/>
        <v>4708985</v>
      </c>
      <c r="J32" s="100">
        <f t="shared" si="6"/>
        <v>12506760</v>
      </c>
      <c r="K32" s="100">
        <f t="shared" si="6"/>
        <v>681151</v>
      </c>
      <c r="L32" s="100">
        <f t="shared" si="6"/>
        <v>4583942</v>
      </c>
      <c r="M32" s="100">
        <f t="shared" si="6"/>
        <v>643994</v>
      </c>
      <c r="N32" s="100">
        <f t="shared" si="6"/>
        <v>5909087</v>
      </c>
      <c r="O32" s="100">
        <f t="shared" si="6"/>
        <v>247017</v>
      </c>
      <c r="P32" s="100">
        <f t="shared" si="6"/>
        <v>8671133</v>
      </c>
      <c r="Q32" s="100">
        <f t="shared" si="6"/>
        <v>4180688</v>
      </c>
      <c r="R32" s="100">
        <f t="shared" si="6"/>
        <v>13098838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31514685</v>
      </c>
      <c r="X32" s="100">
        <f t="shared" si="6"/>
        <v>90927459</v>
      </c>
      <c r="Y32" s="100">
        <f t="shared" si="6"/>
        <v>-59412774</v>
      </c>
      <c r="Z32" s="137">
        <f>+IF(X32&lt;&gt;0,+(Y32/X32)*100,0)</f>
        <v>-65.34084934673035</v>
      </c>
      <c r="AA32" s="153">
        <f>SUM(AA33:AA37)</f>
        <v>111529981</v>
      </c>
    </row>
    <row r="33" spans="1:27" ht="12.75">
      <c r="A33" s="138" t="s">
        <v>79</v>
      </c>
      <c r="B33" s="136"/>
      <c r="C33" s="155">
        <v>14181112</v>
      </c>
      <c r="D33" s="155"/>
      <c r="E33" s="156">
        <v>15112629</v>
      </c>
      <c r="F33" s="60">
        <v>14666920</v>
      </c>
      <c r="G33" s="60">
        <v>-68504</v>
      </c>
      <c r="H33" s="60">
        <v>2099844</v>
      </c>
      <c r="I33" s="60">
        <v>1015608</v>
      </c>
      <c r="J33" s="60">
        <v>3046948</v>
      </c>
      <c r="K33" s="60">
        <v>185761</v>
      </c>
      <c r="L33" s="60">
        <v>1315400</v>
      </c>
      <c r="M33" s="60">
        <v>107479</v>
      </c>
      <c r="N33" s="60">
        <v>1608640</v>
      </c>
      <c r="O33" s="60">
        <v>12253</v>
      </c>
      <c r="P33" s="60">
        <v>2141568</v>
      </c>
      <c r="Q33" s="60">
        <v>1209137</v>
      </c>
      <c r="R33" s="60">
        <v>3362958</v>
      </c>
      <c r="S33" s="60"/>
      <c r="T33" s="60"/>
      <c r="U33" s="60"/>
      <c r="V33" s="60"/>
      <c r="W33" s="60">
        <v>8018546</v>
      </c>
      <c r="X33" s="60">
        <v>11334474</v>
      </c>
      <c r="Y33" s="60">
        <v>-3315928</v>
      </c>
      <c r="Z33" s="140">
        <v>-29.26</v>
      </c>
      <c r="AA33" s="155">
        <v>14666920</v>
      </c>
    </row>
    <row r="34" spans="1:27" ht="12.75">
      <c r="A34" s="138" t="s">
        <v>80</v>
      </c>
      <c r="B34" s="136"/>
      <c r="C34" s="155">
        <v>3736302</v>
      </c>
      <c r="D34" s="155"/>
      <c r="E34" s="156">
        <v>5660141</v>
      </c>
      <c r="F34" s="60">
        <v>5147304</v>
      </c>
      <c r="G34" s="60">
        <v>6</v>
      </c>
      <c r="H34" s="60">
        <v>413118</v>
      </c>
      <c r="I34" s="60">
        <v>209291</v>
      </c>
      <c r="J34" s="60">
        <v>622415</v>
      </c>
      <c r="K34" s="60">
        <v>221557</v>
      </c>
      <c r="L34" s="60">
        <v>259246</v>
      </c>
      <c r="M34" s="60">
        <v>50435</v>
      </c>
      <c r="N34" s="60">
        <v>531238</v>
      </c>
      <c r="O34" s="60">
        <v>839</v>
      </c>
      <c r="P34" s="60">
        <v>397229</v>
      </c>
      <c r="Q34" s="60">
        <v>192825</v>
      </c>
      <c r="R34" s="60">
        <v>590893</v>
      </c>
      <c r="S34" s="60"/>
      <c r="T34" s="60"/>
      <c r="U34" s="60"/>
      <c r="V34" s="60"/>
      <c r="W34" s="60">
        <v>1744546</v>
      </c>
      <c r="X34" s="60">
        <v>4245102</v>
      </c>
      <c r="Y34" s="60">
        <v>-2500556</v>
      </c>
      <c r="Z34" s="140">
        <v>-58.9</v>
      </c>
      <c r="AA34" s="155">
        <v>5147304</v>
      </c>
    </row>
    <row r="35" spans="1:27" ht="12.75">
      <c r="A35" s="138" t="s">
        <v>81</v>
      </c>
      <c r="B35" s="136"/>
      <c r="C35" s="155">
        <v>71003947</v>
      </c>
      <c r="D35" s="155"/>
      <c r="E35" s="156">
        <v>74981485</v>
      </c>
      <c r="F35" s="60">
        <v>66661400</v>
      </c>
      <c r="G35" s="60">
        <v>83365</v>
      </c>
      <c r="H35" s="60">
        <v>3454600</v>
      </c>
      <c r="I35" s="60">
        <v>2431529</v>
      </c>
      <c r="J35" s="60">
        <v>5969494</v>
      </c>
      <c r="K35" s="60">
        <v>132259</v>
      </c>
      <c r="L35" s="60">
        <v>2081890</v>
      </c>
      <c r="M35" s="60">
        <v>365498</v>
      </c>
      <c r="N35" s="60">
        <v>2579647</v>
      </c>
      <c r="O35" s="60">
        <v>381234</v>
      </c>
      <c r="P35" s="60">
        <v>4150806</v>
      </c>
      <c r="Q35" s="60">
        <v>1873820</v>
      </c>
      <c r="R35" s="60">
        <v>6405860</v>
      </c>
      <c r="S35" s="60"/>
      <c r="T35" s="60"/>
      <c r="U35" s="60"/>
      <c r="V35" s="60"/>
      <c r="W35" s="60">
        <v>14955001</v>
      </c>
      <c r="X35" s="60">
        <v>56219616</v>
      </c>
      <c r="Y35" s="60">
        <v>-41264615</v>
      </c>
      <c r="Z35" s="140">
        <v>-73.4</v>
      </c>
      <c r="AA35" s="155">
        <v>66661400</v>
      </c>
    </row>
    <row r="36" spans="1:27" ht="12.75">
      <c r="A36" s="138" t="s">
        <v>82</v>
      </c>
      <c r="B36" s="136"/>
      <c r="C36" s="155">
        <v>19069422</v>
      </c>
      <c r="D36" s="155"/>
      <c r="E36" s="156">
        <v>19742282</v>
      </c>
      <c r="F36" s="60">
        <v>19292282</v>
      </c>
      <c r="G36" s="60"/>
      <c r="H36" s="60">
        <v>943481</v>
      </c>
      <c r="I36" s="60">
        <v>437654</v>
      </c>
      <c r="J36" s="60">
        <v>1381135</v>
      </c>
      <c r="K36" s="60">
        <v>131766</v>
      </c>
      <c r="L36" s="60">
        <v>479423</v>
      </c>
      <c r="M36" s="60">
        <v>35508</v>
      </c>
      <c r="N36" s="60">
        <v>646697</v>
      </c>
      <c r="O36" s="60">
        <v>7971</v>
      </c>
      <c r="P36" s="60">
        <v>830610</v>
      </c>
      <c r="Q36" s="60">
        <v>418961</v>
      </c>
      <c r="R36" s="60">
        <v>1257542</v>
      </c>
      <c r="S36" s="60"/>
      <c r="T36" s="60"/>
      <c r="U36" s="60"/>
      <c r="V36" s="60"/>
      <c r="W36" s="60">
        <v>3285374</v>
      </c>
      <c r="X36" s="60">
        <v>14806710</v>
      </c>
      <c r="Y36" s="60">
        <v>-11521336</v>
      </c>
      <c r="Z36" s="140">
        <v>-77.81</v>
      </c>
      <c r="AA36" s="155">
        <v>19292282</v>
      </c>
    </row>
    <row r="37" spans="1:27" ht="12.75">
      <c r="A37" s="138" t="s">
        <v>83</v>
      </c>
      <c r="B37" s="136"/>
      <c r="C37" s="157">
        <v>5003719</v>
      </c>
      <c r="D37" s="157"/>
      <c r="E37" s="158">
        <v>5762075</v>
      </c>
      <c r="F37" s="159">
        <v>5762075</v>
      </c>
      <c r="G37" s="159">
        <v>4063</v>
      </c>
      <c r="H37" s="159">
        <v>867802</v>
      </c>
      <c r="I37" s="159">
        <v>614903</v>
      </c>
      <c r="J37" s="159">
        <v>1486768</v>
      </c>
      <c r="K37" s="159">
        <v>9808</v>
      </c>
      <c r="L37" s="159">
        <v>447983</v>
      </c>
      <c r="M37" s="159">
        <v>85074</v>
      </c>
      <c r="N37" s="159">
        <v>542865</v>
      </c>
      <c r="O37" s="159">
        <v>-155280</v>
      </c>
      <c r="P37" s="159">
        <v>1150920</v>
      </c>
      <c r="Q37" s="159">
        <v>485945</v>
      </c>
      <c r="R37" s="159">
        <v>1481585</v>
      </c>
      <c r="S37" s="159"/>
      <c r="T37" s="159"/>
      <c r="U37" s="159"/>
      <c r="V37" s="159"/>
      <c r="W37" s="159">
        <v>3511218</v>
      </c>
      <c r="X37" s="159">
        <v>4321557</v>
      </c>
      <c r="Y37" s="159">
        <v>-810339</v>
      </c>
      <c r="Z37" s="141">
        <v>-18.75</v>
      </c>
      <c r="AA37" s="157">
        <v>5762075</v>
      </c>
    </row>
    <row r="38" spans="1:27" ht="12.75">
      <c r="A38" s="135" t="s">
        <v>84</v>
      </c>
      <c r="B38" s="142"/>
      <c r="C38" s="153">
        <f aca="true" t="shared" si="7" ref="C38:Y38">SUM(C39:C41)</f>
        <v>42676643</v>
      </c>
      <c r="D38" s="153">
        <f>SUM(D39:D41)</f>
        <v>0</v>
      </c>
      <c r="E38" s="154">
        <f t="shared" si="7"/>
        <v>33302371</v>
      </c>
      <c r="F38" s="100">
        <f t="shared" si="7"/>
        <v>33059871</v>
      </c>
      <c r="G38" s="100">
        <f t="shared" si="7"/>
        <v>119468</v>
      </c>
      <c r="H38" s="100">
        <f t="shared" si="7"/>
        <v>4459368</v>
      </c>
      <c r="I38" s="100">
        <f t="shared" si="7"/>
        <v>2983237</v>
      </c>
      <c r="J38" s="100">
        <f t="shared" si="7"/>
        <v>7562073</v>
      </c>
      <c r="K38" s="100">
        <f t="shared" si="7"/>
        <v>351877</v>
      </c>
      <c r="L38" s="100">
        <f t="shared" si="7"/>
        <v>3167971</v>
      </c>
      <c r="M38" s="100">
        <f t="shared" si="7"/>
        <v>1208866</v>
      </c>
      <c r="N38" s="100">
        <f t="shared" si="7"/>
        <v>4728714</v>
      </c>
      <c r="O38" s="100">
        <f t="shared" si="7"/>
        <v>254168</v>
      </c>
      <c r="P38" s="100">
        <f t="shared" si="7"/>
        <v>4276999</v>
      </c>
      <c r="Q38" s="100">
        <f t="shared" si="7"/>
        <v>2594219</v>
      </c>
      <c r="R38" s="100">
        <f t="shared" si="7"/>
        <v>7125386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19416173</v>
      </c>
      <c r="X38" s="100">
        <f t="shared" si="7"/>
        <v>24976782</v>
      </c>
      <c r="Y38" s="100">
        <f t="shared" si="7"/>
        <v>-5560609</v>
      </c>
      <c r="Z38" s="137">
        <f>+IF(X38&lt;&gt;0,+(Y38/X38)*100,0)</f>
        <v>-22.263112197560115</v>
      </c>
      <c r="AA38" s="153">
        <f>SUM(AA39:AA41)</f>
        <v>33059871</v>
      </c>
    </row>
    <row r="39" spans="1:27" ht="12.75">
      <c r="A39" s="138" t="s">
        <v>85</v>
      </c>
      <c r="B39" s="136"/>
      <c r="C39" s="155">
        <v>6506307</v>
      </c>
      <c r="D39" s="155"/>
      <c r="E39" s="156">
        <v>5454445</v>
      </c>
      <c r="F39" s="60">
        <v>5454445</v>
      </c>
      <c r="G39" s="60"/>
      <c r="H39" s="60">
        <v>690746</v>
      </c>
      <c r="I39" s="60">
        <v>361674</v>
      </c>
      <c r="J39" s="60">
        <v>1052420</v>
      </c>
      <c r="K39" s="60"/>
      <c r="L39" s="60">
        <v>491263</v>
      </c>
      <c r="M39" s="60">
        <v>18044</v>
      </c>
      <c r="N39" s="60">
        <v>509307</v>
      </c>
      <c r="O39" s="60"/>
      <c r="P39" s="60">
        <v>709157</v>
      </c>
      <c r="Q39" s="60">
        <v>339128</v>
      </c>
      <c r="R39" s="60">
        <v>1048285</v>
      </c>
      <c r="S39" s="60"/>
      <c r="T39" s="60"/>
      <c r="U39" s="60"/>
      <c r="V39" s="60"/>
      <c r="W39" s="60">
        <v>2610012</v>
      </c>
      <c r="X39" s="60">
        <v>4090833</v>
      </c>
      <c r="Y39" s="60">
        <v>-1480821</v>
      </c>
      <c r="Z39" s="140">
        <v>-36.2</v>
      </c>
      <c r="AA39" s="155">
        <v>5454445</v>
      </c>
    </row>
    <row r="40" spans="1:27" ht="12.75">
      <c r="A40" s="138" t="s">
        <v>86</v>
      </c>
      <c r="B40" s="136"/>
      <c r="C40" s="155">
        <v>24691244</v>
      </c>
      <c r="D40" s="155"/>
      <c r="E40" s="156">
        <v>22678268</v>
      </c>
      <c r="F40" s="60">
        <v>22428268</v>
      </c>
      <c r="G40" s="60">
        <v>69926</v>
      </c>
      <c r="H40" s="60">
        <v>1845018</v>
      </c>
      <c r="I40" s="60">
        <v>1639043</v>
      </c>
      <c r="J40" s="60">
        <v>3553987</v>
      </c>
      <c r="K40" s="60">
        <v>304121</v>
      </c>
      <c r="L40" s="60">
        <v>1645924</v>
      </c>
      <c r="M40" s="60">
        <v>1086823</v>
      </c>
      <c r="N40" s="60">
        <v>3036868</v>
      </c>
      <c r="O40" s="60">
        <v>167078</v>
      </c>
      <c r="P40" s="60">
        <v>1616526</v>
      </c>
      <c r="Q40" s="60">
        <v>1102364</v>
      </c>
      <c r="R40" s="60">
        <v>2885968</v>
      </c>
      <c r="S40" s="60"/>
      <c r="T40" s="60"/>
      <c r="U40" s="60"/>
      <c r="V40" s="60"/>
      <c r="W40" s="60">
        <v>9476823</v>
      </c>
      <c r="X40" s="60">
        <v>17008704</v>
      </c>
      <c r="Y40" s="60">
        <v>-7531881</v>
      </c>
      <c r="Z40" s="140">
        <v>-44.28</v>
      </c>
      <c r="AA40" s="155">
        <v>22428268</v>
      </c>
    </row>
    <row r="41" spans="1:27" ht="12.75">
      <c r="A41" s="138" t="s">
        <v>87</v>
      </c>
      <c r="B41" s="136"/>
      <c r="C41" s="155">
        <v>11479092</v>
      </c>
      <c r="D41" s="155"/>
      <c r="E41" s="156">
        <v>5169658</v>
      </c>
      <c r="F41" s="60">
        <v>5177158</v>
      </c>
      <c r="G41" s="60">
        <v>49542</v>
      </c>
      <c r="H41" s="60">
        <v>1923604</v>
      </c>
      <c r="I41" s="60">
        <v>982520</v>
      </c>
      <c r="J41" s="60">
        <v>2955666</v>
      </c>
      <c r="K41" s="60">
        <v>47756</v>
      </c>
      <c r="L41" s="60">
        <v>1030784</v>
      </c>
      <c r="M41" s="60">
        <v>103999</v>
      </c>
      <c r="N41" s="60">
        <v>1182539</v>
      </c>
      <c r="O41" s="60">
        <v>87090</v>
      </c>
      <c r="P41" s="60">
        <v>1951316</v>
      </c>
      <c r="Q41" s="60">
        <v>1152727</v>
      </c>
      <c r="R41" s="60">
        <v>3191133</v>
      </c>
      <c r="S41" s="60"/>
      <c r="T41" s="60"/>
      <c r="U41" s="60"/>
      <c r="V41" s="60"/>
      <c r="W41" s="60">
        <v>7329338</v>
      </c>
      <c r="X41" s="60">
        <v>3877245</v>
      </c>
      <c r="Y41" s="60">
        <v>3452093</v>
      </c>
      <c r="Z41" s="140">
        <v>89.03</v>
      </c>
      <c r="AA41" s="155">
        <v>5177158</v>
      </c>
    </row>
    <row r="42" spans="1:27" ht="12.75">
      <c r="A42" s="135" t="s">
        <v>88</v>
      </c>
      <c r="B42" s="142"/>
      <c r="C42" s="153">
        <f aca="true" t="shared" si="8" ref="C42:Y42">SUM(C43:C46)</f>
        <v>396551208</v>
      </c>
      <c r="D42" s="153">
        <f>SUM(D43:D46)</f>
        <v>0</v>
      </c>
      <c r="E42" s="154">
        <f t="shared" si="8"/>
        <v>404034424</v>
      </c>
      <c r="F42" s="100">
        <f t="shared" si="8"/>
        <v>408362126</v>
      </c>
      <c r="G42" s="100">
        <f t="shared" si="8"/>
        <v>1897011</v>
      </c>
      <c r="H42" s="100">
        <f t="shared" si="8"/>
        <v>39942319</v>
      </c>
      <c r="I42" s="100">
        <f t="shared" si="8"/>
        <v>38130340</v>
      </c>
      <c r="J42" s="100">
        <f t="shared" si="8"/>
        <v>79969670</v>
      </c>
      <c r="K42" s="100">
        <f t="shared" si="8"/>
        <v>25141325</v>
      </c>
      <c r="L42" s="100">
        <f t="shared" si="8"/>
        <v>42743951</v>
      </c>
      <c r="M42" s="100">
        <f t="shared" si="8"/>
        <v>9784250</v>
      </c>
      <c r="N42" s="100">
        <f t="shared" si="8"/>
        <v>77669526</v>
      </c>
      <c r="O42" s="100">
        <f t="shared" si="8"/>
        <v>24417805</v>
      </c>
      <c r="P42" s="100">
        <f t="shared" si="8"/>
        <v>27500215</v>
      </c>
      <c r="Q42" s="100">
        <f t="shared" si="8"/>
        <v>38586259</v>
      </c>
      <c r="R42" s="100">
        <f t="shared" si="8"/>
        <v>90504279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248143475</v>
      </c>
      <c r="X42" s="100">
        <f t="shared" si="8"/>
        <v>303025824</v>
      </c>
      <c r="Y42" s="100">
        <f t="shared" si="8"/>
        <v>-54882349</v>
      </c>
      <c r="Z42" s="137">
        <f>+IF(X42&lt;&gt;0,+(Y42/X42)*100,0)</f>
        <v>-18.1114428716148</v>
      </c>
      <c r="AA42" s="153">
        <f>SUM(AA43:AA46)</f>
        <v>408362126</v>
      </c>
    </row>
    <row r="43" spans="1:27" ht="12.75">
      <c r="A43" s="138" t="s">
        <v>89</v>
      </c>
      <c r="B43" s="136"/>
      <c r="C43" s="155">
        <v>253848056</v>
      </c>
      <c r="D43" s="155"/>
      <c r="E43" s="156">
        <v>273696982</v>
      </c>
      <c r="F43" s="60">
        <v>275891403</v>
      </c>
      <c r="G43" s="60">
        <v>1738885</v>
      </c>
      <c r="H43" s="60">
        <v>33620665</v>
      </c>
      <c r="I43" s="60">
        <v>29790532</v>
      </c>
      <c r="J43" s="60">
        <v>65150082</v>
      </c>
      <c r="K43" s="60">
        <v>19185403</v>
      </c>
      <c r="L43" s="60">
        <v>34282755</v>
      </c>
      <c r="M43" s="60">
        <v>3142580</v>
      </c>
      <c r="N43" s="60">
        <v>56610738</v>
      </c>
      <c r="O43" s="60">
        <v>15463161</v>
      </c>
      <c r="P43" s="60">
        <v>17508372</v>
      </c>
      <c r="Q43" s="60">
        <v>31340281</v>
      </c>
      <c r="R43" s="60">
        <v>64311814</v>
      </c>
      <c r="S43" s="60"/>
      <c r="T43" s="60"/>
      <c r="U43" s="60"/>
      <c r="V43" s="60"/>
      <c r="W43" s="60">
        <v>186072634</v>
      </c>
      <c r="X43" s="60">
        <v>205272738</v>
      </c>
      <c r="Y43" s="60">
        <v>-19200104</v>
      </c>
      <c r="Z43" s="140">
        <v>-9.35</v>
      </c>
      <c r="AA43" s="155">
        <v>275891403</v>
      </c>
    </row>
    <row r="44" spans="1:27" ht="12.75">
      <c r="A44" s="138" t="s">
        <v>90</v>
      </c>
      <c r="B44" s="136"/>
      <c r="C44" s="155">
        <v>86377913</v>
      </c>
      <c r="D44" s="155"/>
      <c r="E44" s="156">
        <v>80597971</v>
      </c>
      <c r="F44" s="60">
        <v>84374686</v>
      </c>
      <c r="G44" s="60">
        <v>37704</v>
      </c>
      <c r="H44" s="60">
        <v>2397327</v>
      </c>
      <c r="I44" s="60">
        <v>5764500</v>
      </c>
      <c r="J44" s="60">
        <v>8199531</v>
      </c>
      <c r="K44" s="60">
        <v>5107328</v>
      </c>
      <c r="L44" s="60">
        <v>6466935</v>
      </c>
      <c r="M44" s="60">
        <v>4945634</v>
      </c>
      <c r="N44" s="60">
        <v>16519897</v>
      </c>
      <c r="O44" s="60">
        <v>4508270</v>
      </c>
      <c r="P44" s="60">
        <v>6744230</v>
      </c>
      <c r="Q44" s="60">
        <v>5586696</v>
      </c>
      <c r="R44" s="60">
        <v>16839196</v>
      </c>
      <c r="S44" s="60"/>
      <c r="T44" s="60"/>
      <c r="U44" s="60"/>
      <c r="V44" s="60"/>
      <c r="W44" s="60">
        <v>41558624</v>
      </c>
      <c r="X44" s="60">
        <v>60448482</v>
      </c>
      <c r="Y44" s="60">
        <v>-18889858</v>
      </c>
      <c r="Z44" s="140">
        <v>-31.25</v>
      </c>
      <c r="AA44" s="155">
        <v>84374686</v>
      </c>
    </row>
    <row r="45" spans="1:27" ht="12.75">
      <c r="A45" s="138" t="s">
        <v>91</v>
      </c>
      <c r="B45" s="136"/>
      <c r="C45" s="157">
        <v>25154377</v>
      </c>
      <c r="D45" s="157"/>
      <c r="E45" s="158">
        <v>27680362</v>
      </c>
      <c r="F45" s="159">
        <v>26930868</v>
      </c>
      <c r="G45" s="159">
        <v>9115</v>
      </c>
      <c r="H45" s="159">
        <v>1806046</v>
      </c>
      <c r="I45" s="159">
        <v>741826</v>
      </c>
      <c r="J45" s="159">
        <v>2556987</v>
      </c>
      <c r="K45" s="159">
        <v>168416</v>
      </c>
      <c r="L45" s="159">
        <v>585977</v>
      </c>
      <c r="M45" s="159">
        <v>1170027</v>
      </c>
      <c r="N45" s="159">
        <v>1924420</v>
      </c>
      <c r="O45" s="159">
        <v>4007684</v>
      </c>
      <c r="P45" s="159">
        <v>1036809</v>
      </c>
      <c r="Q45" s="159">
        <v>599404</v>
      </c>
      <c r="R45" s="159">
        <v>5643897</v>
      </c>
      <c r="S45" s="159"/>
      <c r="T45" s="159"/>
      <c r="U45" s="159"/>
      <c r="V45" s="159"/>
      <c r="W45" s="159">
        <v>10125304</v>
      </c>
      <c r="X45" s="159">
        <v>20760273</v>
      </c>
      <c r="Y45" s="159">
        <v>-10634969</v>
      </c>
      <c r="Z45" s="141">
        <v>-51.23</v>
      </c>
      <c r="AA45" s="157">
        <v>26930868</v>
      </c>
    </row>
    <row r="46" spans="1:27" ht="12.75">
      <c r="A46" s="138" t="s">
        <v>92</v>
      </c>
      <c r="B46" s="136"/>
      <c r="C46" s="155">
        <v>31170862</v>
      </c>
      <c r="D46" s="155"/>
      <c r="E46" s="156">
        <v>22059109</v>
      </c>
      <c r="F46" s="60">
        <v>21165169</v>
      </c>
      <c r="G46" s="60">
        <v>111307</v>
      </c>
      <c r="H46" s="60">
        <v>2118281</v>
      </c>
      <c r="I46" s="60">
        <v>1833482</v>
      </c>
      <c r="J46" s="60">
        <v>4063070</v>
      </c>
      <c r="K46" s="60">
        <v>680178</v>
      </c>
      <c r="L46" s="60">
        <v>1408284</v>
      </c>
      <c r="M46" s="60">
        <v>526009</v>
      </c>
      <c r="N46" s="60">
        <v>2614471</v>
      </c>
      <c r="O46" s="60">
        <v>438690</v>
      </c>
      <c r="P46" s="60">
        <v>2210804</v>
      </c>
      <c r="Q46" s="60">
        <v>1059878</v>
      </c>
      <c r="R46" s="60">
        <v>3709372</v>
      </c>
      <c r="S46" s="60"/>
      <c r="T46" s="60"/>
      <c r="U46" s="60"/>
      <c r="V46" s="60"/>
      <c r="W46" s="60">
        <v>10386913</v>
      </c>
      <c r="X46" s="60">
        <v>16544331</v>
      </c>
      <c r="Y46" s="60">
        <v>-6157418</v>
      </c>
      <c r="Z46" s="140">
        <v>-37.22</v>
      </c>
      <c r="AA46" s="155">
        <v>21165169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689487862</v>
      </c>
      <c r="D48" s="168">
        <f>+D28+D32+D38+D42+D47</f>
        <v>0</v>
      </c>
      <c r="E48" s="169">
        <f t="shared" si="9"/>
        <v>709230641</v>
      </c>
      <c r="F48" s="73">
        <f t="shared" si="9"/>
        <v>714253303</v>
      </c>
      <c r="G48" s="73">
        <f t="shared" si="9"/>
        <v>4396393</v>
      </c>
      <c r="H48" s="73">
        <f t="shared" si="9"/>
        <v>67019776</v>
      </c>
      <c r="I48" s="73">
        <f t="shared" si="9"/>
        <v>55101731</v>
      </c>
      <c r="J48" s="73">
        <f t="shared" si="9"/>
        <v>126517900</v>
      </c>
      <c r="K48" s="73">
        <f t="shared" si="9"/>
        <v>31608161</v>
      </c>
      <c r="L48" s="73">
        <f t="shared" si="9"/>
        <v>61529762</v>
      </c>
      <c r="M48" s="73">
        <f t="shared" si="9"/>
        <v>16601807</v>
      </c>
      <c r="N48" s="73">
        <f t="shared" si="9"/>
        <v>109739730</v>
      </c>
      <c r="O48" s="73">
        <f t="shared" si="9"/>
        <v>27645776</v>
      </c>
      <c r="P48" s="73">
        <f t="shared" si="9"/>
        <v>52065995</v>
      </c>
      <c r="Q48" s="73">
        <f t="shared" si="9"/>
        <v>55245893</v>
      </c>
      <c r="R48" s="73">
        <f t="shared" si="9"/>
        <v>134957664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371215294</v>
      </c>
      <c r="X48" s="73">
        <f t="shared" si="9"/>
        <v>531906489</v>
      </c>
      <c r="Y48" s="73">
        <f t="shared" si="9"/>
        <v>-160691195</v>
      </c>
      <c r="Z48" s="170">
        <f>+IF(X48&lt;&gt;0,+(Y48/X48)*100,0)</f>
        <v>-30.21042200521077</v>
      </c>
      <c r="AA48" s="168">
        <f>+AA28+AA32+AA38+AA42+AA47</f>
        <v>714253303</v>
      </c>
    </row>
    <row r="49" spans="1:27" ht="12.75">
      <c r="A49" s="148" t="s">
        <v>49</v>
      </c>
      <c r="B49" s="149"/>
      <c r="C49" s="171">
        <f aca="true" t="shared" si="10" ref="C49:Y49">+C25-C48</f>
        <v>400017</v>
      </c>
      <c r="D49" s="171">
        <f>+D25-D48</f>
        <v>0</v>
      </c>
      <c r="E49" s="172">
        <f t="shared" si="10"/>
        <v>57559185</v>
      </c>
      <c r="F49" s="173">
        <f t="shared" si="10"/>
        <v>43267502</v>
      </c>
      <c r="G49" s="173">
        <f t="shared" si="10"/>
        <v>45787289</v>
      </c>
      <c r="H49" s="173">
        <f t="shared" si="10"/>
        <v>4028184</v>
      </c>
      <c r="I49" s="173">
        <f t="shared" si="10"/>
        <v>13498068</v>
      </c>
      <c r="J49" s="173">
        <f t="shared" si="10"/>
        <v>63313541</v>
      </c>
      <c r="K49" s="173">
        <f t="shared" si="10"/>
        <v>13256138</v>
      </c>
      <c r="L49" s="173">
        <f t="shared" si="10"/>
        <v>194807</v>
      </c>
      <c r="M49" s="173">
        <f t="shared" si="10"/>
        <v>63150826</v>
      </c>
      <c r="N49" s="173">
        <f t="shared" si="10"/>
        <v>76601771</v>
      </c>
      <c r="O49" s="173">
        <f t="shared" si="10"/>
        <v>25292699</v>
      </c>
      <c r="P49" s="173">
        <f t="shared" si="10"/>
        <v>-6189879</v>
      </c>
      <c r="Q49" s="173">
        <f t="shared" si="10"/>
        <v>-8886963</v>
      </c>
      <c r="R49" s="173">
        <f t="shared" si="10"/>
        <v>10215857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150131169</v>
      </c>
      <c r="X49" s="173">
        <f>IF(F25=F48,0,X25-X48)</f>
        <v>43169382</v>
      </c>
      <c r="Y49" s="173">
        <f t="shared" si="10"/>
        <v>106961787</v>
      </c>
      <c r="Z49" s="174">
        <f>+IF(X49&lt;&gt;0,+(Y49/X49)*100,0)</f>
        <v>247.77233781109027</v>
      </c>
      <c r="AA49" s="171">
        <f>+AA25-AA48</f>
        <v>43267502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89841385</v>
      </c>
      <c r="D5" s="155">
        <v>0</v>
      </c>
      <c r="E5" s="156">
        <v>98270357</v>
      </c>
      <c r="F5" s="60">
        <v>98249083</v>
      </c>
      <c r="G5" s="60">
        <v>8093749</v>
      </c>
      <c r="H5" s="60">
        <v>8095497</v>
      </c>
      <c r="I5" s="60">
        <v>7986980</v>
      </c>
      <c r="J5" s="60">
        <v>24176226</v>
      </c>
      <c r="K5" s="60">
        <v>8086709</v>
      </c>
      <c r="L5" s="60">
        <v>8084675</v>
      </c>
      <c r="M5" s="60">
        <v>8051632</v>
      </c>
      <c r="N5" s="60">
        <v>24223016</v>
      </c>
      <c r="O5" s="60">
        <v>8085149</v>
      </c>
      <c r="P5" s="60">
        <v>8004234</v>
      </c>
      <c r="Q5" s="60">
        <v>7411375</v>
      </c>
      <c r="R5" s="60">
        <v>23500758</v>
      </c>
      <c r="S5" s="60">
        <v>0</v>
      </c>
      <c r="T5" s="60">
        <v>0</v>
      </c>
      <c r="U5" s="60">
        <v>0</v>
      </c>
      <c r="V5" s="60">
        <v>0</v>
      </c>
      <c r="W5" s="60">
        <v>71900000</v>
      </c>
      <c r="X5" s="60">
        <v>73702764</v>
      </c>
      <c r="Y5" s="60">
        <v>-1802764</v>
      </c>
      <c r="Z5" s="140">
        <v>-2.45</v>
      </c>
      <c r="AA5" s="155">
        <v>98249083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261814925</v>
      </c>
      <c r="D7" s="155">
        <v>0</v>
      </c>
      <c r="E7" s="156">
        <v>288970138</v>
      </c>
      <c r="F7" s="60">
        <v>288285515</v>
      </c>
      <c r="G7" s="60">
        <v>26672907</v>
      </c>
      <c r="H7" s="60">
        <v>47843400</v>
      </c>
      <c r="I7" s="60">
        <v>3611347</v>
      </c>
      <c r="J7" s="60">
        <v>78127654</v>
      </c>
      <c r="K7" s="60">
        <v>19959639</v>
      </c>
      <c r="L7" s="60">
        <v>34412089</v>
      </c>
      <c r="M7" s="60">
        <v>22038784</v>
      </c>
      <c r="N7" s="60">
        <v>76410512</v>
      </c>
      <c r="O7" s="60">
        <v>23133302</v>
      </c>
      <c r="P7" s="60">
        <v>21892531</v>
      </c>
      <c r="Q7" s="60">
        <v>20445608</v>
      </c>
      <c r="R7" s="60">
        <v>65471441</v>
      </c>
      <c r="S7" s="60">
        <v>0</v>
      </c>
      <c r="T7" s="60">
        <v>0</v>
      </c>
      <c r="U7" s="60">
        <v>0</v>
      </c>
      <c r="V7" s="60">
        <v>0</v>
      </c>
      <c r="W7" s="60">
        <v>220009607</v>
      </c>
      <c r="X7" s="60">
        <v>216727605</v>
      </c>
      <c r="Y7" s="60">
        <v>3282002</v>
      </c>
      <c r="Z7" s="140">
        <v>1.51</v>
      </c>
      <c r="AA7" s="155">
        <v>288285515</v>
      </c>
    </row>
    <row r="8" spans="1:27" ht="12.75">
      <c r="A8" s="183" t="s">
        <v>104</v>
      </c>
      <c r="B8" s="182"/>
      <c r="C8" s="155">
        <v>84727834</v>
      </c>
      <c r="D8" s="155">
        <v>0</v>
      </c>
      <c r="E8" s="156">
        <v>110353404</v>
      </c>
      <c r="F8" s="60">
        <v>98856017</v>
      </c>
      <c r="G8" s="60">
        <v>9177971</v>
      </c>
      <c r="H8" s="60">
        <v>9471301</v>
      </c>
      <c r="I8" s="60">
        <v>7913707</v>
      </c>
      <c r="J8" s="60">
        <v>26562979</v>
      </c>
      <c r="K8" s="60">
        <v>9230164</v>
      </c>
      <c r="L8" s="60">
        <v>8089324</v>
      </c>
      <c r="M8" s="60">
        <v>7866861</v>
      </c>
      <c r="N8" s="60">
        <v>25186349</v>
      </c>
      <c r="O8" s="60">
        <v>8878557</v>
      </c>
      <c r="P8" s="60">
        <v>9121179</v>
      </c>
      <c r="Q8" s="60">
        <v>7704648</v>
      </c>
      <c r="R8" s="60">
        <v>25704384</v>
      </c>
      <c r="S8" s="60">
        <v>0</v>
      </c>
      <c r="T8" s="60">
        <v>0</v>
      </c>
      <c r="U8" s="60">
        <v>0</v>
      </c>
      <c r="V8" s="60">
        <v>0</v>
      </c>
      <c r="W8" s="60">
        <v>77453712</v>
      </c>
      <c r="X8" s="60">
        <v>82765053</v>
      </c>
      <c r="Y8" s="60">
        <v>-5311341</v>
      </c>
      <c r="Z8" s="140">
        <v>-6.42</v>
      </c>
      <c r="AA8" s="155">
        <v>98856017</v>
      </c>
    </row>
    <row r="9" spans="1:27" ht="12.75">
      <c r="A9" s="183" t="s">
        <v>105</v>
      </c>
      <c r="B9" s="182"/>
      <c r="C9" s="155">
        <v>23909330</v>
      </c>
      <c r="D9" s="155">
        <v>0</v>
      </c>
      <c r="E9" s="156">
        <v>25316518</v>
      </c>
      <c r="F9" s="60">
        <v>27308192</v>
      </c>
      <c r="G9" s="60">
        <v>2641917</v>
      </c>
      <c r="H9" s="60">
        <v>2085570</v>
      </c>
      <c r="I9" s="60">
        <v>2086292</v>
      </c>
      <c r="J9" s="60">
        <v>6813779</v>
      </c>
      <c r="K9" s="60">
        <v>2088849</v>
      </c>
      <c r="L9" s="60">
        <v>2094041</v>
      </c>
      <c r="M9" s="60">
        <v>2091170</v>
      </c>
      <c r="N9" s="60">
        <v>6274060</v>
      </c>
      <c r="O9" s="60">
        <v>1635648</v>
      </c>
      <c r="P9" s="60">
        <v>2085917</v>
      </c>
      <c r="Q9" s="60">
        <v>2089560</v>
      </c>
      <c r="R9" s="60">
        <v>5811125</v>
      </c>
      <c r="S9" s="60">
        <v>0</v>
      </c>
      <c r="T9" s="60">
        <v>0</v>
      </c>
      <c r="U9" s="60">
        <v>0</v>
      </c>
      <c r="V9" s="60">
        <v>0</v>
      </c>
      <c r="W9" s="60">
        <v>18898964</v>
      </c>
      <c r="X9" s="60">
        <v>18987390</v>
      </c>
      <c r="Y9" s="60">
        <v>-88426</v>
      </c>
      <c r="Z9" s="140">
        <v>-0.47</v>
      </c>
      <c r="AA9" s="155">
        <v>27308192</v>
      </c>
    </row>
    <row r="10" spans="1:27" ht="12.75">
      <c r="A10" s="183" t="s">
        <v>106</v>
      </c>
      <c r="B10" s="182"/>
      <c r="C10" s="155">
        <v>27810710</v>
      </c>
      <c r="D10" s="155">
        <v>0</v>
      </c>
      <c r="E10" s="156">
        <v>30193485</v>
      </c>
      <c r="F10" s="54">
        <v>30099408</v>
      </c>
      <c r="G10" s="54">
        <v>2525475</v>
      </c>
      <c r="H10" s="54">
        <v>2532723</v>
      </c>
      <c r="I10" s="54">
        <v>2548617</v>
      </c>
      <c r="J10" s="54">
        <v>7606815</v>
      </c>
      <c r="K10" s="54">
        <v>2963156</v>
      </c>
      <c r="L10" s="54">
        <v>2582472</v>
      </c>
      <c r="M10" s="54">
        <v>2593532</v>
      </c>
      <c r="N10" s="54">
        <v>8139160</v>
      </c>
      <c r="O10" s="54">
        <v>2586684</v>
      </c>
      <c r="P10" s="54">
        <v>2552738</v>
      </c>
      <c r="Q10" s="54">
        <v>2592396</v>
      </c>
      <c r="R10" s="54">
        <v>7731818</v>
      </c>
      <c r="S10" s="54">
        <v>0</v>
      </c>
      <c r="T10" s="54">
        <v>0</v>
      </c>
      <c r="U10" s="54">
        <v>0</v>
      </c>
      <c r="V10" s="54">
        <v>0</v>
      </c>
      <c r="W10" s="54">
        <v>23477793</v>
      </c>
      <c r="X10" s="54">
        <v>22645116</v>
      </c>
      <c r="Y10" s="54">
        <v>832677</v>
      </c>
      <c r="Z10" s="184">
        <v>3.68</v>
      </c>
      <c r="AA10" s="130">
        <v>30099408</v>
      </c>
    </row>
    <row r="11" spans="1:27" ht="12.75">
      <c r="A11" s="183" t="s">
        <v>107</v>
      </c>
      <c r="B11" s="185"/>
      <c r="C11" s="155">
        <v>1131994</v>
      </c>
      <c r="D11" s="155">
        <v>0</v>
      </c>
      <c r="E11" s="156">
        <v>1217490</v>
      </c>
      <c r="F11" s="60">
        <v>1302922</v>
      </c>
      <c r="G11" s="60">
        <v>139688</v>
      </c>
      <c r="H11" s="60">
        <v>86221</v>
      </c>
      <c r="I11" s="60">
        <v>131223</v>
      </c>
      <c r="J11" s="60">
        <v>357132</v>
      </c>
      <c r="K11" s="60">
        <v>121808</v>
      </c>
      <c r="L11" s="60">
        <v>77050</v>
      </c>
      <c r="M11" s="60">
        <v>94971</v>
      </c>
      <c r="N11" s="60">
        <v>293829</v>
      </c>
      <c r="O11" s="60">
        <v>104166</v>
      </c>
      <c r="P11" s="60">
        <v>74866</v>
      </c>
      <c r="Q11" s="60">
        <v>124878</v>
      </c>
      <c r="R11" s="60">
        <v>303910</v>
      </c>
      <c r="S11" s="60">
        <v>0</v>
      </c>
      <c r="T11" s="60">
        <v>0</v>
      </c>
      <c r="U11" s="60">
        <v>0</v>
      </c>
      <c r="V11" s="60">
        <v>0</v>
      </c>
      <c r="W11" s="60">
        <v>954871</v>
      </c>
      <c r="X11" s="60">
        <v>913122</v>
      </c>
      <c r="Y11" s="60">
        <v>41749</v>
      </c>
      <c r="Z11" s="140">
        <v>4.57</v>
      </c>
      <c r="AA11" s="155">
        <v>1302922</v>
      </c>
    </row>
    <row r="12" spans="1:27" ht="12.75">
      <c r="A12" s="183" t="s">
        <v>108</v>
      </c>
      <c r="B12" s="185"/>
      <c r="C12" s="155">
        <v>4019372</v>
      </c>
      <c r="D12" s="155">
        <v>0</v>
      </c>
      <c r="E12" s="156">
        <v>4331427</v>
      </c>
      <c r="F12" s="60">
        <v>4727173</v>
      </c>
      <c r="G12" s="60">
        <v>217071</v>
      </c>
      <c r="H12" s="60">
        <v>283751</v>
      </c>
      <c r="I12" s="60">
        <v>695729</v>
      </c>
      <c r="J12" s="60">
        <v>1196551</v>
      </c>
      <c r="K12" s="60">
        <v>216337</v>
      </c>
      <c r="L12" s="60">
        <v>384853</v>
      </c>
      <c r="M12" s="60">
        <v>400971</v>
      </c>
      <c r="N12" s="60">
        <v>1002161</v>
      </c>
      <c r="O12" s="60">
        <v>367864</v>
      </c>
      <c r="P12" s="60">
        <v>216061</v>
      </c>
      <c r="Q12" s="60">
        <v>374564</v>
      </c>
      <c r="R12" s="60">
        <v>958489</v>
      </c>
      <c r="S12" s="60">
        <v>0</v>
      </c>
      <c r="T12" s="60">
        <v>0</v>
      </c>
      <c r="U12" s="60">
        <v>0</v>
      </c>
      <c r="V12" s="60">
        <v>0</v>
      </c>
      <c r="W12" s="60">
        <v>3157201</v>
      </c>
      <c r="X12" s="60">
        <v>3248568</v>
      </c>
      <c r="Y12" s="60">
        <v>-91367</v>
      </c>
      <c r="Z12" s="140">
        <v>-2.81</v>
      </c>
      <c r="AA12" s="155">
        <v>4727173</v>
      </c>
    </row>
    <row r="13" spans="1:27" ht="12.75">
      <c r="A13" s="181" t="s">
        <v>109</v>
      </c>
      <c r="B13" s="185"/>
      <c r="C13" s="155">
        <v>1812230</v>
      </c>
      <c r="D13" s="155">
        <v>0</v>
      </c>
      <c r="E13" s="156">
        <v>1000000</v>
      </c>
      <c r="F13" s="60">
        <v>1673634</v>
      </c>
      <c r="G13" s="60">
        <v>80065</v>
      </c>
      <c r="H13" s="60">
        <v>59980</v>
      </c>
      <c r="I13" s="60">
        <v>116616</v>
      </c>
      <c r="J13" s="60">
        <v>256661</v>
      </c>
      <c r="K13" s="60">
        <v>259755</v>
      </c>
      <c r="L13" s="60">
        <v>202181</v>
      </c>
      <c r="M13" s="60">
        <v>118220</v>
      </c>
      <c r="N13" s="60">
        <v>580156</v>
      </c>
      <c r="O13" s="60">
        <v>304446</v>
      </c>
      <c r="P13" s="60">
        <v>144943</v>
      </c>
      <c r="Q13" s="60">
        <v>336585</v>
      </c>
      <c r="R13" s="60">
        <v>785974</v>
      </c>
      <c r="S13" s="60">
        <v>0</v>
      </c>
      <c r="T13" s="60">
        <v>0</v>
      </c>
      <c r="U13" s="60">
        <v>0</v>
      </c>
      <c r="V13" s="60">
        <v>0</v>
      </c>
      <c r="W13" s="60">
        <v>1622791</v>
      </c>
      <c r="X13" s="60">
        <v>749997</v>
      </c>
      <c r="Y13" s="60">
        <v>872794</v>
      </c>
      <c r="Z13" s="140">
        <v>116.37</v>
      </c>
      <c r="AA13" s="155">
        <v>1673634</v>
      </c>
    </row>
    <row r="14" spans="1:27" ht="12.75">
      <c r="A14" s="181" t="s">
        <v>110</v>
      </c>
      <c r="B14" s="185"/>
      <c r="C14" s="155">
        <v>9959305</v>
      </c>
      <c r="D14" s="155">
        <v>0</v>
      </c>
      <c r="E14" s="156">
        <v>13699910</v>
      </c>
      <c r="F14" s="60">
        <v>6656479</v>
      </c>
      <c r="G14" s="60">
        <v>297005</v>
      </c>
      <c r="H14" s="60">
        <v>313912</v>
      </c>
      <c r="I14" s="60">
        <v>389281</v>
      </c>
      <c r="J14" s="60">
        <v>1000198</v>
      </c>
      <c r="K14" s="60">
        <v>374566</v>
      </c>
      <c r="L14" s="60">
        <v>466706</v>
      </c>
      <c r="M14" s="60">
        <v>1486770</v>
      </c>
      <c r="N14" s="60">
        <v>2328042</v>
      </c>
      <c r="O14" s="60">
        <v>1512398</v>
      </c>
      <c r="P14" s="60">
        <v>1593525</v>
      </c>
      <c r="Q14" s="60">
        <v>1403736</v>
      </c>
      <c r="R14" s="60">
        <v>4509659</v>
      </c>
      <c r="S14" s="60">
        <v>0</v>
      </c>
      <c r="T14" s="60">
        <v>0</v>
      </c>
      <c r="U14" s="60">
        <v>0</v>
      </c>
      <c r="V14" s="60">
        <v>0</v>
      </c>
      <c r="W14" s="60">
        <v>7837899</v>
      </c>
      <c r="X14" s="60">
        <v>10274931</v>
      </c>
      <c r="Y14" s="60">
        <v>-2437032</v>
      </c>
      <c r="Z14" s="140">
        <v>-23.72</v>
      </c>
      <c r="AA14" s="155">
        <v>6656479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47683629</v>
      </c>
      <c r="D16" s="155">
        <v>0</v>
      </c>
      <c r="E16" s="156">
        <v>46515676</v>
      </c>
      <c r="F16" s="60">
        <v>46517812</v>
      </c>
      <c r="G16" s="60">
        <v>6415</v>
      </c>
      <c r="H16" s="60">
        <v>6350</v>
      </c>
      <c r="I16" s="60">
        <v>1607625</v>
      </c>
      <c r="J16" s="60">
        <v>1620390</v>
      </c>
      <c r="K16" s="60">
        <v>504692</v>
      </c>
      <c r="L16" s="60">
        <v>7788</v>
      </c>
      <c r="M16" s="60">
        <v>1814011</v>
      </c>
      <c r="N16" s="60">
        <v>2326491</v>
      </c>
      <c r="O16" s="60">
        <v>904322</v>
      </c>
      <c r="P16" s="60">
        <v>6855</v>
      </c>
      <c r="Q16" s="60">
        <v>3083</v>
      </c>
      <c r="R16" s="60">
        <v>914260</v>
      </c>
      <c r="S16" s="60">
        <v>0</v>
      </c>
      <c r="T16" s="60">
        <v>0</v>
      </c>
      <c r="U16" s="60">
        <v>0</v>
      </c>
      <c r="V16" s="60">
        <v>0</v>
      </c>
      <c r="W16" s="60">
        <v>4861141</v>
      </c>
      <c r="X16" s="60">
        <v>34886754</v>
      </c>
      <c r="Y16" s="60">
        <v>-30025613</v>
      </c>
      <c r="Z16" s="140">
        <v>-86.07</v>
      </c>
      <c r="AA16" s="155">
        <v>46517812</v>
      </c>
    </row>
    <row r="17" spans="1:27" ht="12.75">
      <c r="A17" s="181" t="s">
        <v>113</v>
      </c>
      <c r="B17" s="185"/>
      <c r="C17" s="155">
        <v>62201</v>
      </c>
      <c r="D17" s="155">
        <v>0</v>
      </c>
      <c r="E17" s="156">
        <v>61972</v>
      </c>
      <c r="F17" s="60">
        <v>45800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11368</v>
      </c>
      <c r="M17" s="60">
        <v>11533</v>
      </c>
      <c r="N17" s="60">
        <v>22901</v>
      </c>
      <c r="O17" s="60">
        <v>21987</v>
      </c>
      <c r="P17" s="60">
        <v>12682</v>
      </c>
      <c r="Q17" s="60">
        <v>3626</v>
      </c>
      <c r="R17" s="60">
        <v>38295</v>
      </c>
      <c r="S17" s="60">
        <v>0</v>
      </c>
      <c r="T17" s="60">
        <v>0</v>
      </c>
      <c r="U17" s="60">
        <v>0</v>
      </c>
      <c r="V17" s="60">
        <v>0</v>
      </c>
      <c r="W17" s="60">
        <v>61196</v>
      </c>
      <c r="X17" s="60">
        <v>46476</v>
      </c>
      <c r="Y17" s="60">
        <v>14720</v>
      </c>
      <c r="Z17" s="140">
        <v>31.67</v>
      </c>
      <c r="AA17" s="155">
        <v>45800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94455355</v>
      </c>
      <c r="D19" s="155">
        <v>0</v>
      </c>
      <c r="E19" s="156">
        <v>103605538</v>
      </c>
      <c r="F19" s="60">
        <v>102471400</v>
      </c>
      <c r="G19" s="60">
        <v>0</v>
      </c>
      <c r="H19" s="60">
        <v>54621</v>
      </c>
      <c r="I19" s="60">
        <v>39211160</v>
      </c>
      <c r="J19" s="60">
        <v>39265781</v>
      </c>
      <c r="K19" s="60">
        <v>28310</v>
      </c>
      <c r="L19" s="60">
        <v>2502134</v>
      </c>
      <c r="M19" s="60">
        <v>31792087</v>
      </c>
      <c r="N19" s="60">
        <v>34322531</v>
      </c>
      <c r="O19" s="60">
        <v>358120</v>
      </c>
      <c r="P19" s="60">
        <v>0</v>
      </c>
      <c r="Q19" s="60">
        <v>599160</v>
      </c>
      <c r="R19" s="60">
        <v>957280</v>
      </c>
      <c r="S19" s="60">
        <v>0</v>
      </c>
      <c r="T19" s="60">
        <v>0</v>
      </c>
      <c r="U19" s="60">
        <v>0</v>
      </c>
      <c r="V19" s="60">
        <v>0</v>
      </c>
      <c r="W19" s="60">
        <v>74545592</v>
      </c>
      <c r="X19" s="60">
        <v>77704155</v>
      </c>
      <c r="Y19" s="60">
        <v>-3158563</v>
      </c>
      <c r="Z19" s="140">
        <v>-4.06</v>
      </c>
      <c r="AA19" s="155">
        <v>102471400</v>
      </c>
    </row>
    <row r="20" spans="1:27" ht="12.75">
      <c r="A20" s="181" t="s">
        <v>35</v>
      </c>
      <c r="B20" s="185"/>
      <c r="C20" s="155">
        <v>7441561</v>
      </c>
      <c r="D20" s="155">
        <v>0</v>
      </c>
      <c r="E20" s="156">
        <v>2879911</v>
      </c>
      <c r="F20" s="54">
        <v>7377266</v>
      </c>
      <c r="G20" s="54">
        <v>331419</v>
      </c>
      <c r="H20" s="54">
        <v>214634</v>
      </c>
      <c r="I20" s="54">
        <v>-13989</v>
      </c>
      <c r="J20" s="54">
        <v>532064</v>
      </c>
      <c r="K20" s="54">
        <v>1030314</v>
      </c>
      <c r="L20" s="54">
        <v>-449196</v>
      </c>
      <c r="M20" s="54">
        <v>136317</v>
      </c>
      <c r="N20" s="54">
        <v>717435</v>
      </c>
      <c r="O20" s="54">
        <v>-36241</v>
      </c>
      <c r="P20" s="54">
        <v>170585</v>
      </c>
      <c r="Q20" s="54">
        <v>-19777</v>
      </c>
      <c r="R20" s="54">
        <v>114567</v>
      </c>
      <c r="S20" s="54">
        <v>0</v>
      </c>
      <c r="T20" s="54">
        <v>0</v>
      </c>
      <c r="U20" s="54">
        <v>0</v>
      </c>
      <c r="V20" s="54">
        <v>0</v>
      </c>
      <c r="W20" s="54">
        <v>1364066</v>
      </c>
      <c r="X20" s="54">
        <v>2159937</v>
      </c>
      <c r="Y20" s="54">
        <v>-795871</v>
      </c>
      <c r="Z20" s="184">
        <v>-36.85</v>
      </c>
      <c r="AA20" s="130">
        <v>7377266</v>
      </c>
    </row>
    <row r="21" spans="1:27" ht="12.75">
      <c r="A21" s="181" t="s">
        <v>115</v>
      </c>
      <c r="B21" s="185"/>
      <c r="C21" s="155">
        <v>-162406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654507425</v>
      </c>
      <c r="D22" s="188">
        <f>SUM(D5:D21)</f>
        <v>0</v>
      </c>
      <c r="E22" s="189">
        <f t="shared" si="0"/>
        <v>726415826</v>
      </c>
      <c r="F22" s="190">
        <f t="shared" si="0"/>
        <v>713570701</v>
      </c>
      <c r="G22" s="190">
        <f t="shared" si="0"/>
        <v>50183682</v>
      </c>
      <c r="H22" s="190">
        <f t="shared" si="0"/>
        <v>71047960</v>
      </c>
      <c r="I22" s="190">
        <f t="shared" si="0"/>
        <v>66284588</v>
      </c>
      <c r="J22" s="190">
        <f t="shared" si="0"/>
        <v>187516230</v>
      </c>
      <c r="K22" s="190">
        <f t="shared" si="0"/>
        <v>44864299</v>
      </c>
      <c r="L22" s="190">
        <f t="shared" si="0"/>
        <v>58465485</v>
      </c>
      <c r="M22" s="190">
        <f t="shared" si="0"/>
        <v>78496859</v>
      </c>
      <c r="N22" s="190">
        <f t="shared" si="0"/>
        <v>181826643</v>
      </c>
      <c r="O22" s="190">
        <f t="shared" si="0"/>
        <v>47856402</v>
      </c>
      <c r="P22" s="190">
        <f t="shared" si="0"/>
        <v>45876116</v>
      </c>
      <c r="Q22" s="190">
        <f t="shared" si="0"/>
        <v>43069442</v>
      </c>
      <c r="R22" s="190">
        <f t="shared" si="0"/>
        <v>136801960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506144833</v>
      </c>
      <c r="X22" s="190">
        <f t="shared" si="0"/>
        <v>544811868</v>
      </c>
      <c r="Y22" s="190">
        <f t="shared" si="0"/>
        <v>-38667035</v>
      </c>
      <c r="Z22" s="191">
        <f>+IF(X22&lt;&gt;0,+(Y22/X22)*100,0)</f>
        <v>-7.097318775735626</v>
      </c>
      <c r="AA22" s="188">
        <f>SUM(AA5:AA21)</f>
        <v>713570701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142131713</v>
      </c>
      <c r="D25" s="155">
        <v>0</v>
      </c>
      <c r="E25" s="156">
        <v>154837383</v>
      </c>
      <c r="F25" s="60">
        <v>155324444</v>
      </c>
      <c r="G25" s="60">
        <v>0</v>
      </c>
      <c r="H25" s="60">
        <v>27160101</v>
      </c>
      <c r="I25" s="60">
        <v>11425209</v>
      </c>
      <c r="J25" s="60">
        <v>38585310</v>
      </c>
      <c r="K25" s="60">
        <v>-1515113</v>
      </c>
      <c r="L25" s="60">
        <v>13144397</v>
      </c>
      <c r="M25" s="60">
        <v>0</v>
      </c>
      <c r="N25" s="60">
        <v>11629284</v>
      </c>
      <c r="O25" s="60">
        <v>1097</v>
      </c>
      <c r="P25" s="60">
        <v>24949276</v>
      </c>
      <c r="Q25" s="60">
        <v>13964684</v>
      </c>
      <c r="R25" s="60">
        <v>38915057</v>
      </c>
      <c r="S25" s="60">
        <v>0</v>
      </c>
      <c r="T25" s="60">
        <v>0</v>
      </c>
      <c r="U25" s="60">
        <v>0</v>
      </c>
      <c r="V25" s="60">
        <v>0</v>
      </c>
      <c r="W25" s="60">
        <v>89129651</v>
      </c>
      <c r="X25" s="60">
        <v>116128035</v>
      </c>
      <c r="Y25" s="60">
        <v>-26998384</v>
      </c>
      <c r="Z25" s="140">
        <v>-23.25</v>
      </c>
      <c r="AA25" s="155">
        <v>155324444</v>
      </c>
    </row>
    <row r="26" spans="1:27" ht="12.75">
      <c r="A26" s="183" t="s">
        <v>38</v>
      </c>
      <c r="B26" s="182"/>
      <c r="C26" s="155">
        <v>9222847</v>
      </c>
      <c r="D26" s="155">
        <v>0</v>
      </c>
      <c r="E26" s="156">
        <v>9819461</v>
      </c>
      <c r="F26" s="60">
        <v>9819461</v>
      </c>
      <c r="G26" s="60">
        <v>0</v>
      </c>
      <c r="H26" s="60">
        <v>0</v>
      </c>
      <c r="I26" s="60">
        <v>1890381</v>
      </c>
      <c r="J26" s="60">
        <v>1890381</v>
      </c>
      <c r="K26" s="60">
        <v>1515113</v>
      </c>
      <c r="L26" s="60">
        <v>0</v>
      </c>
      <c r="M26" s="60">
        <v>0</v>
      </c>
      <c r="N26" s="60">
        <v>1515113</v>
      </c>
      <c r="O26" s="60">
        <v>0</v>
      </c>
      <c r="P26" s="60">
        <v>2288854</v>
      </c>
      <c r="Q26" s="60">
        <v>742172</v>
      </c>
      <c r="R26" s="60">
        <v>3031026</v>
      </c>
      <c r="S26" s="60">
        <v>0</v>
      </c>
      <c r="T26" s="60">
        <v>0</v>
      </c>
      <c r="U26" s="60">
        <v>0</v>
      </c>
      <c r="V26" s="60">
        <v>0</v>
      </c>
      <c r="W26" s="60">
        <v>6436520</v>
      </c>
      <c r="X26" s="60">
        <v>7364592</v>
      </c>
      <c r="Y26" s="60">
        <v>-928072</v>
      </c>
      <c r="Z26" s="140">
        <v>-12.6</v>
      </c>
      <c r="AA26" s="155">
        <v>9819461</v>
      </c>
    </row>
    <row r="27" spans="1:27" ht="12.75">
      <c r="A27" s="183" t="s">
        <v>118</v>
      </c>
      <c r="B27" s="182"/>
      <c r="C27" s="155">
        <v>112267249</v>
      </c>
      <c r="D27" s="155">
        <v>0</v>
      </c>
      <c r="E27" s="156">
        <v>110038542</v>
      </c>
      <c r="F27" s="60">
        <v>98402784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82528911</v>
      </c>
      <c r="Y27" s="60">
        <v>-82528911</v>
      </c>
      <c r="Z27" s="140">
        <v>-100</v>
      </c>
      <c r="AA27" s="155">
        <v>98402784</v>
      </c>
    </row>
    <row r="28" spans="1:27" ht="12.75">
      <c r="A28" s="183" t="s">
        <v>39</v>
      </c>
      <c r="B28" s="182"/>
      <c r="C28" s="155">
        <v>43508835</v>
      </c>
      <c r="D28" s="155">
        <v>0</v>
      </c>
      <c r="E28" s="156">
        <v>41807809</v>
      </c>
      <c r="F28" s="60">
        <v>41807809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31355856</v>
      </c>
      <c r="Y28" s="60">
        <v>-31355856</v>
      </c>
      <c r="Z28" s="140">
        <v>-100</v>
      </c>
      <c r="AA28" s="155">
        <v>41807809</v>
      </c>
    </row>
    <row r="29" spans="1:27" ht="12.75">
      <c r="A29" s="183" t="s">
        <v>40</v>
      </c>
      <c r="B29" s="182"/>
      <c r="C29" s="155">
        <v>14457584</v>
      </c>
      <c r="D29" s="155">
        <v>0</v>
      </c>
      <c r="E29" s="156">
        <v>10367817</v>
      </c>
      <c r="F29" s="60">
        <v>10367817</v>
      </c>
      <c r="G29" s="60">
        <v>0</v>
      </c>
      <c r="H29" s="60">
        <v>0</v>
      </c>
      <c r="I29" s="60">
        <v>1416761</v>
      </c>
      <c r="J29" s="60">
        <v>1416761</v>
      </c>
      <c r="K29" s="60">
        <v>477386</v>
      </c>
      <c r="L29" s="60">
        <v>461987</v>
      </c>
      <c r="M29" s="60">
        <v>471621</v>
      </c>
      <c r="N29" s="60">
        <v>1410994</v>
      </c>
      <c r="O29" s="60">
        <v>472939</v>
      </c>
      <c r="P29" s="60">
        <v>0</v>
      </c>
      <c r="Q29" s="60">
        <v>1335075</v>
      </c>
      <c r="R29" s="60">
        <v>1808014</v>
      </c>
      <c r="S29" s="60">
        <v>0</v>
      </c>
      <c r="T29" s="60">
        <v>0</v>
      </c>
      <c r="U29" s="60">
        <v>0</v>
      </c>
      <c r="V29" s="60">
        <v>0</v>
      </c>
      <c r="W29" s="60">
        <v>4635769</v>
      </c>
      <c r="X29" s="60">
        <v>7775865</v>
      </c>
      <c r="Y29" s="60">
        <v>-3140096</v>
      </c>
      <c r="Z29" s="140">
        <v>-40.38</v>
      </c>
      <c r="AA29" s="155">
        <v>10367817</v>
      </c>
    </row>
    <row r="30" spans="1:27" ht="12.75">
      <c r="A30" s="183" t="s">
        <v>119</v>
      </c>
      <c r="B30" s="182"/>
      <c r="C30" s="155">
        <v>255241789</v>
      </c>
      <c r="D30" s="155">
        <v>0</v>
      </c>
      <c r="E30" s="156">
        <v>262960897</v>
      </c>
      <c r="F30" s="60">
        <v>276671332</v>
      </c>
      <c r="G30" s="60">
        <v>1237481</v>
      </c>
      <c r="H30" s="60">
        <v>32383413</v>
      </c>
      <c r="I30" s="60">
        <v>31536754</v>
      </c>
      <c r="J30" s="60">
        <v>65157648</v>
      </c>
      <c r="K30" s="60">
        <v>22173766</v>
      </c>
      <c r="L30" s="60">
        <v>36780459</v>
      </c>
      <c r="M30" s="60">
        <v>6099030</v>
      </c>
      <c r="N30" s="60">
        <v>65053255</v>
      </c>
      <c r="O30" s="60">
        <v>22274441</v>
      </c>
      <c r="P30" s="60">
        <v>18413415</v>
      </c>
      <c r="Q30" s="60">
        <v>32185470</v>
      </c>
      <c r="R30" s="60">
        <v>72873326</v>
      </c>
      <c r="S30" s="60">
        <v>0</v>
      </c>
      <c r="T30" s="60">
        <v>0</v>
      </c>
      <c r="U30" s="60">
        <v>0</v>
      </c>
      <c r="V30" s="60">
        <v>0</v>
      </c>
      <c r="W30" s="60">
        <v>203084229</v>
      </c>
      <c r="X30" s="60">
        <v>197220672</v>
      </c>
      <c r="Y30" s="60">
        <v>5863557</v>
      </c>
      <c r="Z30" s="140">
        <v>2.97</v>
      </c>
      <c r="AA30" s="155">
        <v>276671332</v>
      </c>
    </row>
    <row r="31" spans="1:27" ht="12.75">
      <c r="A31" s="183" t="s">
        <v>120</v>
      </c>
      <c r="B31" s="182"/>
      <c r="C31" s="155">
        <v>21475150</v>
      </c>
      <c r="D31" s="155">
        <v>0</v>
      </c>
      <c r="E31" s="156">
        <v>26515806</v>
      </c>
      <c r="F31" s="60">
        <v>24777357</v>
      </c>
      <c r="G31" s="60">
        <v>494279</v>
      </c>
      <c r="H31" s="60">
        <v>765970</v>
      </c>
      <c r="I31" s="60">
        <v>2108246</v>
      </c>
      <c r="J31" s="60">
        <v>3368495</v>
      </c>
      <c r="K31" s="60">
        <v>1830740</v>
      </c>
      <c r="L31" s="60">
        <v>2201019</v>
      </c>
      <c r="M31" s="60">
        <v>2277984</v>
      </c>
      <c r="N31" s="60">
        <v>6309743</v>
      </c>
      <c r="O31" s="60">
        <v>880294</v>
      </c>
      <c r="P31" s="60">
        <v>1277836</v>
      </c>
      <c r="Q31" s="60">
        <v>1182453</v>
      </c>
      <c r="R31" s="60">
        <v>3340583</v>
      </c>
      <c r="S31" s="60">
        <v>0</v>
      </c>
      <c r="T31" s="60">
        <v>0</v>
      </c>
      <c r="U31" s="60">
        <v>0</v>
      </c>
      <c r="V31" s="60">
        <v>0</v>
      </c>
      <c r="W31" s="60">
        <v>13018821</v>
      </c>
      <c r="X31" s="60">
        <v>19886859</v>
      </c>
      <c r="Y31" s="60">
        <v>-6868038</v>
      </c>
      <c r="Z31" s="140">
        <v>-34.54</v>
      </c>
      <c r="AA31" s="155">
        <v>24777357</v>
      </c>
    </row>
    <row r="32" spans="1:27" ht="12.75">
      <c r="A32" s="183" t="s">
        <v>121</v>
      </c>
      <c r="B32" s="182"/>
      <c r="C32" s="155">
        <v>566528</v>
      </c>
      <c r="D32" s="155">
        <v>0</v>
      </c>
      <c r="E32" s="156">
        <v>636000</v>
      </c>
      <c r="F32" s="60">
        <v>600000</v>
      </c>
      <c r="G32" s="60">
        <v>0</v>
      </c>
      <c r="H32" s="60">
        <v>24640</v>
      </c>
      <c r="I32" s="60">
        <v>74211</v>
      </c>
      <c r="J32" s="60">
        <v>98851</v>
      </c>
      <c r="K32" s="60">
        <v>37580</v>
      </c>
      <c r="L32" s="60">
        <v>94930</v>
      </c>
      <c r="M32" s="60">
        <v>53450</v>
      </c>
      <c r="N32" s="60">
        <v>185960</v>
      </c>
      <c r="O32" s="60">
        <v>0</v>
      </c>
      <c r="P32" s="60">
        <v>-550</v>
      </c>
      <c r="Q32" s="60">
        <v>39321</v>
      </c>
      <c r="R32" s="60">
        <v>38771</v>
      </c>
      <c r="S32" s="60">
        <v>0</v>
      </c>
      <c r="T32" s="60">
        <v>0</v>
      </c>
      <c r="U32" s="60">
        <v>0</v>
      </c>
      <c r="V32" s="60">
        <v>0</v>
      </c>
      <c r="W32" s="60">
        <v>323582</v>
      </c>
      <c r="X32" s="60">
        <v>477000</v>
      </c>
      <c r="Y32" s="60">
        <v>-153418</v>
      </c>
      <c r="Z32" s="140">
        <v>-32.16</v>
      </c>
      <c r="AA32" s="155">
        <v>600000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90616167</v>
      </c>
      <c r="D34" s="155">
        <v>0</v>
      </c>
      <c r="E34" s="156">
        <v>92246926</v>
      </c>
      <c r="F34" s="60">
        <v>96482299</v>
      </c>
      <c r="G34" s="60">
        <v>2664633</v>
      </c>
      <c r="H34" s="60">
        <v>6685652</v>
      </c>
      <c r="I34" s="60">
        <v>6650169</v>
      </c>
      <c r="J34" s="60">
        <v>16000454</v>
      </c>
      <c r="K34" s="60">
        <v>7088689</v>
      </c>
      <c r="L34" s="60">
        <v>8846970</v>
      </c>
      <c r="M34" s="60">
        <v>7699722</v>
      </c>
      <c r="N34" s="60">
        <v>23635381</v>
      </c>
      <c r="O34" s="60">
        <v>4017005</v>
      </c>
      <c r="P34" s="60">
        <v>5137164</v>
      </c>
      <c r="Q34" s="60">
        <v>5796718</v>
      </c>
      <c r="R34" s="60">
        <v>14950887</v>
      </c>
      <c r="S34" s="60">
        <v>0</v>
      </c>
      <c r="T34" s="60">
        <v>0</v>
      </c>
      <c r="U34" s="60">
        <v>0</v>
      </c>
      <c r="V34" s="60">
        <v>0</v>
      </c>
      <c r="W34" s="60">
        <v>54586722</v>
      </c>
      <c r="X34" s="60">
        <v>69185196</v>
      </c>
      <c r="Y34" s="60">
        <v>-14598474</v>
      </c>
      <c r="Z34" s="140">
        <v>-21.1</v>
      </c>
      <c r="AA34" s="155">
        <v>96482299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689487862</v>
      </c>
      <c r="D36" s="188">
        <f>SUM(D25:D35)</f>
        <v>0</v>
      </c>
      <c r="E36" s="189">
        <f t="shared" si="1"/>
        <v>709230641</v>
      </c>
      <c r="F36" s="190">
        <f t="shared" si="1"/>
        <v>714253303</v>
      </c>
      <c r="G36" s="190">
        <f t="shared" si="1"/>
        <v>4396393</v>
      </c>
      <c r="H36" s="190">
        <f t="shared" si="1"/>
        <v>67019776</v>
      </c>
      <c r="I36" s="190">
        <f t="shared" si="1"/>
        <v>55101731</v>
      </c>
      <c r="J36" s="190">
        <f t="shared" si="1"/>
        <v>126517900</v>
      </c>
      <c r="K36" s="190">
        <f t="shared" si="1"/>
        <v>31608161</v>
      </c>
      <c r="L36" s="190">
        <f t="shared" si="1"/>
        <v>61529762</v>
      </c>
      <c r="M36" s="190">
        <f t="shared" si="1"/>
        <v>16601807</v>
      </c>
      <c r="N36" s="190">
        <f t="shared" si="1"/>
        <v>109739730</v>
      </c>
      <c r="O36" s="190">
        <f t="shared" si="1"/>
        <v>27645776</v>
      </c>
      <c r="P36" s="190">
        <f t="shared" si="1"/>
        <v>52065995</v>
      </c>
      <c r="Q36" s="190">
        <f t="shared" si="1"/>
        <v>55245893</v>
      </c>
      <c r="R36" s="190">
        <f t="shared" si="1"/>
        <v>134957664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371215294</v>
      </c>
      <c r="X36" s="190">
        <f t="shared" si="1"/>
        <v>531922986</v>
      </c>
      <c r="Y36" s="190">
        <f t="shared" si="1"/>
        <v>-160707692</v>
      </c>
      <c r="Z36" s="191">
        <f>+IF(X36&lt;&gt;0,+(Y36/X36)*100,0)</f>
        <v>-30.212586451377753</v>
      </c>
      <c r="AA36" s="188">
        <f>SUM(AA25:AA35)</f>
        <v>714253303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-34980437</v>
      </c>
      <c r="D38" s="199">
        <f>+D22-D36</f>
        <v>0</v>
      </c>
      <c r="E38" s="200">
        <f t="shared" si="2"/>
        <v>17185185</v>
      </c>
      <c r="F38" s="106">
        <f t="shared" si="2"/>
        <v>-682602</v>
      </c>
      <c r="G38" s="106">
        <f t="shared" si="2"/>
        <v>45787289</v>
      </c>
      <c r="H38" s="106">
        <f t="shared" si="2"/>
        <v>4028184</v>
      </c>
      <c r="I38" s="106">
        <f t="shared" si="2"/>
        <v>11182857</v>
      </c>
      <c r="J38" s="106">
        <f t="shared" si="2"/>
        <v>60998330</v>
      </c>
      <c r="K38" s="106">
        <f t="shared" si="2"/>
        <v>13256138</v>
      </c>
      <c r="L38" s="106">
        <f t="shared" si="2"/>
        <v>-3064277</v>
      </c>
      <c r="M38" s="106">
        <f t="shared" si="2"/>
        <v>61895052</v>
      </c>
      <c r="N38" s="106">
        <f t="shared" si="2"/>
        <v>72086913</v>
      </c>
      <c r="O38" s="106">
        <f t="shared" si="2"/>
        <v>20210626</v>
      </c>
      <c r="P38" s="106">
        <f t="shared" si="2"/>
        <v>-6189879</v>
      </c>
      <c r="Q38" s="106">
        <f t="shared" si="2"/>
        <v>-12176451</v>
      </c>
      <c r="R38" s="106">
        <f t="shared" si="2"/>
        <v>1844296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134929539</v>
      </c>
      <c r="X38" s="106">
        <f>IF(F22=F36,0,X22-X36)</f>
        <v>12888882</v>
      </c>
      <c r="Y38" s="106">
        <f t="shared" si="2"/>
        <v>122040657</v>
      </c>
      <c r="Z38" s="201">
        <f>+IF(X38&lt;&gt;0,+(Y38/X38)*100,0)</f>
        <v>946.8676724637559</v>
      </c>
      <c r="AA38" s="199">
        <f>+AA22-AA36</f>
        <v>-682602</v>
      </c>
    </row>
    <row r="39" spans="1:27" ht="12.75">
      <c r="A39" s="181" t="s">
        <v>46</v>
      </c>
      <c r="B39" s="185"/>
      <c r="C39" s="155">
        <v>35380454</v>
      </c>
      <c r="D39" s="155">
        <v>0</v>
      </c>
      <c r="E39" s="156">
        <v>40374000</v>
      </c>
      <c r="F39" s="60">
        <v>43950104</v>
      </c>
      <c r="G39" s="60">
        <v>0</v>
      </c>
      <c r="H39" s="60">
        <v>0</v>
      </c>
      <c r="I39" s="60">
        <v>2315211</v>
      </c>
      <c r="J39" s="60">
        <v>2315211</v>
      </c>
      <c r="K39" s="60">
        <v>0</v>
      </c>
      <c r="L39" s="60">
        <v>3259084</v>
      </c>
      <c r="M39" s="60">
        <v>1255774</v>
      </c>
      <c r="N39" s="60">
        <v>4514858</v>
      </c>
      <c r="O39" s="60">
        <v>5082073</v>
      </c>
      <c r="P39" s="60">
        <v>0</v>
      </c>
      <c r="Q39" s="60">
        <v>3289488</v>
      </c>
      <c r="R39" s="60">
        <v>8371561</v>
      </c>
      <c r="S39" s="60">
        <v>0</v>
      </c>
      <c r="T39" s="60">
        <v>0</v>
      </c>
      <c r="U39" s="60">
        <v>0</v>
      </c>
      <c r="V39" s="60">
        <v>0</v>
      </c>
      <c r="W39" s="60">
        <v>15201630</v>
      </c>
      <c r="X39" s="60">
        <v>30280500</v>
      </c>
      <c r="Y39" s="60">
        <v>-15078870</v>
      </c>
      <c r="Z39" s="140">
        <v>-49.8</v>
      </c>
      <c r="AA39" s="155">
        <v>43950104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400017</v>
      </c>
      <c r="D42" s="206">
        <f>SUM(D38:D41)</f>
        <v>0</v>
      </c>
      <c r="E42" s="207">
        <f t="shared" si="3"/>
        <v>57559185</v>
      </c>
      <c r="F42" s="88">
        <f t="shared" si="3"/>
        <v>43267502</v>
      </c>
      <c r="G42" s="88">
        <f t="shared" si="3"/>
        <v>45787289</v>
      </c>
      <c r="H42" s="88">
        <f t="shared" si="3"/>
        <v>4028184</v>
      </c>
      <c r="I42" s="88">
        <f t="shared" si="3"/>
        <v>13498068</v>
      </c>
      <c r="J42" s="88">
        <f t="shared" si="3"/>
        <v>63313541</v>
      </c>
      <c r="K42" s="88">
        <f t="shared" si="3"/>
        <v>13256138</v>
      </c>
      <c r="L42" s="88">
        <f t="shared" si="3"/>
        <v>194807</v>
      </c>
      <c r="M42" s="88">
        <f t="shared" si="3"/>
        <v>63150826</v>
      </c>
      <c r="N42" s="88">
        <f t="shared" si="3"/>
        <v>76601771</v>
      </c>
      <c r="O42" s="88">
        <f t="shared" si="3"/>
        <v>25292699</v>
      </c>
      <c r="P42" s="88">
        <f t="shared" si="3"/>
        <v>-6189879</v>
      </c>
      <c r="Q42" s="88">
        <f t="shared" si="3"/>
        <v>-8886963</v>
      </c>
      <c r="R42" s="88">
        <f t="shared" si="3"/>
        <v>10215857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150131169</v>
      </c>
      <c r="X42" s="88">
        <f t="shared" si="3"/>
        <v>43169382</v>
      </c>
      <c r="Y42" s="88">
        <f t="shared" si="3"/>
        <v>106961787</v>
      </c>
      <c r="Z42" s="208">
        <f>+IF(X42&lt;&gt;0,+(Y42/X42)*100,0)</f>
        <v>247.77233781109027</v>
      </c>
      <c r="AA42" s="206">
        <f>SUM(AA38:AA41)</f>
        <v>43267502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400017</v>
      </c>
      <c r="D44" s="210">
        <f>+D42-D43</f>
        <v>0</v>
      </c>
      <c r="E44" s="211">
        <f t="shared" si="4"/>
        <v>57559185</v>
      </c>
      <c r="F44" s="77">
        <f t="shared" si="4"/>
        <v>43267502</v>
      </c>
      <c r="G44" s="77">
        <f t="shared" si="4"/>
        <v>45787289</v>
      </c>
      <c r="H44" s="77">
        <f t="shared" si="4"/>
        <v>4028184</v>
      </c>
      <c r="I44" s="77">
        <f t="shared" si="4"/>
        <v>13498068</v>
      </c>
      <c r="J44" s="77">
        <f t="shared" si="4"/>
        <v>63313541</v>
      </c>
      <c r="K44" s="77">
        <f t="shared" si="4"/>
        <v>13256138</v>
      </c>
      <c r="L44" s="77">
        <f t="shared" si="4"/>
        <v>194807</v>
      </c>
      <c r="M44" s="77">
        <f t="shared" si="4"/>
        <v>63150826</v>
      </c>
      <c r="N44" s="77">
        <f t="shared" si="4"/>
        <v>76601771</v>
      </c>
      <c r="O44" s="77">
        <f t="shared" si="4"/>
        <v>25292699</v>
      </c>
      <c r="P44" s="77">
        <f t="shared" si="4"/>
        <v>-6189879</v>
      </c>
      <c r="Q44" s="77">
        <f t="shared" si="4"/>
        <v>-8886963</v>
      </c>
      <c r="R44" s="77">
        <f t="shared" si="4"/>
        <v>10215857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150131169</v>
      </c>
      <c r="X44" s="77">
        <f t="shared" si="4"/>
        <v>43169382</v>
      </c>
      <c r="Y44" s="77">
        <f t="shared" si="4"/>
        <v>106961787</v>
      </c>
      <c r="Z44" s="212">
        <f>+IF(X44&lt;&gt;0,+(Y44/X44)*100,0)</f>
        <v>247.77233781109027</v>
      </c>
      <c r="AA44" s="210">
        <f>+AA42-AA43</f>
        <v>43267502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400017</v>
      </c>
      <c r="D46" s="206">
        <f>SUM(D44:D45)</f>
        <v>0</v>
      </c>
      <c r="E46" s="207">
        <f t="shared" si="5"/>
        <v>57559185</v>
      </c>
      <c r="F46" s="88">
        <f t="shared" si="5"/>
        <v>43267502</v>
      </c>
      <c r="G46" s="88">
        <f t="shared" si="5"/>
        <v>45787289</v>
      </c>
      <c r="H46" s="88">
        <f t="shared" si="5"/>
        <v>4028184</v>
      </c>
      <c r="I46" s="88">
        <f t="shared" si="5"/>
        <v>13498068</v>
      </c>
      <c r="J46" s="88">
        <f t="shared" si="5"/>
        <v>63313541</v>
      </c>
      <c r="K46" s="88">
        <f t="shared" si="5"/>
        <v>13256138</v>
      </c>
      <c r="L46" s="88">
        <f t="shared" si="5"/>
        <v>194807</v>
      </c>
      <c r="M46" s="88">
        <f t="shared" si="5"/>
        <v>63150826</v>
      </c>
      <c r="N46" s="88">
        <f t="shared" si="5"/>
        <v>76601771</v>
      </c>
      <c r="O46" s="88">
        <f t="shared" si="5"/>
        <v>25292699</v>
      </c>
      <c r="P46" s="88">
        <f t="shared" si="5"/>
        <v>-6189879</v>
      </c>
      <c r="Q46" s="88">
        <f t="shared" si="5"/>
        <v>-8886963</v>
      </c>
      <c r="R46" s="88">
        <f t="shared" si="5"/>
        <v>10215857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150131169</v>
      </c>
      <c r="X46" s="88">
        <f t="shared" si="5"/>
        <v>43169382</v>
      </c>
      <c r="Y46" s="88">
        <f t="shared" si="5"/>
        <v>106961787</v>
      </c>
      <c r="Z46" s="208">
        <f>+IF(X46&lt;&gt;0,+(Y46/X46)*100,0)</f>
        <v>247.77233781109027</v>
      </c>
      <c r="AA46" s="206">
        <f>SUM(AA44:AA45)</f>
        <v>43267502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400017</v>
      </c>
      <c r="D48" s="217">
        <f>SUM(D46:D47)</f>
        <v>0</v>
      </c>
      <c r="E48" s="218">
        <f t="shared" si="6"/>
        <v>57559185</v>
      </c>
      <c r="F48" s="219">
        <f t="shared" si="6"/>
        <v>43267502</v>
      </c>
      <c r="G48" s="219">
        <f t="shared" si="6"/>
        <v>45787289</v>
      </c>
      <c r="H48" s="220">
        <f t="shared" si="6"/>
        <v>4028184</v>
      </c>
      <c r="I48" s="220">
        <f t="shared" si="6"/>
        <v>13498068</v>
      </c>
      <c r="J48" s="220">
        <f t="shared" si="6"/>
        <v>63313541</v>
      </c>
      <c r="K48" s="220">
        <f t="shared" si="6"/>
        <v>13256138</v>
      </c>
      <c r="L48" s="220">
        <f t="shared" si="6"/>
        <v>194807</v>
      </c>
      <c r="M48" s="219">
        <f t="shared" si="6"/>
        <v>63150826</v>
      </c>
      <c r="N48" s="219">
        <f t="shared" si="6"/>
        <v>76601771</v>
      </c>
      <c r="O48" s="220">
        <f t="shared" si="6"/>
        <v>25292699</v>
      </c>
      <c r="P48" s="220">
        <f t="shared" si="6"/>
        <v>-6189879</v>
      </c>
      <c r="Q48" s="220">
        <f t="shared" si="6"/>
        <v>-8886963</v>
      </c>
      <c r="R48" s="220">
        <f t="shared" si="6"/>
        <v>10215857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150131169</v>
      </c>
      <c r="X48" s="220">
        <f t="shared" si="6"/>
        <v>43169382</v>
      </c>
      <c r="Y48" s="220">
        <f t="shared" si="6"/>
        <v>106961787</v>
      </c>
      <c r="Z48" s="221">
        <f>+IF(X48&lt;&gt;0,+(Y48/X48)*100,0)</f>
        <v>247.77233781109027</v>
      </c>
      <c r="AA48" s="222">
        <f>SUM(AA46:AA47)</f>
        <v>43267502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2302540</v>
      </c>
      <c r="D5" s="153">
        <f>SUM(D6:D8)</f>
        <v>0</v>
      </c>
      <c r="E5" s="154">
        <f t="shared" si="0"/>
        <v>4700000</v>
      </c>
      <c r="F5" s="100">
        <f t="shared" si="0"/>
        <v>3559199</v>
      </c>
      <c r="G5" s="100">
        <f t="shared" si="0"/>
        <v>759198</v>
      </c>
      <c r="H5" s="100">
        <f t="shared" si="0"/>
        <v>257263</v>
      </c>
      <c r="I5" s="100">
        <f t="shared" si="0"/>
        <v>17416</v>
      </c>
      <c r="J5" s="100">
        <f t="shared" si="0"/>
        <v>1033877</v>
      </c>
      <c r="K5" s="100">
        <f t="shared" si="0"/>
        <v>311525</v>
      </c>
      <c r="L5" s="100">
        <f t="shared" si="0"/>
        <v>12550</v>
      </c>
      <c r="M5" s="100">
        <f t="shared" si="0"/>
        <v>0</v>
      </c>
      <c r="N5" s="100">
        <f t="shared" si="0"/>
        <v>324075</v>
      </c>
      <c r="O5" s="100">
        <f t="shared" si="0"/>
        <v>0</v>
      </c>
      <c r="P5" s="100">
        <f t="shared" si="0"/>
        <v>0</v>
      </c>
      <c r="Q5" s="100">
        <f t="shared" si="0"/>
        <v>154274</v>
      </c>
      <c r="R5" s="100">
        <f t="shared" si="0"/>
        <v>154274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1512226</v>
      </c>
      <c r="X5" s="100">
        <f t="shared" si="0"/>
        <v>3525003</v>
      </c>
      <c r="Y5" s="100">
        <f t="shared" si="0"/>
        <v>-2012777</v>
      </c>
      <c r="Z5" s="137">
        <f>+IF(X5&lt;&gt;0,+(Y5/X5)*100,0)</f>
        <v>-57.100008141837044</v>
      </c>
      <c r="AA5" s="153">
        <f>SUM(AA6:AA8)</f>
        <v>3559199</v>
      </c>
    </row>
    <row r="6" spans="1:27" ht="12.75">
      <c r="A6" s="138" t="s">
        <v>75</v>
      </c>
      <c r="B6" s="136"/>
      <c r="C6" s="155">
        <v>1041951</v>
      </c>
      <c r="D6" s="155"/>
      <c r="E6" s="156">
        <v>1400000</v>
      </c>
      <c r="F6" s="60">
        <v>2359199</v>
      </c>
      <c r="G6" s="60">
        <v>759198</v>
      </c>
      <c r="H6" s="60">
        <v>257263</v>
      </c>
      <c r="I6" s="60"/>
      <c r="J6" s="60">
        <v>1016461</v>
      </c>
      <c r="K6" s="60">
        <v>345678</v>
      </c>
      <c r="L6" s="60"/>
      <c r="M6" s="60"/>
      <c r="N6" s="60">
        <v>345678</v>
      </c>
      <c r="O6" s="60"/>
      <c r="P6" s="60"/>
      <c r="Q6" s="60"/>
      <c r="R6" s="60"/>
      <c r="S6" s="60"/>
      <c r="T6" s="60"/>
      <c r="U6" s="60"/>
      <c r="V6" s="60"/>
      <c r="W6" s="60">
        <v>1362139</v>
      </c>
      <c r="X6" s="60">
        <v>1050003</v>
      </c>
      <c r="Y6" s="60">
        <v>312136</v>
      </c>
      <c r="Z6" s="140">
        <v>29.73</v>
      </c>
      <c r="AA6" s="62">
        <v>2359199</v>
      </c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>
        <v>1260589</v>
      </c>
      <c r="D8" s="155"/>
      <c r="E8" s="156">
        <v>3300000</v>
      </c>
      <c r="F8" s="60">
        <v>1200000</v>
      </c>
      <c r="G8" s="60"/>
      <c r="H8" s="60"/>
      <c r="I8" s="60">
        <v>17416</v>
      </c>
      <c r="J8" s="60">
        <v>17416</v>
      </c>
      <c r="K8" s="60">
        <v>-34153</v>
      </c>
      <c r="L8" s="60">
        <v>12550</v>
      </c>
      <c r="M8" s="60"/>
      <c r="N8" s="60">
        <v>-21603</v>
      </c>
      <c r="O8" s="60"/>
      <c r="P8" s="60"/>
      <c r="Q8" s="60">
        <v>154274</v>
      </c>
      <c r="R8" s="60">
        <v>154274</v>
      </c>
      <c r="S8" s="60"/>
      <c r="T8" s="60"/>
      <c r="U8" s="60"/>
      <c r="V8" s="60"/>
      <c r="W8" s="60">
        <v>150087</v>
      </c>
      <c r="X8" s="60">
        <v>2475000</v>
      </c>
      <c r="Y8" s="60">
        <v>-2324913</v>
      </c>
      <c r="Z8" s="140">
        <v>-93.94</v>
      </c>
      <c r="AA8" s="62">
        <v>1200000</v>
      </c>
    </row>
    <row r="9" spans="1:27" ht="12.75">
      <c r="A9" s="135" t="s">
        <v>78</v>
      </c>
      <c r="B9" s="136"/>
      <c r="C9" s="153">
        <f aca="true" t="shared" si="1" ref="C9:Y9">SUM(C10:C14)</f>
        <v>1472928</v>
      </c>
      <c r="D9" s="153">
        <f>SUM(D10:D14)</f>
        <v>0</v>
      </c>
      <c r="E9" s="154">
        <f t="shared" si="1"/>
        <v>4907000</v>
      </c>
      <c r="F9" s="100">
        <f t="shared" si="1"/>
        <v>6560204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-11095</v>
      </c>
      <c r="L9" s="100">
        <f t="shared" si="1"/>
        <v>858620</v>
      </c>
      <c r="M9" s="100">
        <f t="shared" si="1"/>
        <v>0</v>
      </c>
      <c r="N9" s="100">
        <f t="shared" si="1"/>
        <v>847525</v>
      </c>
      <c r="O9" s="100">
        <f t="shared" si="1"/>
        <v>289549</v>
      </c>
      <c r="P9" s="100">
        <f t="shared" si="1"/>
        <v>413676</v>
      </c>
      <c r="Q9" s="100">
        <f t="shared" si="1"/>
        <v>217530</v>
      </c>
      <c r="R9" s="100">
        <f t="shared" si="1"/>
        <v>920755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1768280</v>
      </c>
      <c r="X9" s="100">
        <f t="shared" si="1"/>
        <v>3680253</v>
      </c>
      <c r="Y9" s="100">
        <f t="shared" si="1"/>
        <v>-1911973</v>
      </c>
      <c r="Z9" s="137">
        <f>+IF(X9&lt;&gt;0,+(Y9/X9)*100,0)</f>
        <v>-51.95221632860567</v>
      </c>
      <c r="AA9" s="102">
        <f>SUM(AA10:AA14)</f>
        <v>6560204</v>
      </c>
    </row>
    <row r="10" spans="1:27" ht="12.75">
      <c r="A10" s="138" t="s">
        <v>79</v>
      </c>
      <c r="B10" s="136"/>
      <c r="C10" s="155">
        <v>1203345</v>
      </c>
      <c r="D10" s="155"/>
      <c r="E10" s="156">
        <v>4907000</v>
      </c>
      <c r="F10" s="60">
        <v>5783604</v>
      </c>
      <c r="G10" s="60"/>
      <c r="H10" s="60"/>
      <c r="I10" s="60"/>
      <c r="J10" s="60"/>
      <c r="K10" s="60">
        <v>-11095</v>
      </c>
      <c r="L10" s="60">
        <v>858620</v>
      </c>
      <c r="M10" s="60"/>
      <c r="N10" s="60">
        <v>847525</v>
      </c>
      <c r="O10" s="60">
        <v>289549</v>
      </c>
      <c r="P10" s="60">
        <v>194665</v>
      </c>
      <c r="Q10" s="60"/>
      <c r="R10" s="60">
        <v>484214</v>
      </c>
      <c r="S10" s="60"/>
      <c r="T10" s="60"/>
      <c r="U10" s="60"/>
      <c r="V10" s="60"/>
      <c r="W10" s="60">
        <v>1331739</v>
      </c>
      <c r="X10" s="60">
        <v>3680253</v>
      </c>
      <c r="Y10" s="60">
        <v>-2348514</v>
      </c>
      <c r="Z10" s="140">
        <v>-63.81</v>
      </c>
      <c r="AA10" s="62">
        <v>5783604</v>
      </c>
    </row>
    <row r="11" spans="1:27" ht="12.75">
      <c r="A11" s="138" t="s">
        <v>80</v>
      </c>
      <c r="B11" s="136"/>
      <c r="C11" s="155">
        <v>269583</v>
      </c>
      <c r="D11" s="155"/>
      <c r="E11" s="156"/>
      <c r="F11" s="60">
        <v>776600</v>
      </c>
      <c r="G11" s="60"/>
      <c r="H11" s="60"/>
      <c r="I11" s="60"/>
      <c r="J11" s="60"/>
      <c r="K11" s="60"/>
      <c r="L11" s="60"/>
      <c r="M11" s="60"/>
      <c r="N11" s="60"/>
      <c r="O11" s="60"/>
      <c r="P11" s="60">
        <v>219011</v>
      </c>
      <c r="Q11" s="60">
        <v>217530</v>
      </c>
      <c r="R11" s="60">
        <v>436541</v>
      </c>
      <c r="S11" s="60"/>
      <c r="T11" s="60"/>
      <c r="U11" s="60"/>
      <c r="V11" s="60"/>
      <c r="W11" s="60">
        <v>436541</v>
      </c>
      <c r="X11" s="60"/>
      <c r="Y11" s="60">
        <v>436541</v>
      </c>
      <c r="Z11" s="140"/>
      <c r="AA11" s="62">
        <v>776600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14458913</v>
      </c>
      <c r="D15" s="153">
        <f>SUM(D16:D18)</f>
        <v>0</v>
      </c>
      <c r="E15" s="154">
        <f t="shared" si="2"/>
        <v>15500000</v>
      </c>
      <c r="F15" s="100">
        <f t="shared" si="2"/>
        <v>8649466</v>
      </c>
      <c r="G15" s="100">
        <f t="shared" si="2"/>
        <v>0</v>
      </c>
      <c r="H15" s="100">
        <f t="shared" si="2"/>
        <v>1193316</v>
      </c>
      <c r="I15" s="100">
        <f t="shared" si="2"/>
        <v>821766</v>
      </c>
      <c r="J15" s="100">
        <f t="shared" si="2"/>
        <v>2015082</v>
      </c>
      <c r="K15" s="100">
        <f t="shared" si="2"/>
        <v>-45369</v>
      </c>
      <c r="L15" s="100">
        <f t="shared" si="2"/>
        <v>0</v>
      </c>
      <c r="M15" s="100">
        <f t="shared" si="2"/>
        <v>1176328</v>
      </c>
      <c r="N15" s="100">
        <f t="shared" si="2"/>
        <v>1130959</v>
      </c>
      <c r="O15" s="100">
        <f t="shared" si="2"/>
        <v>1070</v>
      </c>
      <c r="P15" s="100">
        <f t="shared" si="2"/>
        <v>0</v>
      </c>
      <c r="Q15" s="100">
        <f t="shared" si="2"/>
        <v>75881</v>
      </c>
      <c r="R15" s="100">
        <f t="shared" si="2"/>
        <v>76951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3222992</v>
      </c>
      <c r="X15" s="100">
        <f t="shared" si="2"/>
        <v>11624994</v>
      </c>
      <c r="Y15" s="100">
        <f t="shared" si="2"/>
        <v>-8402002</v>
      </c>
      <c r="Z15" s="137">
        <f>+IF(X15&lt;&gt;0,+(Y15/X15)*100,0)</f>
        <v>-72.27532332489805</v>
      </c>
      <c r="AA15" s="102">
        <f>SUM(AA16:AA18)</f>
        <v>8649466</v>
      </c>
    </row>
    <row r="16" spans="1:27" ht="12.75">
      <c r="A16" s="138" t="s">
        <v>85</v>
      </c>
      <c r="B16" s="136"/>
      <c r="C16" s="155">
        <v>372719</v>
      </c>
      <c r="D16" s="155"/>
      <c r="E16" s="156">
        <v>1000000</v>
      </c>
      <c r="F16" s="60">
        <v>78947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>
        <v>31579</v>
      </c>
      <c r="R16" s="60">
        <v>31579</v>
      </c>
      <c r="S16" s="60"/>
      <c r="T16" s="60"/>
      <c r="U16" s="60"/>
      <c r="V16" s="60"/>
      <c r="W16" s="60">
        <v>31579</v>
      </c>
      <c r="X16" s="60">
        <v>749997</v>
      </c>
      <c r="Y16" s="60">
        <v>-718418</v>
      </c>
      <c r="Z16" s="140">
        <v>-95.79</v>
      </c>
      <c r="AA16" s="62">
        <v>78947</v>
      </c>
    </row>
    <row r="17" spans="1:27" ht="12.75">
      <c r="A17" s="138" t="s">
        <v>86</v>
      </c>
      <c r="B17" s="136"/>
      <c r="C17" s="155">
        <v>14086194</v>
      </c>
      <c r="D17" s="155"/>
      <c r="E17" s="156">
        <v>14500000</v>
      </c>
      <c r="F17" s="60">
        <v>8570519</v>
      </c>
      <c r="G17" s="60"/>
      <c r="H17" s="60">
        <v>1193316</v>
      </c>
      <c r="I17" s="60">
        <v>821766</v>
      </c>
      <c r="J17" s="60">
        <v>2015082</v>
      </c>
      <c r="K17" s="60">
        <v>-45369</v>
      </c>
      <c r="L17" s="60"/>
      <c r="M17" s="60">
        <v>1176328</v>
      </c>
      <c r="N17" s="60">
        <v>1130959</v>
      </c>
      <c r="O17" s="60">
        <v>1070</v>
      </c>
      <c r="P17" s="60"/>
      <c r="Q17" s="60">
        <v>44302</v>
      </c>
      <c r="R17" s="60">
        <v>45372</v>
      </c>
      <c r="S17" s="60"/>
      <c r="T17" s="60"/>
      <c r="U17" s="60"/>
      <c r="V17" s="60"/>
      <c r="W17" s="60">
        <v>3191413</v>
      </c>
      <c r="X17" s="60">
        <v>10874997</v>
      </c>
      <c r="Y17" s="60">
        <v>-7683584</v>
      </c>
      <c r="Z17" s="140">
        <v>-70.65</v>
      </c>
      <c r="AA17" s="62">
        <v>8570519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14019389</v>
      </c>
      <c r="D19" s="153">
        <f>SUM(D20:D23)</f>
        <v>0</v>
      </c>
      <c r="E19" s="154">
        <f t="shared" si="3"/>
        <v>31904000</v>
      </c>
      <c r="F19" s="100">
        <f t="shared" si="3"/>
        <v>24475205</v>
      </c>
      <c r="G19" s="100">
        <f t="shared" si="3"/>
        <v>0</v>
      </c>
      <c r="H19" s="100">
        <f t="shared" si="3"/>
        <v>279090</v>
      </c>
      <c r="I19" s="100">
        <f t="shared" si="3"/>
        <v>135765</v>
      </c>
      <c r="J19" s="100">
        <f t="shared" si="3"/>
        <v>414855</v>
      </c>
      <c r="K19" s="100">
        <f t="shared" si="3"/>
        <v>1043020</v>
      </c>
      <c r="L19" s="100">
        <f t="shared" si="3"/>
        <v>123500</v>
      </c>
      <c r="M19" s="100">
        <f t="shared" si="3"/>
        <v>2658031</v>
      </c>
      <c r="N19" s="100">
        <f t="shared" si="3"/>
        <v>3824551</v>
      </c>
      <c r="O19" s="100">
        <f t="shared" si="3"/>
        <v>439844</v>
      </c>
      <c r="P19" s="100">
        <f t="shared" si="3"/>
        <v>1479735</v>
      </c>
      <c r="Q19" s="100">
        <f t="shared" si="3"/>
        <v>1836480</v>
      </c>
      <c r="R19" s="100">
        <f t="shared" si="3"/>
        <v>3756059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7995465</v>
      </c>
      <c r="X19" s="100">
        <f t="shared" si="3"/>
        <v>23928003</v>
      </c>
      <c r="Y19" s="100">
        <f t="shared" si="3"/>
        <v>-15932538</v>
      </c>
      <c r="Z19" s="137">
        <f>+IF(X19&lt;&gt;0,+(Y19/X19)*100,0)</f>
        <v>-66.58532264476898</v>
      </c>
      <c r="AA19" s="102">
        <f>SUM(AA20:AA23)</f>
        <v>24475205</v>
      </c>
    </row>
    <row r="20" spans="1:27" ht="12.75">
      <c r="A20" s="138" t="s">
        <v>89</v>
      </c>
      <c r="B20" s="136"/>
      <c r="C20" s="155">
        <v>4579558</v>
      </c>
      <c r="D20" s="155"/>
      <c r="E20" s="156">
        <v>11004000</v>
      </c>
      <c r="F20" s="60">
        <v>9620575</v>
      </c>
      <c r="G20" s="60"/>
      <c r="H20" s="60"/>
      <c r="I20" s="60"/>
      <c r="J20" s="60"/>
      <c r="K20" s="60"/>
      <c r="L20" s="60"/>
      <c r="M20" s="60">
        <v>405972</v>
      </c>
      <c r="N20" s="60">
        <v>405972</v>
      </c>
      <c r="O20" s="60"/>
      <c r="P20" s="60"/>
      <c r="Q20" s="60">
        <v>424476</v>
      </c>
      <c r="R20" s="60">
        <v>424476</v>
      </c>
      <c r="S20" s="60"/>
      <c r="T20" s="60"/>
      <c r="U20" s="60"/>
      <c r="V20" s="60"/>
      <c r="W20" s="60">
        <v>830448</v>
      </c>
      <c r="X20" s="60">
        <v>8253000</v>
      </c>
      <c r="Y20" s="60">
        <v>-7422552</v>
      </c>
      <c r="Z20" s="140">
        <v>-89.94</v>
      </c>
      <c r="AA20" s="62">
        <v>9620575</v>
      </c>
    </row>
    <row r="21" spans="1:27" ht="12.75">
      <c r="A21" s="138" t="s">
        <v>90</v>
      </c>
      <c r="B21" s="136"/>
      <c r="C21" s="155">
        <v>8607780</v>
      </c>
      <c r="D21" s="155"/>
      <c r="E21" s="156">
        <v>7500000</v>
      </c>
      <c r="F21" s="60">
        <v>13863385</v>
      </c>
      <c r="G21" s="60"/>
      <c r="H21" s="60">
        <v>279090</v>
      </c>
      <c r="I21" s="60">
        <v>135765</v>
      </c>
      <c r="J21" s="60">
        <v>414855</v>
      </c>
      <c r="K21" s="60">
        <v>1043020</v>
      </c>
      <c r="L21" s="60">
        <v>123500</v>
      </c>
      <c r="M21" s="60">
        <v>2252059</v>
      </c>
      <c r="N21" s="60">
        <v>3418579</v>
      </c>
      <c r="O21" s="60">
        <v>439844</v>
      </c>
      <c r="P21" s="60">
        <v>959359</v>
      </c>
      <c r="Q21" s="60">
        <v>1412004</v>
      </c>
      <c r="R21" s="60">
        <v>2811207</v>
      </c>
      <c r="S21" s="60"/>
      <c r="T21" s="60"/>
      <c r="U21" s="60"/>
      <c r="V21" s="60"/>
      <c r="W21" s="60">
        <v>6644641</v>
      </c>
      <c r="X21" s="60">
        <v>5625000</v>
      </c>
      <c r="Y21" s="60">
        <v>1019641</v>
      </c>
      <c r="Z21" s="140">
        <v>18.13</v>
      </c>
      <c r="AA21" s="62">
        <v>13863385</v>
      </c>
    </row>
    <row r="22" spans="1:27" ht="12.75">
      <c r="A22" s="138" t="s">
        <v>91</v>
      </c>
      <c r="B22" s="136"/>
      <c r="C22" s="157">
        <v>832051</v>
      </c>
      <c r="D22" s="157"/>
      <c r="E22" s="158">
        <v>11900000</v>
      </c>
      <c r="F22" s="159">
        <v>991245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>
        <v>520376</v>
      </c>
      <c r="Q22" s="159"/>
      <c r="R22" s="159">
        <v>520376</v>
      </c>
      <c r="S22" s="159"/>
      <c r="T22" s="159"/>
      <c r="U22" s="159"/>
      <c r="V22" s="159"/>
      <c r="W22" s="159">
        <v>520376</v>
      </c>
      <c r="X22" s="159">
        <v>8925003</v>
      </c>
      <c r="Y22" s="159">
        <v>-8404627</v>
      </c>
      <c r="Z22" s="141">
        <v>-94.17</v>
      </c>
      <c r="AA22" s="225">
        <v>991245</v>
      </c>
    </row>
    <row r="23" spans="1:27" ht="12.75">
      <c r="A23" s="138" t="s">
        <v>92</v>
      </c>
      <c r="B23" s="136"/>
      <c r="C23" s="155"/>
      <c r="D23" s="155"/>
      <c r="E23" s="156">
        <v>1500000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1125000</v>
      </c>
      <c r="Y23" s="60">
        <v>-1125000</v>
      </c>
      <c r="Z23" s="140">
        <v>-100</v>
      </c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32253770</v>
      </c>
      <c r="D25" s="217">
        <f>+D5+D9+D15+D19+D24</f>
        <v>0</v>
      </c>
      <c r="E25" s="230">
        <f t="shared" si="4"/>
        <v>57011000</v>
      </c>
      <c r="F25" s="219">
        <f t="shared" si="4"/>
        <v>43244074</v>
      </c>
      <c r="G25" s="219">
        <f t="shared" si="4"/>
        <v>759198</v>
      </c>
      <c r="H25" s="219">
        <f t="shared" si="4"/>
        <v>1729669</v>
      </c>
      <c r="I25" s="219">
        <f t="shared" si="4"/>
        <v>974947</v>
      </c>
      <c r="J25" s="219">
        <f t="shared" si="4"/>
        <v>3463814</v>
      </c>
      <c r="K25" s="219">
        <f t="shared" si="4"/>
        <v>1298081</v>
      </c>
      <c r="L25" s="219">
        <f t="shared" si="4"/>
        <v>994670</v>
      </c>
      <c r="M25" s="219">
        <f t="shared" si="4"/>
        <v>3834359</v>
      </c>
      <c r="N25" s="219">
        <f t="shared" si="4"/>
        <v>6127110</v>
      </c>
      <c r="O25" s="219">
        <f t="shared" si="4"/>
        <v>730463</v>
      </c>
      <c r="P25" s="219">
        <f t="shared" si="4"/>
        <v>1893411</v>
      </c>
      <c r="Q25" s="219">
        <f t="shared" si="4"/>
        <v>2284165</v>
      </c>
      <c r="R25" s="219">
        <f t="shared" si="4"/>
        <v>4908039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14498963</v>
      </c>
      <c r="X25" s="219">
        <f t="shared" si="4"/>
        <v>42758253</v>
      </c>
      <c r="Y25" s="219">
        <f t="shared" si="4"/>
        <v>-28259290</v>
      </c>
      <c r="Z25" s="231">
        <f>+IF(X25&lt;&gt;0,+(Y25/X25)*100,0)</f>
        <v>-66.09084332795355</v>
      </c>
      <c r="AA25" s="232">
        <f>+AA5+AA9+AA15+AA19+AA24</f>
        <v>43244074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26349621</v>
      </c>
      <c r="D28" s="155"/>
      <c r="E28" s="156">
        <v>31204000</v>
      </c>
      <c r="F28" s="60">
        <v>32694590</v>
      </c>
      <c r="G28" s="60"/>
      <c r="H28" s="60">
        <v>1472406</v>
      </c>
      <c r="I28" s="60">
        <v>957531</v>
      </c>
      <c r="J28" s="60">
        <v>2429937</v>
      </c>
      <c r="K28" s="60">
        <v>1036388</v>
      </c>
      <c r="L28" s="60">
        <v>123500</v>
      </c>
      <c r="M28" s="60">
        <v>3834359</v>
      </c>
      <c r="N28" s="60">
        <v>4994247</v>
      </c>
      <c r="O28" s="60">
        <v>439844</v>
      </c>
      <c r="P28" s="60">
        <v>1479735</v>
      </c>
      <c r="Q28" s="60">
        <v>1880782</v>
      </c>
      <c r="R28" s="60">
        <v>3800361</v>
      </c>
      <c r="S28" s="60"/>
      <c r="T28" s="60"/>
      <c r="U28" s="60"/>
      <c r="V28" s="60"/>
      <c r="W28" s="60">
        <v>11224545</v>
      </c>
      <c r="X28" s="60">
        <v>23402997</v>
      </c>
      <c r="Y28" s="60">
        <v>-12178452</v>
      </c>
      <c r="Z28" s="140">
        <v>-52.04</v>
      </c>
      <c r="AA28" s="155">
        <v>32694590</v>
      </c>
    </row>
    <row r="29" spans="1:27" ht="12.75">
      <c r="A29" s="234" t="s">
        <v>134</v>
      </c>
      <c r="B29" s="136"/>
      <c r="C29" s="155">
        <v>649812</v>
      </c>
      <c r="D29" s="155"/>
      <c r="E29" s="156">
        <v>3407000</v>
      </c>
      <c r="F29" s="60">
        <v>5588914</v>
      </c>
      <c r="G29" s="60"/>
      <c r="H29" s="60"/>
      <c r="I29" s="60"/>
      <c r="J29" s="60"/>
      <c r="K29" s="60">
        <v>-11095</v>
      </c>
      <c r="L29" s="60">
        <v>858620</v>
      </c>
      <c r="M29" s="60"/>
      <c r="N29" s="60">
        <v>847525</v>
      </c>
      <c r="O29" s="60">
        <v>289549</v>
      </c>
      <c r="P29" s="60">
        <v>-25</v>
      </c>
      <c r="Q29" s="60"/>
      <c r="R29" s="60">
        <v>289524</v>
      </c>
      <c r="S29" s="60"/>
      <c r="T29" s="60"/>
      <c r="U29" s="60"/>
      <c r="V29" s="60"/>
      <c r="W29" s="60">
        <v>1137049</v>
      </c>
      <c r="X29" s="60">
        <v>2555253</v>
      </c>
      <c r="Y29" s="60">
        <v>-1418204</v>
      </c>
      <c r="Z29" s="140">
        <v>-55.5</v>
      </c>
      <c r="AA29" s="62">
        <v>5588914</v>
      </c>
    </row>
    <row r="30" spans="1:27" ht="12.75">
      <c r="A30" s="234" t="s">
        <v>135</v>
      </c>
      <c r="B30" s="136"/>
      <c r="C30" s="157">
        <v>269583</v>
      </c>
      <c r="D30" s="157"/>
      <c r="E30" s="158"/>
      <c r="F30" s="159">
        <v>776600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>
        <v>219011</v>
      </c>
      <c r="Q30" s="159">
        <v>217530</v>
      </c>
      <c r="R30" s="159">
        <v>436541</v>
      </c>
      <c r="S30" s="159"/>
      <c r="T30" s="159"/>
      <c r="U30" s="159"/>
      <c r="V30" s="159"/>
      <c r="W30" s="159">
        <v>436541</v>
      </c>
      <c r="X30" s="159"/>
      <c r="Y30" s="159">
        <v>436541</v>
      </c>
      <c r="Z30" s="141"/>
      <c r="AA30" s="225">
        <v>776600</v>
      </c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27269016</v>
      </c>
      <c r="D32" s="210">
        <f>SUM(D28:D31)</f>
        <v>0</v>
      </c>
      <c r="E32" s="211">
        <f t="shared" si="5"/>
        <v>34611000</v>
      </c>
      <c r="F32" s="77">
        <f t="shared" si="5"/>
        <v>39060104</v>
      </c>
      <c r="G32" s="77">
        <f t="shared" si="5"/>
        <v>0</v>
      </c>
      <c r="H32" s="77">
        <f t="shared" si="5"/>
        <v>1472406</v>
      </c>
      <c r="I32" s="77">
        <f t="shared" si="5"/>
        <v>957531</v>
      </c>
      <c r="J32" s="77">
        <f t="shared" si="5"/>
        <v>2429937</v>
      </c>
      <c r="K32" s="77">
        <f t="shared" si="5"/>
        <v>1025293</v>
      </c>
      <c r="L32" s="77">
        <f t="shared" si="5"/>
        <v>982120</v>
      </c>
      <c r="M32" s="77">
        <f t="shared" si="5"/>
        <v>3834359</v>
      </c>
      <c r="N32" s="77">
        <f t="shared" si="5"/>
        <v>5841772</v>
      </c>
      <c r="O32" s="77">
        <f t="shared" si="5"/>
        <v>729393</v>
      </c>
      <c r="P32" s="77">
        <f t="shared" si="5"/>
        <v>1698721</v>
      </c>
      <c r="Q32" s="77">
        <f t="shared" si="5"/>
        <v>2098312</v>
      </c>
      <c r="R32" s="77">
        <f t="shared" si="5"/>
        <v>4526426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12798135</v>
      </c>
      <c r="X32" s="77">
        <f t="shared" si="5"/>
        <v>25958250</v>
      </c>
      <c r="Y32" s="77">
        <f t="shared" si="5"/>
        <v>-13160115</v>
      </c>
      <c r="Z32" s="212">
        <f>+IF(X32&lt;&gt;0,+(Y32/X32)*100,0)</f>
        <v>-50.69723498309786</v>
      </c>
      <c r="AA32" s="79">
        <f>SUM(AA28:AA31)</f>
        <v>39060104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4984754</v>
      </c>
      <c r="D35" s="155"/>
      <c r="E35" s="156">
        <v>22400000</v>
      </c>
      <c r="F35" s="60">
        <v>4183970</v>
      </c>
      <c r="G35" s="60">
        <v>759198</v>
      </c>
      <c r="H35" s="60">
        <v>257263</v>
      </c>
      <c r="I35" s="60">
        <v>17416</v>
      </c>
      <c r="J35" s="60">
        <v>1033877</v>
      </c>
      <c r="K35" s="60">
        <v>272788</v>
      </c>
      <c r="L35" s="60">
        <v>12550</v>
      </c>
      <c r="M35" s="60"/>
      <c r="N35" s="60">
        <v>285338</v>
      </c>
      <c r="O35" s="60">
        <v>1070</v>
      </c>
      <c r="P35" s="60">
        <v>194690</v>
      </c>
      <c r="Q35" s="60">
        <v>185853</v>
      </c>
      <c r="R35" s="60">
        <v>381613</v>
      </c>
      <c r="S35" s="60"/>
      <c r="T35" s="60"/>
      <c r="U35" s="60"/>
      <c r="V35" s="60"/>
      <c r="W35" s="60">
        <v>1700828</v>
      </c>
      <c r="X35" s="60">
        <v>16800003</v>
      </c>
      <c r="Y35" s="60">
        <v>-15099175</v>
      </c>
      <c r="Z35" s="140">
        <v>-89.88</v>
      </c>
      <c r="AA35" s="62">
        <v>4183970</v>
      </c>
    </row>
    <row r="36" spans="1:27" ht="12.75">
      <c r="A36" s="238" t="s">
        <v>139</v>
      </c>
      <c r="B36" s="149"/>
      <c r="C36" s="222">
        <f aca="true" t="shared" si="6" ref="C36:Y36">SUM(C32:C35)</f>
        <v>32253770</v>
      </c>
      <c r="D36" s="222">
        <f>SUM(D32:D35)</f>
        <v>0</v>
      </c>
      <c r="E36" s="218">
        <f t="shared" si="6"/>
        <v>57011000</v>
      </c>
      <c r="F36" s="220">
        <f t="shared" si="6"/>
        <v>43244074</v>
      </c>
      <c r="G36" s="220">
        <f t="shared" si="6"/>
        <v>759198</v>
      </c>
      <c r="H36" s="220">
        <f t="shared" si="6"/>
        <v>1729669</v>
      </c>
      <c r="I36" s="220">
        <f t="shared" si="6"/>
        <v>974947</v>
      </c>
      <c r="J36" s="220">
        <f t="shared" si="6"/>
        <v>3463814</v>
      </c>
      <c r="K36" s="220">
        <f t="shared" si="6"/>
        <v>1298081</v>
      </c>
      <c r="L36" s="220">
        <f t="shared" si="6"/>
        <v>994670</v>
      </c>
      <c r="M36" s="220">
        <f t="shared" si="6"/>
        <v>3834359</v>
      </c>
      <c r="N36" s="220">
        <f t="shared" si="6"/>
        <v>6127110</v>
      </c>
      <c r="O36" s="220">
        <f t="shared" si="6"/>
        <v>730463</v>
      </c>
      <c r="P36" s="220">
        <f t="shared" si="6"/>
        <v>1893411</v>
      </c>
      <c r="Q36" s="220">
        <f t="shared" si="6"/>
        <v>2284165</v>
      </c>
      <c r="R36" s="220">
        <f t="shared" si="6"/>
        <v>4908039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14498963</v>
      </c>
      <c r="X36" s="220">
        <f t="shared" si="6"/>
        <v>42758253</v>
      </c>
      <c r="Y36" s="220">
        <f t="shared" si="6"/>
        <v>-28259290</v>
      </c>
      <c r="Z36" s="221">
        <f>+IF(X36&lt;&gt;0,+(Y36/X36)*100,0)</f>
        <v>-66.09084332795355</v>
      </c>
      <c r="AA36" s="239">
        <f>SUM(AA32:AA35)</f>
        <v>43244074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14989426</v>
      </c>
      <c r="D6" s="155"/>
      <c r="E6" s="59">
        <v>5174029</v>
      </c>
      <c r="F6" s="60">
        <v>13484787</v>
      </c>
      <c r="G6" s="60">
        <v>13854078</v>
      </c>
      <c r="H6" s="60">
        <v>17238278</v>
      </c>
      <c r="I6" s="60">
        <v>29606544</v>
      </c>
      <c r="J6" s="60">
        <v>29606544</v>
      </c>
      <c r="K6" s="60">
        <v>28329058</v>
      </c>
      <c r="L6" s="60">
        <v>29141452</v>
      </c>
      <c r="M6" s="60">
        <v>40629896</v>
      </c>
      <c r="N6" s="60">
        <v>40629896</v>
      </c>
      <c r="O6" s="60">
        <v>34144932</v>
      </c>
      <c r="P6" s="60">
        <v>22625229</v>
      </c>
      <c r="Q6" s="60">
        <v>21181261</v>
      </c>
      <c r="R6" s="60">
        <v>21181261</v>
      </c>
      <c r="S6" s="60"/>
      <c r="T6" s="60"/>
      <c r="U6" s="60"/>
      <c r="V6" s="60"/>
      <c r="W6" s="60">
        <v>21181261</v>
      </c>
      <c r="X6" s="60">
        <v>10113590</v>
      </c>
      <c r="Y6" s="60">
        <v>11067671</v>
      </c>
      <c r="Z6" s="140">
        <v>109.43</v>
      </c>
      <c r="AA6" s="62">
        <v>13484787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91064051</v>
      </c>
      <c r="D8" s="155"/>
      <c r="E8" s="59">
        <v>56557790</v>
      </c>
      <c r="F8" s="60">
        <v>138437950</v>
      </c>
      <c r="G8" s="60">
        <v>18282225</v>
      </c>
      <c r="H8" s="60">
        <v>54071969</v>
      </c>
      <c r="I8" s="60">
        <v>125768929</v>
      </c>
      <c r="J8" s="60">
        <v>125768929</v>
      </c>
      <c r="K8" s="60">
        <v>129399476</v>
      </c>
      <c r="L8" s="60">
        <v>155490679</v>
      </c>
      <c r="M8" s="60">
        <v>173681273</v>
      </c>
      <c r="N8" s="60">
        <v>173681273</v>
      </c>
      <c r="O8" s="60">
        <v>180842867</v>
      </c>
      <c r="P8" s="60">
        <v>192073667</v>
      </c>
      <c r="Q8" s="60">
        <v>196799545</v>
      </c>
      <c r="R8" s="60">
        <v>196799545</v>
      </c>
      <c r="S8" s="60"/>
      <c r="T8" s="60"/>
      <c r="U8" s="60"/>
      <c r="V8" s="60"/>
      <c r="W8" s="60">
        <v>196799545</v>
      </c>
      <c r="X8" s="60">
        <v>103828463</v>
      </c>
      <c r="Y8" s="60">
        <v>92971082</v>
      </c>
      <c r="Z8" s="140">
        <v>89.54</v>
      </c>
      <c r="AA8" s="62">
        <v>138437950</v>
      </c>
    </row>
    <row r="9" spans="1:27" ht="12.75">
      <c r="A9" s="249" t="s">
        <v>146</v>
      </c>
      <c r="B9" s="182"/>
      <c r="C9" s="155">
        <v>12835159</v>
      </c>
      <c r="D9" s="155"/>
      <c r="E9" s="59">
        <v>31048484</v>
      </c>
      <c r="F9" s="60">
        <v>111229328</v>
      </c>
      <c r="G9" s="60">
        <v>81276</v>
      </c>
      <c r="H9" s="60">
        <v>-43817</v>
      </c>
      <c r="I9" s="60">
        <v>69992408</v>
      </c>
      <c r="J9" s="60">
        <v>69992408</v>
      </c>
      <c r="K9" s="60">
        <v>69888171</v>
      </c>
      <c r="L9" s="60">
        <v>71621695</v>
      </c>
      <c r="M9" s="60">
        <v>71635291</v>
      </c>
      <c r="N9" s="60">
        <v>71635291</v>
      </c>
      <c r="O9" s="60">
        <v>71648887</v>
      </c>
      <c r="P9" s="60">
        <v>71648887</v>
      </c>
      <c r="Q9" s="60">
        <v>71501496</v>
      </c>
      <c r="R9" s="60">
        <v>71501496</v>
      </c>
      <c r="S9" s="60"/>
      <c r="T9" s="60"/>
      <c r="U9" s="60"/>
      <c r="V9" s="60"/>
      <c r="W9" s="60">
        <v>71501496</v>
      </c>
      <c r="X9" s="60">
        <v>83421996</v>
      </c>
      <c r="Y9" s="60">
        <v>-11920500</v>
      </c>
      <c r="Z9" s="140">
        <v>-14.29</v>
      </c>
      <c r="AA9" s="62">
        <v>111229328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2814349</v>
      </c>
      <c r="D11" s="155"/>
      <c r="E11" s="59">
        <v>3217784</v>
      </c>
      <c r="F11" s="60">
        <v>3517021</v>
      </c>
      <c r="G11" s="60">
        <v>255738</v>
      </c>
      <c r="H11" s="60">
        <v>362453</v>
      </c>
      <c r="I11" s="60">
        <v>2994691</v>
      </c>
      <c r="J11" s="60">
        <v>2994691</v>
      </c>
      <c r="K11" s="60">
        <v>3278378</v>
      </c>
      <c r="L11" s="60">
        <v>3679962</v>
      </c>
      <c r="M11" s="60">
        <v>3519117</v>
      </c>
      <c r="N11" s="60">
        <v>3519117</v>
      </c>
      <c r="O11" s="60">
        <v>3013739</v>
      </c>
      <c r="P11" s="60">
        <v>3231942</v>
      </c>
      <c r="Q11" s="60">
        <v>3339626</v>
      </c>
      <c r="R11" s="60">
        <v>3339626</v>
      </c>
      <c r="S11" s="60"/>
      <c r="T11" s="60"/>
      <c r="U11" s="60"/>
      <c r="V11" s="60"/>
      <c r="W11" s="60">
        <v>3339626</v>
      </c>
      <c r="X11" s="60">
        <v>2637766</v>
      </c>
      <c r="Y11" s="60">
        <v>701860</v>
      </c>
      <c r="Z11" s="140">
        <v>26.61</v>
      </c>
      <c r="AA11" s="62">
        <v>3517021</v>
      </c>
    </row>
    <row r="12" spans="1:27" ht="12.75">
      <c r="A12" s="250" t="s">
        <v>56</v>
      </c>
      <c r="B12" s="251"/>
      <c r="C12" s="168">
        <f aca="true" t="shared" si="0" ref="C12:Y12">SUM(C6:C11)</f>
        <v>121702985</v>
      </c>
      <c r="D12" s="168">
        <f>SUM(D6:D11)</f>
        <v>0</v>
      </c>
      <c r="E12" s="72">
        <f t="shared" si="0"/>
        <v>95998087</v>
      </c>
      <c r="F12" s="73">
        <f t="shared" si="0"/>
        <v>266669086</v>
      </c>
      <c r="G12" s="73">
        <f t="shared" si="0"/>
        <v>32473317</v>
      </c>
      <c r="H12" s="73">
        <f t="shared" si="0"/>
        <v>71628883</v>
      </c>
      <c r="I12" s="73">
        <f t="shared" si="0"/>
        <v>228362572</v>
      </c>
      <c r="J12" s="73">
        <f t="shared" si="0"/>
        <v>228362572</v>
      </c>
      <c r="K12" s="73">
        <f t="shared" si="0"/>
        <v>230895083</v>
      </c>
      <c r="L12" s="73">
        <f t="shared" si="0"/>
        <v>259933788</v>
      </c>
      <c r="M12" s="73">
        <f t="shared" si="0"/>
        <v>289465577</v>
      </c>
      <c r="N12" s="73">
        <f t="shared" si="0"/>
        <v>289465577</v>
      </c>
      <c r="O12" s="73">
        <f t="shared" si="0"/>
        <v>289650425</v>
      </c>
      <c r="P12" s="73">
        <f t="shared" si="0"/>
        <v>289579725</v>
      </c>
      <c r="Q12" s="73">
        <f t="shared" si="0"/>
        <v>292821928</v>
      </c>
      <c r="R12" s="73">
        <f t="shared" si="0"/>
        <v>292821928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292821928</v>
      </c>
      <c r="X12" s="73">
        <f t="shared" si="0"/>
        <v>200001815</v>
      </c>
      <c r="Y12" s="73">
        <f t="shared" si="0"/>
        <v>92820113</v>
      </c>
      <c r="Z12" s="170">
        <f>+IF(X12&lt;&gt;0,+(Y12/X12)*100,0)</f>
        <v>46.409635332559354</v>
      </c>
      <c r="AA12" s="74">
        <f>SUM(AA6:AA11)</f>
        <v>266669086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>
        <v>14388265</v>
      </c>
      <c r="H15" s="60">
        <v>-2913336</v>
      </c>
      <c r="I15" s="60">
        <v>-3091159</v>
      </c>
      <c r="J15" s="60">
        <v>-3091159</v>
      </c>
      <c r="K15" s="60">
        <v>11814617</v>
      </c>
      <c r="L15" s="60">
        <v>13494995</v>
      </c>
      <c r="M15" s="60">
        <v>22158805</v>
      </c>
      <c r="N15" s="60">
        <v>22158805</v>
      </c>
      <c r="O15" s="60"/>
      <c r="P15" s="60">
        <v>-4367023</v>
      </c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208605150</v>
      </c>
      <c r="D17" s="155"/>
      <c r="E17" s="59">
        <v>192618851</v>
      </c>
      <c r="F17" s="60">
        <v>195255317</v>
      </c>
      <c r="G17" s="60"/>
      <c r="H17" s="60"/>
      <c r="I17" s="60">
        <v>208605151</v>
      </c>
      <c r="J17" s="60">
        <v>208605151</v>
      </c>
      <c r="K17" s="60">
        <v>208605151</v>
      </c>
      <c r="L17" s="60">
        <v>208605151</v>
      </c>
      <c r="M17" s="60">
        <v>208605151</v>
      </c>
      <c r="N17" s="60">
        <v>208605151</v>
      </c>
      <c r="O17" s="60">
        <v>208605151</v>
      </c>
      <c r="P17" s="60">
        <v>208605151</v>
      </c>
      <c r="Q17" s="60">
        <v>208605151</v>
      </c>
      <c r="R17" s="60">
        <v>208605151</v>
      </c>
      <c r="S17" s="60"/>
      <c r="T17" s="60"/>
      <c r="U17" s="60"/>
      <c r="V17" s="60"/>
      <c r="W17" s="60">
        <v>208605151</v>
      </c>
      <c r="X17" s="60">
        <v>146441488</v>
      </c>
      <c r="Y17" s="60">
        <v>62163663</v>
      </c>
      <c r="Z17" s="140">
        <v>42.45</v>
      </c>
      <c r="AA17" s="62">
        <v>195255317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602658320</v>
      </c>
      <c r="D19" s="155"/>
      <c r="E19" s="59">
        <v>718882901</v>
      </c>
      <c r="F19" s="60">
        <v>624914104</v>
      </c>
      <c r="G19" s="60">
        <v>759198</v>
      </c>
      <c r="H19" s="60">
        <v>2488867</v>
      </c>
      <c r="I19" s="60">
        <v>606036486</v>
      </c>
      <c r="J19" s="60">
        <v>606036486</v>
      </c>
      <c r="K19" s="60">
        <v>607334568</v>
      </c>
      <c r="L19" s="60">
        <v>608329238</v>
      </c>
      <c r="M19" s="60">
        <v>612163598</v>
      </c>
      <c r="N19" s="60">
        <v>612163598</v>
      </c>
      <c r="O19" s="60">
        <v>612604512</v>
      </c>
      <c r="P19" s="60">
        <v>614497947</v>
      </c>
      <c r="Q19" s="60">
        <v>616782112</v>
      </c>
      <c r="R19" s="60">
        <v>616782112</v>
      </c>
      <c r="S19" s="60"/>
      <c r="T19" s="60"/>
      <c r="U19" s="60"/>
      <c r="V19" s="60"/>
      <c r="W19" s="60">
        <v>616782112</v>
      </c>
      <c r="X19" s="60">
        <v>468685578</v>
      </c>
      <c r="Y19" s="60">
        <v>148096534</v>
      </c>
      <c r="Z19" s="140">
        <v>31.6</v>
      </c>
      <c r="AA19" s="62">
        <v>624914104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3918047</v>
      </c>
      <c r="D22" s="155"/>
      <c r="E22" s="59">
        <v>3099507</v>
      </c>
      <c r="F22" s="60">
        <v>3351485</v>
      </c>
      <c r="G22" s="60"/>
      <c r="H22" s="60"/>
      <c r="I22" s="60">
        <v>3918047</v>
      </c>
      <c r="J22" s="60">
        <v>3918047</v>
      </c>
      <c r="K22" s="60">
        <v>3918047</v>
      </c>
      <c r="L22" s="60">
        <v>3918047</v>
      </c>
      <c r="M22" s="60">
        <v>3918047</v>
      </c>
      <c r="N22" s="60">
        <v>3918047</v>
      </c>
      <c r="O22" s="60">
        <v>4207596</v>
      </c>
      <c r="P22" s="60">
        <v>4207571</v>
      </c>
      <c r="Q22" s="60">
        <v>4207571</v>
      </c>
      <c r="R22" s="60">
        <v>4207571</v>
      </c>
      <c r="S22" s="60"/>
      <c r="T22" s="60"/>
      <c r="U22" s="60"/>
      <c r="V22" s="60"/>
      <c r="W22" s="60">
        <v>4207571</v>
      </c>
      <c r="X22" s="60">
        <v>2513614</v>
      </c>
      <c r="Y22" s="60">
        <v>1693957</v>
      </c>
      <c r="Z22" s="140">
        <v>67.39</v>
      </c>
      <c r="AA22" s="62">
        <v>3351485</v>
      </c>
    </row>
    <row r="23" spans="1:27" ht="12.75">
      <c r="A23" s="249" t="s">
        <v>158</v>
      </c>
      <c r="B23" s="182"/>
      <c r="C23" s="155">
        <v>157702</v>
      </c>
      <c r="D23" s="155"/>
      <c r="E23" s="59">
        <v>157701</v>
      </c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815339219</v>
      </c>
      <c r="D24" s="168">
        <f>SUM(D15:D23)</f>
        <v>0</v>
      </c>
      <c r="E24" s="76">
        <f t="shared" si="1"/>
        <v>914758960</v>
      </c>
      <c r="F24" s="77">
        <f t="shared" si="1"/>
        <v>823520906</v>
      </c>
      <c r="G24" s="77">
        <f t="shared" si="1"/>
        <v>15147463</v>
      </c>
      <c r="H24" s="77">
        <f t="shared" si="1"/>
        <v>-424469</v>
      </c>
      <c r="I24" s="77">
        <f t="shared" si="1"/>
        <v>815468525</v>
      </c>
      <c r="J24" s="77">
        <f t="shared" si="1"/>
        <v>815468525</v>
      </c>
      <c r="K24" s="77">
        <f t="shared" si="1"/>
        <v>831672383</v>
      </c>
      <c r="L24" s="77">
        <f t="shared" si="1"/>
        <v>834347431</v>
      </c>
      <c r="M24" s="77">
        <f t="shared" si="1"/>
        <v>846845601</v>
      </c>
      <c r="N24" s="77">
        <f t="shared" si="1"/>
        <v>846845601</v>
      </c>
      <c r="O24" s="77">
        <f t="shared" si="1"/>
        <v>825417259</v>
      </c>
      <c r="P24" s="77">
        <f t="shared" si="1"/>
        <v>822943646</v>
      </c>
      <c r="Q24" s="77">
        <f t="shared" si="1"/>
        <v>829594834</v>
      </c>
      <c r="R24" s="77">
        <f t="shared" si="1"/>
        <v>829594834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829594834</v>
      </c>
      <c r="X24" s="77">
        <f t="shared" si="1"/>
        <v>617640680</v>
      </c>
      <c r="Y24" s="77">
        <f t="shared" si="1"/>
        <v>211954154</v>
      </c>
      <c r="Z24" s="212">
        <f>+IF(X24&lt;&gt;0,+(Y24/X24)*100,0)</f>
        <v>34.316741248325805</v>
      </c>
      <c r="AA24" s="79">
        <f>SUM(AA15:AA23)</f>
        <v>823520906</v>
      </c>
    </row>
    <row r="25" spans="1:27" ht="12.75">
      <c r="A25" s="250" t="s">
        <v>159</v>
      </c>
      <c r="B25" s="251"/>
      <c r="C25" s="168">
        <f aca="true" t="shared" si="2" ref="C25:Y25">+C12+C24</f>
        <v>937042204</v>
      </c>
      <c r="D25" s="168">
        <f>+D12+D24</f>
        <v>0</v>
      </c>
      <c r="E25" s="72">
        <f t="shared" si="2"/>
        <v>1010757047</v>
      </c>
      <c r="F25" s="73">
        <f t="shared" si="2"/>
        <v>1090189992</v>
      </c>
      <c r="G25" s="73">
        <f t="shared" si="2"/>
        <v>47620780</v>
      </c>
      <c r="H25" s="73">
        <f t="shared" si="2"/>
        <v>71204414</v>
      </c>
      <c r="I25" s="73">
        <f t="shared" si="2"/>
        <v>1043831097</v>
      </c>
      <c r="J25" s="73">
        <f t="shared" si="2"/>
        <v>1043831097</v>
      </c>
      <c r="K25" s="73">
        <f t="shared" si="2"/>
        <v>1062567466</v>
      </c>
      <c r="L25" s="73">
        <f t="shared" si="2"/>
        <v>1094281219</v>
      </c>
      <c r="M25" s="73">
        <f t="shared" si="2"/>
        <v>1136311178</v>
      </c>
      <c r="N25" s="73">
        <f t="shared" si="2"/>
        <v>1136311178</v>
      </c>
      <c r="O25" s="73">
        <f t="shared" si="2"/>
        <v>1115067684</v>
      </c>
      <c r="P25" s="73">
        <f t="shared" si="2"/>
        <v>1112523371</v>
      </c>
      <c r="Q25" s="73">
        <f t="shared" si="2"/>
        <v>1122416762</v>
      </c>
      <c r="R25" s="73">
        <f t="shared" si="2"/>
        <v>1122416762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1122416762</v>
      </c>
      <c r="X25" s="73">
        <f t="shared" si="2"/>
        <v>817642495</v>
      </c>
      <c r="Y25" s="73">
        <f t="shared" si="2"/>
        <v>304774267</v>
      </c>
      <c r="Z25" s="170">
        <f>+IF(X25&lt;&gt;0,+(Y25/X25)*100,0)</f>
        <v>37.27475869511895</v>
      </c>
      <c r="AA25" s="74">
        <f>+AA12+AA24</f>
        <v>1090189992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>
        <v>6879459</v>
      </c>
      <c r="H29" s="60">
        <v>4646071</v>
      </c>
      <c r="I29" s="60">
        <v>4481816</v>
      </c>
      <c r="J29" s="60">
        <v>4481816</v>
      </c>
      <c r="K29" s="60"/>
      <c r="L29" s="60">
        <v>1263890</v>
      </c>
      <c r="M29" s="60"/>
      <c r="N29" s="60"/>
      <c r="O29" s="60"/>
      <c r="P29" s="60">
        <v>535170</v>
      </c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3356578</v>
      </c>
      <c r="D30" s="155"/>
      <c r="E30" s="59">
        <v>3371767</v>
      </c>
      <c r="F30" s="60">
        <v>3371767</v>
      </c>
      <c r="G30" s="60">
        <v>-3356578</v>
      </c>
      <c r="H30" s="60">
        <v>-3356578</v>
      </c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2528825</v>
      </c>
      <c r="Y30" s="60">
        <v>-2528825</v>
      </c>
      <c r="Z30" s="140">
        <v>-100</v>
      </c>
      <c r="AA30" s="62">
        <v>3371767</v>
      </c>
    </row>
    <row r="31" spans="1:27" ht="12.75">
      <c r="A31" s="249" t="s">
        <v>163</v>
      </c>
      <c r="B31" s="182"/>
      <c r="C31" s="155">
        <v>9563820</v>
      </c>
      <c r="D31" s="155"/>
      <c r="E31" s="59">
        <v>9445912</v>
      </c>
      <c r="F31" s="60">
        <v>10601292</v>
      </c>
      <c r="G31" s="60">
        <v>94588</v>
      </c>
      <c r="H31" s="60">
        <v>186333</v>
      </c>
      <c r="I31" s="60">
        <v>9828145</v>
      </c>
      <c r="J31" s="60">
        <v>9828145</v>
      </c>
      <c r="K31" s="60">
        <v>10202641</v>
      </c>
      <c r="L31" s="60">
        <v>10568677</v>
      </c>
      <c r="M31" s="60">
        <v>10601292</v>
      </c>
      <c r="N31" s="60">
        <v>10601292</v>
      </c>
      <c r="O31" s="60">
        <v>10646991</v>
      </c>
      <c r="P31" s="60">
        <v>10690632</v>
      </c>
      <c r="Q31" s="60">
        <v>10564710</v>
      </c>
      <c r="R31" s="60">
        <v>10564710</v>
      </c>
      <c r="S31" s="60"/>
      <c r="T31" s="60"/>
      <c r="U31" s="60"/>
      <c r="V31" s="60"/>
      <c r="W31" s="60">
        <v>10564710</v>
      </c>
      <c r="X31" s="60">
        <v>7950969</v>
      </c>
      <c r="Y31" s="60">
        <v>2613741</v>
      </c>
      <c r="Z31" s="140">
        <v>32.87</v>
      </c>
      <c r="AA31" s="62">
        <v>10601292</v>
      </c>
    </row>
    <row r="32" spans="1:27" ht="12.75">
      <c r="A32" s="249" t="s">
        <v>164</v>
      </c>
      <c r="B32" s="182"/>
      <c r="C32" s="155">
        <v>130590884</v>
      </c>
      <c r="D32" s="155"/>
      <c r="E32" s="59">
        <v>76388978</v>
      </c>
      <c r="F32" s="60">
        <v>204209938</v>
      </c>
      <c r="G32" s="60">
        <v>-5140559</v>
      </c>
      <c r="H32" s="60">
        <v>16556533</v>
      </c>
      <c r="I32" s="60">
        <v>172185682</v>
      </c>
      <c r="J32" s="60">
        <v>172185682</v>
      </c>
      <c r="K32" s="60">
        <v>181773232</v>
      </c>
      <c r="L32" s="60">
        <v>208796659</v>
      </c>
      <c r="M32" s="60">
        <v>190533013</v>
      </c>
      <c r="N32" s="60">
        <v>190533013</v>
      </c>
      <c r="O32" s="60">
        <v>180500886</v>
      </c>
      <c r="P32" s="60">
        <v>173710435</v>
      </c>
      <c r="Q32" s="60">
        <v>188309014</v>
      </c>
      <c r="R32" s="60">
        <v>188309014</v>
      </c>
      <c r="S32" s="60"/>
      <c r="T32" s="60"/>
      <c r="U32" s="60"/>
      <c r="V32" s="60"/>
      <c r="W32" s="60">
        <v>188309014</v>
      </c>
      <c r="X32" s="60">
        <v>153157454</v>
      </c>
      <c r="Y32" s="60">
        <v>35151560</v>
      </c>
      <c r="Z32" s="140">
        <v>22.95</v>
      </c>
      <c r="AA32" s="62">
        <v>204209938</v>
      </c>
    </row>
    <row r="33" spans="1:27" ht="12.75">
      <c r="A33" s="249" t="s">
        <v>165</v>
      </c>
      <c r="B33" s="182"/>
      <c r="C33" s="155">
        <v>14845275</v>
      </c>
      <c r="D33" s="155"/>
      <c r="E33" s="59">
        <v>11460323</v>
      </c>
      <c r="F33" s="60">
        <v>17200992</v>
      </c>
      <c r="G33" s="60"/>
      <c r="H33" s="60"/>
      <c r="I33" s="60">
        <v>14845275</v>
      </c>
      <c r="J33" s="60">
        <v>14845275</v>
      </c>
      <c r="K33" s="60">
        <v>14845275</v>
      </c>
      <c r="L33" s="60">
        <v>14845275</v>
      </c>
      <c r="M33" s="60">
        <v>14845275</v>
      </c>
      <c r="N33" s="60">
        <v>14845275</v>
      </c>
      <c r="O33" s="60">
        <v>14845275</v>
      </c>
      <c r="P33" s="60">
        <v>14845275</v>
      </c>
      <c r="Q33" s="60">
        <v>14845275</v>
      </c>
      <c r="R33" s="60">
        <v>14845275</v>
      </c>
      <c r="S33" s="60"/>
      <c r="T33" s="60"/>
      <c r="U33" s="60"/>
      <c r="V33" s="60"/>
      <c r="W33" s="60">
        <v>14845275</v>
      </c>
      <c r="X33" s="60">
        <v>12900744</v>
      </c>
      <c r="Y33" s="60">
        <v>1944531</v>
      </c>
      <c r="Z33" s="140">
        <v>15.07</v>
      </c>
      <c r="AA33" s="62">
        <v>17200992</v>
      </c>
    </row>
    <row r="34" spans="1:27" ht="12.75">
      <c r="A34" s="250" t="s">
        <v>58</v>
      </c>
      <c r="B34" s="251"/>
      <c r="C34" s="168">
        <f aca="true" t="shared" si="3" ref="C34:Y34">SUM(C29:C33)</f>
        <v>158356557</v>
      </c>
      <c r="D34" s="168">
        <f>SUM(D29:D33)</f>
        <v>0</v>
      </c>
      <c r="E34" s="72">
        <f t="shared" si="3"/>
        <v>100666980</v>
      </c>
      <c r="F34" s="73">
        <f t="shared" si="3"/>
        <v>235383989</v>
      </c>
      <c r="G34" s="73">
        <f t="shared" si="3"/>
        <v>-1523090</v>
      </c>
      <c r="H34" s="73">
        <f t="shared" si="3"/>
        <v>18032359</v>
      </c>
      <c r="I34" s="73">
        <f t="shared" si="3"/>
        <v>201340918</v>
      </c>
      <c r="J34" s="73">
        <f t="shared" si="3"/>
        <v>201340918</v>
      </c>
      <c r="K34" s="73">
        <f t="shared" si="3"/>
        <v>206821148</v>
      </c>
      <c r="L34" s="73">
        <f t="shared" si="3"/>
        <v>235474501</v>
      </c>
      <c r="M34" s="73">
        <f t="shared" si="3"/>
        <v>215979580</v>
      </c>
      <c r="N34" s="73">
        <f t="shared" si="3"/>
        <v>215979580</v>
      </c>
      <c r="O34" s="73">
        <f t="shared" si="3"/>
        <v>205993152</v>
      </c>
      <c r="P34" s="73">
        <f t="shared" si="3"/>
        <v>199781512</v>
      </c>
      <c r="Q34" s="73">
        <f t="shared" si="3"/>
        <v>213718999</v>
      </c>
      <c r="R34" s="73">
        <f t="shared" si="3"/>
        <v>213718999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213718999</v>
      </c>
      <c r="X34" s="73">
        <f t="shared" si="3"/>
        <v>176537992</v>
      </c>
      <c r="Y34" s="73">
        <f t="shared" si="3"/>
        <v>37181007</v>
      </c>
      <c r="Z34" s="170">
        <f>+IF(X34&lt;&gt;0,+(Y34/X34)*100,0)</f>
        <v>21.06119287909426</v>
      </c>
      <c r="AA34" s="74">
        <f>SUM(AA29:AA33)</f>
        <v>235383989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58637488</v>
      </c>
      <c r="D37" s="155"/>
      <c r="E37" s="59">
        <v>55265721</v>
      </c>
      <c r="F37" s="60">
        <v>55265721</v>
      </c>
      <c r="G37" s="60">
        <v>3356578</v>
      </c>
      <c r="H37" s="60">
        <v>3356578</v>
      </c>
      <c r="I37" s="60">
        <v>61994065</v>
      </c>
      <c r="J37" s="60">
        <v>61994065</v>
      </c>
      <c r="K37" s="60">
        <v>61994065</v>
      </c>
      <c r="L37" s="60">
        <v>61994065</v>
      </c>
      <c r="M37" s="60">
        <v>60368121</v>
      </c>
      <c r="N37" s="60">
        <v>60368121</v>
      </c>
      <c r="O37" s="60">
        <v>60368121</v>
      </c>
      <c r="P37" s="60">
        <v>60368121</v>
      </c>
      <c r="Q37" s="60">
        <v>60368121</v>
      </c>
      <c r="R37" s="60">
        <v>60368121</v>
      </c>
      <c r="S37" s="60"/>
      <c r="T37" s="60"/>
      <c r="U37" s="60"/>
      <c r="V37" s="60"/>
      <c r="W37" s="60">
        <v>60368121</v>
      </c>
      <c r="X37" s="60">
        <v>41449291</v>
      </c>
      <c r="Y37" s="60">
        <v>18918830</v>
      </c>
      <c r="Z37" s="140">
        <v>45.64</v>
      </c>
      <c r="AA37" s="62">
        <v>55265721</v>
      </c>
    </row>
    <row r="38" spans="1:27" ht="12.75">
      <c r="A38" s="249" t="s">
        <v>165</v>
      </c>
      <c r="B38" s="182"/>
      <c r="C38" s="155">
        <v>62956098</v>
      </c>
      <c r="D38" s="155"/>
      <c r="E38" s="59">
        <v>61183680</v>
      </c>
      <c r="F38" s="60">
        <v>68486098</v>
      </c>
      <c r="G38" s="60"/>
      <c r="H38" s="60"/>
      <c r="I38" s="60">
        <v>62956098</v>
      </c>
      <c r="J38" s="60">
        <v>62956098</v>
      </c>
      <c r="K38" s="60">
        <v>62956098</v>
      </c>
      <c r="L38" s="60">
        <v>62956098</v>
      </c>
      <c r="M38" s="60">
        <v>62956098</v>
      </c>
      <c r="N38" s="60">
        <v>62956098</v>
      </c>
      <c r="O38" s="60">
        <v>62956098</v>
      </c>
      <c r="P38" s="60">
        <v>62956098</v>
      </c>
      <c r="Q38" s="60">
        <v>62956098</v>
      </c>
      <c r="R38" s="60">
        <v>62956098</v>
      </c>
      <c r="S38" s="60"/>
      <c r="T38" s="60"/>
      <c r="U38" s="60"/>
      <c r="V38" s="60"/>
      <c r="W38" s="60">
        <v>62956098</v>
      </c>
      <c r="X38" s="60">
        <v>51364574</v>
      </c>
      <c r="Y38" s="60">
        <v>11591524</v>
      </c>
      <c r="Z38" s="140">
        <v>22.57</v>
      </c>
      <c r="AA38" s="62">
        <v>68486098</v>
      </c>
    </row>
    <row r="39" spans="1:27" ht="12.75">
      <c r="A39" s="250" t="s">
        <v>59</v>
      </c>
      <c r="B39" s="253"/>
      <c r="C39" s="168">
        <f aca="true" t="shared" si="4" ref="C39:Y39">SUM(C37:C38)</f>
        <v>121593586</v>
      </c>
      <c r="D39" s="168">
        <f>SUM(D37:D38)</f>
        <v>0</v>
      </c>
      <c r="E39" s="76">
        <f t="shared" si="4"/>
        <v>116449401</v>
      </c>
      <c r="F39" s="77">
        <f t="shared" si="4"/>
        <v>123751819</v>
      </c>
      <c r="G39" s="77">
        <f t="shared" si="4"/>
        <v>3356578</v>
      </c>
      <c r="H39" s="77">
        <f t="shared" si="4"/>
        <v>3356578</v>
      </c>
      <c r="I39" s="77">
        <f t="shared" si="4"/>
        <v>124950163</v>
      </c>
      <c r="J39" s="77">
        <f t="shared" si="4"/>
        <v>124950163</v>
      </c>
      <c r="K39" s="77">
        <f t="shared" si="4"/>
        <v>124950163</v>
      </c>
      <c r="L39" s="77">
        <f t="shared" si="4"/>
        <v>124950163</v>
      </c>
      <c r="M39" s="77">
        <f t="shared" si="4"/>
        <v>123324219</v>
      </c>
      <c r="N39" s="77">
        <f t="shared" si="4"/>
        <v>123324219</v>
      </c>
      <c r="O39" s="77">
        <f t="shared" si="4"/>
        <v>123324219</v>
      </c>
      <c r="P39" s="77">
        <f t="shared" si="4"/>
        <v>123324219</v>
      </c>
      <c r="Q39" s="77">
        <f t="shared" si="4"/>
        <v>123324219</v>
      </c>
      <c r="R39" s="77">
        <f t="shared" si="4"/>
        <v>123324219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123324219</v>
      </c>
      <c r="X39" s="77">
        <f t="shared" si="4"/>
        <v>92813865</v>
      </c>
      <c r="Y39" s="77">
        <f t="shared" si="4"/>
        <v>30510354</v>
      </c>
      <c r="Z39" s="212">
        <f>+IF(X39&lt;&gt;0,+(Y39/X39)*100,0)</f>
        <v>32.872625226845145</v>
      </c>
      <c r="AA39" s="79">
        <f>SUM(AA37:AA38)</f>
        <v>123751819</v>
      </c>
    </row>
    <row r="40" spans="1:27" ht="12.75">
      <c r="A40" s="250" t="s">
        <v>167</v>
      </c>
      <c r="B40" s="251"/>
      <c r="C40" s="168">
        <f aca="true" t="shared" si="5" ref="C40:Y40">+C34+C39</f>
        <v>279950143</v>
      </c>
      <c r="D40" s="168">
        <f>+D34+D39</f>
        <v>0</v>
      </c>
      <c r="E40" s="72">
        <f t="shared" si="5"/>
        <v>217116381</v>
      </c>
      <c r="F40" s="73">
        <f t="shared" si="5"/>
        <v>359135808</v>
      </c>
      <c r="G40" s="73">
        <f t="shared" si="5"/>
        <v>1833488</v>
      </c>
      <c r="H40" s="73">
        <f t="shared" si="5"/>
        <v>21388937</v>
      </c>
      <c r="I40" s="73">
        <f t="shared" si="5"/>
        <v>326291081</v>
      </c>
      <c r="J40" s="73">
        <f t="shared" si="5"/>
        <v>326291081</v>
      </c>
      <c r="K40" s="73">
        <f t="shared" si="5"/>
        <v>331771311</v>
      </c>
      <c r="L40" s="73">
        <f t="shared" si="5"/>
        <v>360424664</v>
      </c>
      <c r="M40" s="73">
        <f t="shared" si="5"/>
        <v>339303799</v>
      </c>
      <c r="N40" s="73">
        <f t="shared" si="5"/>
        <v>339303799</v>
      </c>
      <c r="O40" s="73">
        <f t="shared" si="5"/>
        <v>329317371</v>
      </c>
      <c r="P40" s="73">
        <f t="shared" si="5"/>
        <v>323105731</v>
      </c>
      <c r="Q40" s="73">
        <f t="shared" si="5"/>
        <v>337043218</v>
      </c>
      <c r="R40" s="73">
        <f t="shared" si="5"/>
        <v>337043218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337043218</v>
      </c>
      <c r="X40" s="73">
        <f t="shared" si="5"/>
        <v>269351857</v>
      </c>
      <c r="Y40" s="73">
        <f t="shared" si="5"/>
        <v>67691361</v>
      </c>
      <c r="Z40" s="170">
        <f>+IF(X40&lt;&gt;0,+(Y40/X40)*100,0)</f>
        <v>25.131202641012422</v>
      </c>
      <c r="AA40" s="74">
        <f>+AA34+AA39</f>
        <v>359135808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657092061</v>
      </c>
      <c r="D42" s="257">
        <f>+D25-D40</f>
        <v>0</v>
      </c>
      <c r="E42" s="258">
        <f t="shared" si="6"/>
        <v>793640666</v>
      </c>
      <c r="F42" s="259">
        <f t="shared" si="6"/>
        <v>731054184</v>
      </c>
      <c r="G42" s="259">
        <f t="shared" si="6"/>
        <v>45787292</v>
      </c>
      <c r="H42" s="259">
        <f t="shared" si="6"/>
        <v>49815477</v>
      </c>
      <c r="I42" s="259">
        <f t="shared" si="6"/>
        <v>717540016</v>
      </c>
      <c r="J42" s="259">
        <f t="shared" si="6"/>
        <v>717540016</v>
      </c>
      <c r="K42" s="259">
        <f t="shared" si="6"/>
        <v>730796155</v>
      </c>
      <c r="L42" s="259">
        <f t="shared" si="6"/>
        <v>733856555</v>
      </c>
      <c r="M42" s="259">
        <f t="shared" si="6"/>
        <v>797007379</v>
      </c>
      <c r="N42" s="259">
        <f t="shared" si="6"/>
        <v>797007379</v>
      </c>
      <c r="O42" s="259">
        <f t="shared" si="6"/>
        <v>785750313</v>
      </c>
      <c r="P42" s="259">
        <f t="shared" si="6"/>
        <v>789417640</v>
      </c>
      <c r="Q42" s="259">
        <f t="shared" si="6"/>
        <v>785373544</v>
      </c>
      <c r="R42" s="259">
        <f t="shared" si="6"/>
        <v>785373544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785373544</v>
      </c>
      <c r="X42" s="259">
        <f t="shared" si="6"/>
        <v>548290638</v>
      </c>
      <c r="Y42" s="259">
        <f t="shared" si="6"/>
        <v>237082906</v>
      </c>
      <c r="Z42" s="260">
        <f>+IF(X42&lt;&gt;0,+(Y42/X42)*100,0)</f>
        <v>43.240370994625664</v>
      </c>
      <c r="AA42" s="261">
        <f>+AA25-AA40</f>
        <v>731054184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657092061</v>
      </c>
      <c r="D45" s="155"/>
      <c r="E45" s="59">
        <v>793640666</v>
      </c>
      <c r="F45" s="60">
        <v>731054184</v>
      </c>
      <c r="G45" s="60">
        <v>45787292</v>
      </c>
      <c r="H45" s="60">
        <v>49815477</v>
      </c>
      <c r="I45" s="60">
        <v>717540016</v>
      </c>
      <c r="J45" s="60">
        <v>717540016</v>
      </c>
      <c r="K45" s="60">
        <v>730796155</v>
      </c>
      <c r="L45" s="60">
        <v>733856555</v>
      </c>
      <c r="M45" s="60">
        <v>797007379</v>
      </c>
      <c r="N45" s="60">
        <v>797007379</v>
      </c>
      <c r="O45" s="60">
        <v>785750313</v>
      </c>
      <c r="P45" s="60">
        <v>789417640</v>
      </c>
      <c r="Q45" s="60">
        <v>785373544</v>
      </c>
      <c r="R45" s="60">
        <v>785373544</v>
      </c>
      <c r="S45" s="60"/>
      <c r="T45" s="60"/>
      <c r="U45" s="60"/>
      <c r="V45" s="60"/>
      <c r="W45" s="60">
        <v>785373544</v>
      </c>
      <c r="X45" s="60">
        <v>548290638</v>
      </c>
      <c r="Y45" s="60">
        <v>237082906</v>
      </c>
      <c r="Z45" s="139">
        <v>43.24</v>
      </c>
      <c r="AA45" s="62">
        <v>731054184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657092061</v>
      </c>
      <c r="D48" s="217">
        <f>SUM(D45:D47)</f>
        <v>0</v>
      </c>
      <c r="E48" s="264">
        <f t="shared" si="7"/>
        <v>793640666</v>
      </c>
      <c r="F48" s="219">
        <f t="shared" si="7"/>
        <v>731054184</v>
      </c>
      <c r="G48" s="219">
        <f t="shared" si="7"/>
        <v>45787292</v>
      </c>
      <c r="H48" s="219">
        <f t="shared" si="7"/>
        <v>49815477</v>
      </c>
      <c r="I48" s="219">
        <f t="shared" si="7"/>
        <v>717540016</v>
      </c>
      <c r="J48" s="219">
        <f t="shared" si="7"/>
        <v>717540016</v>
      </c>
      <c r="K48" s="219">
        <f t="shared" si="7"/>
        <v>730796155</v>
      </c>
      <c r="L48" s="219">
        <f t="shared" si="7"/>
        <v>733856555</v>
      </c>
      <c r="M48" s="219">
        <f t="shared" si="7"/>
        <v>797007379</v>
      </c>
      <c r="N48" s="219">
        <f t="shared" si="7"/>
        <v>797007379</v>
      </c>
      <c r="O48" s="219">
        <f t="shared" si="7"/>
        <v>785750313</v>
      </c>
      <c r="P48" s="219">
        <f t="shared" si="7"/>
        <v>789417640</v>
      </c>
      <c r="Q48" s="219">
        <f t="shared" si="7"/>
        <v>785373544</v>
      </c>
      <c r="R48" s="219">
        <f t="shared" si="7"/>
        <v>785373544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785373544</v>
      </c>
      <c r="X48" s="219">
        <f t="shared" si="7"/>
        <v>548290638</v>
      </c>
      <c r="Y48" s="219">
        <f t="shared" si="7"/>
        <v>237082906</v>
      </c>
      <c r="Z48" s="265">
        <f>+IF(X48&lt;&gt;0,+(Y48/X48)*100,0)</f>
        <v>43.240370994625664</v>
      </c>
      <c r="AA48" s="232">
        <f>SUM(AA45:AA47)</f>
        <v>731054184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81720714</v>
      </c>
      <c r="D6" s="155"/>
      <c r="E6" s="59">
        <v>77633580</v>
      </c>
      <c r="F6" s="60">
        <v>78599265</v>
      </c>
      <c r="G6" s="60">
        <v>5525790</v>
      </c>
      <c r="H6" s="60">
        <v>5612569</v>
      </c>
      <c r="I6" s="60">
        <v>5940550</v>
      </c>
      <c r="J6" s="60">
        <v>17078909</v>
      </c>
      <c r="K6" s="60">
        <v>7188479</v>
      </c>
      <c r="L6" s="60">
        <v>6257418</v>
      </c>
      <c r="M6" s="60">
        <v>5224961</v>
      </c>
      <c r="N6" s="60">
        <v>18670858</v>
      </c>
      <c r="O6" s="60">
        <v>6588081</v>
      </c>
      <c r="P6" s="60">
        <v>7566354</v>
      </c>
      <c r="Q6" s="60">
        <v>8185532</v>
      </c>
      <c r="R6" s="60">
        <v>22339967</v>
      </c>
      <c r="S6" s="60"/>
      <c r="T6" s="60"/>
      <c r="U6" s="60"/>
      <c r="V6" s="60"/>
      <c r="W6" s="60">
        <v>58089734</v>
      </c>
      <c r="X6" s="60">
        <v>57174516</v>
      </c>
      <c r="Y6" s="60">
        <v>915218</v>
      </c>
      <c r="Z6" s="140">
        <v>1.6</v>
      </c>
      <c r="AA6" s="62">
        <v>78599265</v>
      </c>
    </row>
    <row r="7" spans="1:27" ht="12.75">
      <c r="A7" s="249" t="s">
        <v>32</v>
      </c>
      <c r="B7" s="182"/>
      <c r="C7" s="155">
        <v>303035975</v>
      </c>
      <c r="D7" s="155"/>
      <c r="E7" s="59">
        <v>362784936</v>
      </c>
      <c r="F7" s="60">
        <v>366919704</v>
      </c>
      <c r="G7" s="60">
        <v>22697757</v>
      </c>
      <c r="H7" s="60">
        <v>28637842</v>
      </c>
      <c r="I7" s="60">
        <v>30795434</v>
      </c>
      <c r="J7" s="60">
        <v>82131033</v>
      </c>
      <c r="K7" s="60">
        <v>32749311</v>
      </c>
      <c r="L7" s="60">
        <v>30650712</v>
      </c>
      <c r="M7" s="60">
        <v>21595554</v>
      </c>
      <c r="N7" s="60">
        <v>84995577</v>
      </c>
      <c r="O7" s="60">
        <v>26649829</v>
      </c>
      <c r="P7" s="60">
        <v>22100570</v>
      </c>
      <c r="Q7" s="60">
        <v>23467464</v>
      </c>
      <c r="R7" s="60">
        <v>72217863</v>
      </c>
      <c r="S7" s="60"/>
      <c r="T7" s="60"/>
      <c r="U7" s="60"/>
      <c r="V7" s="60"/>
      <c r="W7" s="60">
        <v>239344473</v>
      </c>
      <c r="X7" s="60">
        <v>267023157</v>
      </c>
      <c r="Y7" s="60">
        <v>-27678684</v>
      </c>
      <c r="Z7" s="140">
        <v>-10.37</v>
      </c>
      <c r="AA7" s="62">
        <v>366919704</v>
      </c>
    </row>
    <row r="8" spans="1:27" ht="12.75">
      <c r="A8" s="249" t="s">
        <v>178</v>
      </c>
      <c r="B8" s="182"/>
      <c r="C8" s="155">
        <v>18847104</v>
      </c>
      <c r="D8" s="155"/>
      <c r="E8" s="59">
        <v>14250660</v>
      </c>
      <c r="F8" s="60">
        <v>18748012</v>
      </c>
      <c r="G8" s="60">
        <v>3309731</v>
      </c>
      <c r="H8" s="60">
        <v>4606436</v>
      </c>
      <c r="I8" s="60">
        <v>7325222</v>
      </c>
      <c r="J8" s="60">
        <v>15241389</v>
      </c>
      <c r="K8" s="60">
        <v>8425791</v>
      </c>
      <c r="L8" s="60">
        <v>3382388</v>
      </c>
      <c r="M8" s="60">
        <v>2924966</v>
      </c>
      <c r="N8" s="60">
        <v>14733145</v>
      </c>
      <c r="O8" s="60">
        <v>5138351</v>
      </c>
      <c r="P8" s="60">
        <v>4558225</v>
      </c>
      <c r="Q8" s="60">
        <v>2789088</v>
      </c>
      <c r="R8" s="60">
        <v>12485664</v>
      </c>
      <c r="S8" s="60"/>
      <c r="T8" s="60"/>
      <c r="U8" s="60"/>
      <c r="V8" s="60"/>
      <c r="W8" s="60">
        <v>42460198</v>
      </c>
      <c r="X8" s="60">
        <v>24361273</v>
      </c>
      <c r="Y8" s="60">
        <v>18098925</v>
      </c>
      <c r="Z8" s="140">
        <v>74.29</v>
      </c>
      <c r="AA8" s="62">
        <v>18748012</v>
      </c>
    </row>
    <row r="9" spans="1:27" ht="12.75">
      <c r="A9" s="249" t="s">
        <v>179</v>
      </c>
      <c r="B9" s="182"/>
      <c r="C9" s="155">
        <v>92442547</v>
      </c>
      <c r="D9" s="155"/>
      <c r="E9" s="59">
        <v>103605540</v>
      </c>
      <c r="F9" s="60">
        <v>102171401</v>
      </c>
      <c r="G9" s="60">
        <v>39660020</v>
      </c>
      <c r="H9" s="60">
        <v>1369418</v>
      </c>
      <c r="I9" s="60">
        <v>1475000</v>
      </c>
      <c r="J9" s="60">
        <v>42504438</v>
      </c>
      <c r="K9" s="60">
        <v>329949</v>
      </c>
      <c r="L9" s="60"/>
      <c r="M9" s="60">
        <v>31293500</v>
      </c>
      <c r="N9" s="60">
        <v>31623449</v>
      </c>
      <c r="O9" s="60">
        <v>7500</v>
      </c>
      <c r="P9" s="60">
        <v>371000</v>
      </c>
      <c r="Q9" s="60">
        <v>23061000</v>
      </c>
      <c r="R9" s="60">
        <v>23439500</v>
      </c>
      <c r="S9" s="60"/>
      <c r="T9" s="60"/>
      <c r="U9" s="60"/>
      <c r="V9" s="60"/>
      <c r="W9" s="60">
        <v>97567387</v>
      </c>
      <c r="X9" s="60">
        <v>88149644</v>
      </c>
      <c r="Y9" s="60">
        <v>9417743</v>
      </c>
      <c r="Z9" s="140">
        <v>10.68</v>
      </c>
      <c r="AA9" s="62">
        <v>102171401</v>
      </c>
    </row>
    <row r="10" spans="1:27" ht="12.75">
      <c r="A10" s="249" t="s">
        <v>180</v>
      </c>
      <c r="B10" s="182"/>
      <c r="C10" s="155">
        <v>35037569</v>
      </c>
      <c r="D10" s="155"/>
      <c r="E10" s="59">
        <v>40374000</v>
      </c>
      <c r="F10" s="60">
        <v>40374002</v>
      </c>
      <c r="G10" s="60">
        <v>20464000</v>
      </c>
      <c r="H10" s="60">
        <v>2250000</v>
      </c>
      <c r="I10" s="60"/>
      <c r="J10" s="60">
        <v>22714000</v>
      </c>
      <c r="K10" s="60">
        <v>1750000</v>
      </c>
      <c r="L10" s="60">
        <v>3000000</v>
      </c>
      <c r="M10" s="60"/>
      <c r="N10" s="60">
        <v>4750000</v>
      </c>
      <c r="O10" s="60"/>
      <c r="P10" s="60">
        <v>1000000</v>
      </c>
      <c r="Q10" s="60">
        <v>8110000</v>
      </c>
      <c r="R10" s="60">
        <v>9110000</v>
      </c>
      <c r="S10" s="60"/>
      <c r="T10" s="60"/>
      <c r="U10" s="60"/>
      <c r="V10" s="60"/>
      <c r="W10" s="60">
        <v>36574000</v>
      </c>
      <c r="X10" s="60">
        <v>33919001</v>
      </c>
      <c r="Y10" s="60">
        <v>2654999</v>
      </c>
      <c r="Z10" s="140">
        <v>7.83</v>
      </c>
      <c r="AA10" s="62">
        <v>40374002</v>
      </c>
    </row>
    <row r="11" spans="1:27" ht="12.75">
      <c r="A11" s="249" t="s">
        <v>181</v>
      </c>
      <c r="B11" s="182"/>
      <c r="C11" s="155">
        <v>11771535</v>
      </c>
      <c r="D11" s="155"/>
      <c r="E11" s="59">
        <v>11274924</v>
      </c>
      <c r="F11" s="60">
        <v>7531337</v>
      </c>
      <c r="G11" s="60">
        <v>130601</v>
      </c>
      <c r="H11" s="60">
        <v>117941</v>
      </c>
      <c r="I11" s="60">
        <v>204110</v>
      </c>
      <c r="J11" s="60">
        <v>452652</v>
      </c>
      <c r="K11" s="60">
        <v>192596</v>
      </c>
      <c r="L11" s="60">
        <v>200390</v>
      </c>
      <c r="M11" s="60">
        <v>131773</v>
      </c>
      <c r="N11" s="60">
        <v>524759</v>
      </c>
      <c r="O11" s="60">
        <v>212516</v>
      </c>
      <c r="P11" s="60">
        <v>364973</v>
      </c>
      <c r="Q11" s="60">
        <v>468340</v>
      </c>
      <c r="R11" s="60">
        <v>1045829</v>
      </c>
      <c r="S11" s="60"/>
      <c r="T11" s="60"/>
      <c r="U11" s="60"/>
      <c r="V11" s="60"/>
      <c r="W11" s="60">
        <v>2023240</v>
      </c>
      <c r="X11" s="60">
        <v>4254374</v>
      </c>
      <c r="Y11" s="60">
        <v>-2231134</v>
      </c>
      <c r="Z11" s="140">
        <v>-52.44</v>
      </c>
      <c r="AA11" s="62">
        <v>7531337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-497890306</v>
      </c>
      <c r="D14" s="155"/>
      <c r="E14" s="59">
        <v>-547016472</v>
      </c>
      <c r="F14" s="60">
        <v>-563674895</v>
      </c>
      <c r="G14" s="60">
        <v>-74128799</v>
      </c>
      <c r="H14" s="60">
        <v>-37291342</v>
      </c>
      <c r="I14" s="60">
        <v>-47426692</v>
      </c>
      <c r="J14" s="60">
        <v>-158846833</v>
      </c>
      <c r="K14" s="60">
        <v>-50530692</v>
      </c>
      <c r="L14" s="60">
        <v>-43692268</v>
      </c>
      <c r="M14" s="60">
        <v>-44325408</v>
      </c>
      <c r="N14" s="60">
        <v>-138548368</v>
      </c>
      <c r="O14" s="60">
        <v>-44299347</v>
      </c>
      <c r="P14" s="60">
        <v>-41182453</v>
      </c>
      <c r="Q14" s="60">
        <v>-65132233</v>
      </c>
      <c r="R14" s="60">
        <v>-150614033</v>
      </c>
      <c r="S14" s="60"/>
      <c r="T14" s="60"/>
      <c r="U14" s="60"/>
      <c r="V14" s="60"/>
      <c r="W14" s="60">
        <v>-448009234</v>
      </c>
      <c r="X14" s="60">
        <v>-430535048</v>
      </c>
      <c r="Y14" s="60">
        <v>-17474186</v>
      </c>
      <c r="Z14" s="140">
        <v>4.06</v>
      </c>
      <c r="AA14" s="62">
        <v>-563674895</v>
      </c>
    </row>
    <row r="15" spans="1:27" ht="12.75">
      <c r="A15" s="249" t="s">
        <v>40</v>
      </c>
      <c r="B15" s="182"/>
      <c r="C15" s="155">
        <v>-14457584</v>
      </c>
      <c r="D15" s="155"/>
      <c r="E15" s="59">
        <v>-5572817</v>
      </c>
      <c r="F15" s="60">
        <v>-5572817</v>
      </c>
      <c r="G15" s="60"/>
      <c r="H15" s="60"/>
      <c r="I15" s="60"/>
      <c r="J15" s="60"/>
      <c r="K15" s="60"/>
      <c r="L15" s="60"/>
      <c r="M15" s="60"/>
      <c r="N15" s="60"/>
      <c r="O15" s="60"/>
      <c r="P15" s="60">
        <v>-2827755</v>
      </c>
      <c r="Q15" s="60"/>
      <c r="R15" s="60">
        <v>-2827755</v>
      </c>
      <c r="S15" s="60"/>
      <c r="T15" s="60"/>
      <c r="U15" s="60"/>
      <c r="V15" s="60"/>
      <c r="W15" s="60">
        <v>-2827755</v>
      </c>
      <c r="X15" s="60"/>
      <c r="Y15" s="60">
        <v>-2827755</v>
      </c>
      <c r="Z15" s="140"/>
      <c r="AA15" s="62">
        <v>-5572817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30507554</v>
      </c>
      <c r="D17" s="168">
        <f t="shared" si="0"/>
        <v>0</v>
      </c>
      <c r="E17" s="72">
        <f t="shared" si="0"/>
        <v>57334351</v>
      </c>
      <c r="F17" s="73">
        <f t="shared" si="0"/>
        <v>45096009</v>
      </c>
      <c r="G17" s="73">
        <f t="shared" si="0"/>
        <v>17659100</v>
      </c>
      <c r="H17" s="73">
        <f t="shared" si="0"/>
        <v>5302864</v>
      </c>
      <c r="I17" s="73">
        <f t="shared" si="0"/>
        <v>-1686376</v>
      </c>
      <c r="J17" s="73">
        <f t="shared" si="0"/>
        <v>21275588</v>
      </c>
      <c r="K17" s="73">
        <f t="shared" si="0"/>
        <v>105434</v>
      </c>
      <c r="L17" s="73">
        <f t="shared" si="0"/>
        <v>-201360</v>
      </c>
      <c r="M17" s="73">
        <f t="shared" si="0"/>
        <v>16845346</v>
      </c>
      <c r="N17" s="73">
        <f t="shared" si="0"/>
        <v>16749420</v>
      </c>
      <c r="O17" s="73">
        <f t="shared" si="0"/>
        <v>-5703070</v>
      </c>
      <c r="P17" s="73">
        <f t="shared" si="0"/>
        <v>-8049086</v>
      </c>
      <c r="Q17" s="73">
        <f t="shared" si="0"/>
        <v>949191</v>
      </c>
      <c r="R17" s="73">
        <f t="shared" si="0"/>
        <v>-12802965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25222043</v>
      </c>
      <c r="X17" s="73">
        <f t="shared" si="0"/>
        <v>44346917</v>
      </c>
      <c r="Y17" s="73">
        <f t="shared" si="0"/>
        <v>-19124874</v>
      </c>
      <c r="Z17" s="170">
        <f>+IF(X17&lt;&gt;0,+(Y17/X17)*100,0)</f>
        <v>-43.1255999148712</v>
      </c>
      <c r="AA17" s="74">
        <f>SUM(AA6:AA16)</f>
        <v>45096009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822868</v>
      </c>
      <c r="D21" s="155"/>
      <c r="E21" s="59"/>
      <c r="F21" s="60"/>
      <c r="G21" s="159">
        <v>29561</v>
      </c>
      <c r="H21" s="159">
        <v>29561</v>
      </c>
      <c r="I21" s="159"/>
      <c r="J21" s="60">
        <v>59122</v>
      </c>
      <c r="K21" s="159">
        <v>44342</v>
      </c>
      <c r="L21" s="159">
        <v>14781</v>
      </c>
      <c r="M21" s="60"/>
      <c r="N21" s="159">
        <v>59123</v>
      </c>
      <c r="O21" s="159"/>
      <c r="P21" s="159">
        <v>14781</v>
      </c>
      <c r="Q21" s="60">
        <v>59123</v>
      </c>
      <c r="R21" s="159">
        <v>73904</v>
      </c>
      <c r="S21" s="159"/>
      <c r="T21" s="60"/>
      <c r="U21" s="159"/>
      <c r="V21" s="159"/>
      <c r="W21" s="159">
        <v>192149</v>
      </c>
      <c r="X21" s="60">
        <v>118245</v>
      </c>
      <c r="Y21" s="159">
        <v>73904</v>
      </c>
      <c r="Z21" s="141">
        <v>62.5</v>
      </c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-32253772</v>
      </c>
      <c r="D26" s="155"/>
      <c r="E26" s="59">
        <v>-57011004</v>
      </c>
      <c r="F26" s="60">
        <v>-43244075</v>
      </c>
      <c r="G26" s="60">
        <v>-3797667</v>
      </c>
      <c r="H26" s="60">
        <v>-1969687</v>
      </c>
      <c r="I26" s="60">
        <v>-957531</v>
      </c>
      <c r="J26" s="60">
        <v>-6724885</v>
      </c>
      <c r="K26" s="60">
        <v>-1406114</v>
      </c>
      <c r="L26" s="60">
        <v>-613904</v>
      </c>
      <c r="M26" s="60">
        <v>-4215126</v>
      </c>
      <c r="N26" s="60">
        <v>-6235144</v>
      </c>
      <c r="O26" s="60">
        <v>-802423</v>
      </c>
      <c r="P26" s="60">
        <v>-1893437</v>
      </c>
      <c r="Q26" s="60">
        <v>-2419415</v>
      </c>
      <c r="R26" s="60">
        <v>-5115275</v>
      </c>
      <c r="S26" s="60"/>
      <c r="T26" s="60"/>
      <c r="U26" s="60"/>
      <c r="V26" s="60"/>
      <c r="W26" s="60">
        <v>-18075304</v>
      </c>
      <c r="X26" s="60">
        <v>-28102052</v>
      </c>
      <c r="Y26" s="60">
        <v>10026748</v>
      </c>
      <c r="Z26" s="140">
        <v>-35.68</v>
      </c>
      <c r="AA26" s="62">
        <v>-43244075</v>
      </c>
    </row>
    <row r="27" spans="1:27" ht="12.75">
      <c r="A27" s="250" t="s">
        <v>192</v>
      </c>
      <c r="B27" s="251"/>
      <c r="C27" s="168">
        <f aca="true" t="shared" si="1" ref="C27:Y27">SUM(C21:C26)</f>
        <v>-31430904</v>
      </c>
      <c r="D27" s="168">
        <f>SUM(D21:D26)</f>
        <v>0</v>
      </c>
      <c r="E27" s="72">
        <f t="shared" si="1"/>
        <v>-57011004</v>
      </c>
      <c r="F27" s="73">
        <f t="shared" si="1"/>
        <v>-43244075</v>
      </c>
      <c r="G27" s="73">
        <f t="shared" si="1"/>
        <v>-3768106</v>
      </c>
      <c r="H27" s="73">
        <f t="shared" si="1"/>
        <v>-1940126</v>
      </c>
      <c r="I27" s="73">
        <f t="shared" si="1"/>
        <v>-957531</v>
      </c>
      <c r="J27" s="73">
        <f t="shared" si="1"/>
        <v>-6665763</v>
      </c>
      <c r="K27" s="73">
        <f t="shared" si="1"/>
        <v>-1361772</v>
      </c>
      <c r="L27" s="73">
        <f t="shared" si="1"/>
        <v>-599123</v>
      </c>
      <c r="M27" s="73">
        <f t="shared" si="1"/>
        <v>-4215126</v>
      </c>
      <c r="N27" s="73">
        <f t="shared" si="1"/>
        <v>-6176021</v>
      </c>
      <c r="O27" s="73">
        <f t="shared" si="1"/>
        <v>-802423</v>
      </c>
      <c r="P27" s="73">
        <f t="shared" si="1"/>
        <v>-1878656</v>
      </c>
      <c r="Q27" s="73">
        <f t="shared" si="1"/>
        <v>-2360292</v>
      </c>
      <c r="R27" s="73">
        <f t="shared" si="1"/>
        <v>-5041371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-17883155</v>
      </c>
      <c r="X27" s="73">
        <f t="shared" si="1"/>
        <v>-27983807</v>
      </c>
      <c r="Y27" s="73">
        <f t="shared" si="1"/>
        <v>10100652</v>
      </c>
      <c r="Z27" s="170">
        <f>+IF(X27&lt;&gt;0,+(Y27/X27)*100,0)</f>
        <v>-36.09463144167625</v>
      </c>
      <c r="AA27" s="74">
        <f>SUM(AA21:AA26)</f>
        <v>-43244075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>
        <v>-36916</v>
      </c>
      <c r="H33" s="159">
        <v>21462</v>
      </c>
      <c r="I33" s="159">
        <v>24647</v>
      </c>
      <c r="J33" s="159">
        <v>9193</v>
      </c>
      <c r="K33" s="60">
        <v>-21148</v>
      </c>
      <c r="L33" s="60">
        <v>348987</v>
      </c>
      <c r="M33" s="60">
        <v>122114</v>
      </c>
      <c r="N33" s="60">
        <v>449953</v>
      </c>
      <c r="O33" s="159">
        <v>20529</v>
      </c>
      <c r="P33" s="159">
        <v>33983</v>
      </c>
      <c r="Q33" s="159">
        <v>-32867</v>
      </c>
      <c r="R33" s="60">
        <v>21645</v>
      </c>
      <c r="S33" s="60"/>
      <c r="T33" s="60"/>
      <c r="U33" s="60"/>
      <c r="V33" s="159"/>
      <c r="W33" s="159">
        <v>480791</v>
      </c>
      <c r="X33" s="159">
        <v>459146</v>
      </c>
      <c r="Y33" s="60">
        <v>21645</v>
      </c>
      <c r="Z33" s="140">
        <v>4.71</v>
      </c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-3063231</v>
      </c>
      <c r="D35" s="155"/>
      <c r="E35" s="59">
        <v>-3356577</v>
      </c>
      <c r="F35" s="60">
        <v>-3356580</v>
      </c>
      <c r="G35" s="60"/>
      <c r="H35" s="60"/>
      <c r="I35" s="60"/>
      <c r="J35" s="60"/>
      <c r="K35" s="60"/>
      <c r="L35" s="60"/>
      <c r="M35" s="60"/>
      <c r="N35" s="60"/>
      <c r="O35" s="60"/>
      <c r="P35" s="60">
        <v>-1625944</v>
      </c>
      <c r="Q35" s="60"/>
      <c r="R35" s="60">
        <v>-1625944</v>
      </c>
      <c r="S35" s="60"/>
      <c r="T35" s="60"/>
      <c r="U35" s="60"/>
      <c r="V35" s="60"/>
      <c r="W35" s="60">
        <v>-1625944</v>
      </c>
      <c r="X35" s="60">
        <v>-1678290</v>
      </c>
      <c r="Y35" s="60">
        <v>52346</v>
      </c>
      <c r="Z35" s="140">
        <v>-3.12</v>
      </c>
      <c r="AA35" s="62">
        <v>-3356580</v>
      </c>
    </row>
    <row r="36" spans="1:27" ht="12.75">
      <c r="A36" s="250" t="s">
        <v>198</v>
      </c>
      <c r="B36" s="251"/>
      <c r="C36" s="168">
        <f aca="true" t="shared" si="2" ref="C36:Y36">SUM(C31:C35)</f>
        <v>-3063231</v>
      </c>
      <c r="D36" s="168">
        <f>SUM(D31:D35)</f>
        <v>0</v>
      </c>
      <c r="E36" s="72">
        <f t="shared" si="2"/>
        <v>-3356577</v>
      </c>
      <c r="F36" s="73">
        <f t="shared" si="2"/>
        <v>-3356580</v>
      </c>
      <c r="G36" s="73">
        <f t="shared" si="2"/>
        <v>-36916</v>
      </c>
      <c r="H36" s="73">
        <f t="shared" si="2"/>
        <v>21462</v>
      </c>
      <c r="I36" s="73">
        <f t="shared" si="2"/>
        <v>24647</v>
      </c>
      <c r="J36" s="73">
        <f t="shared" si="2"/>
        <v>9193</v>
      </c>
      <c r="K36" s="73">
        <f t="shared" si="2"/>
        <v>-21148</v>
      </c>
      <c r="L36" s="73">
        <f t="shared" si="2"/>
        <v>348987</v>
      </c>
      <c r="M36" s="73">
        <f t="shared" si="2"/>
        <v>122114</v>
      </c>
      <c r="N36" s="73">
        <f t="shared" si="2"/>
        <v>449953</v>
      </c>
      <c r="O36" s="73">
        <f t="shared" si="2"/>
        <v>20529</v>
      </c>
      <c r="P36" s="73">
        <f t="shared" si="2"/>
        <v>-1591961</v>
      </c>
      <c r="Q36" s="73">
        <f t="shared" si="2"/>
        <v>-32867</v>
      </c>
      <c r="R36" s="73">
        <f t="shared" si="2"/>
        <v>-1604299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-1145153</v>
      </c>
      <c r="X36" s="73">
        <f t="shared" si="2"/>
        <v>-1219144</v>
      </c>
      <c r="Y36" s="73">
        <f t="shared" si="2"/>
        <v>73991</v>
      </c>
      <c r="Z36" s="170">
        <f>+IF(X36&lt;&gt;0,+(Y36/X36)*100,0)</f>
        <v>-6.069094380975503</v>
      </c>
      <c r="AA36" s="74">
        <f>SUM(AA31:AA35)</f>
        <v>-3356580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-3986581</v>
      </c>
      <c r="D38" s="153">
        <f>+D17+D27+D36</f>
        <v>0</v>
      </c>
      <c r="E38" s="99">
        <f t="shared" si="3"/>
        <v>-3033230</v>
      </c>
      <c r="F38" s="100">
        <f t="shared" si="3"/>
        <v>-1504646</v>
      </c>
      <c r="G38" s="100">
        <f t="shared" si="3"/>
        <v>13854078</v>
      </c>
      <c r="H38" s="100">
        <f t="shared" si="3"/>
        <v>3384200</v>
      </c>
      <c r="I38" s="100">
        <f t="shared" si="3"/>
        <v>-2619260</v>
      </c>
      <c r="J38" s="100">
        <f t="shared" si="3"/>
        <v>14619018</v>
      </c>
      <c r="K38" s="100">
        <f t="shared" si="3"/>
        <v>-1277486</v>
      </c>
      <c r="L38" s="100">
        <f t="shared" si="3"/>
        <v>-451496</v>
      </c>
      <c r="M38" s="100">
        <f t="shared" si="3"/>
        <v>12752334</v>
      </c>
      <c r="N38" s="100">
        <f t="shared" si="3"/>
        <v>11023352</v>
      </c>
      <c r="O38" s="100">
        <f t="shared" si="3"/>
        <v>-6484964</v>
      </c>
      <c r="P38" s="100">
        <f t="shared" si="3"/>
        <v>-11519703</v>
      </c>
      <c r="Q38" s="100">
        <f t="shared" si="3"/>
        <v>-1443968</v>
      </c>
      <c r="R38" s="100">
        <f t="shared" si="3"/>
        <v>-19448635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6193735</v>
      </c>
      <c r="X38" s="100">
        <f t="shared" si="3"/>
        <v>15143966</v>
      </c>
      <c r="Y38" s="100">
        <f t="shared" si="3"/>
        <v>-8950231</v>
      </c>
      <c r="Z38" s="137">
        <f>+IF(X38&lt;&gt;0,+(Y38/X38)*100,0)</f>
        <v>-59.10097130434656</v>
      </c>
      <c r="AA38" s="102">
        <f>+AA17+AA27+AA36</f>
        <v>-1504646</v>
      </c>
    </row>
    <row r="39" spans="1:27" ht="12.75">
      <c r="A39" s="249" t="s">
        <v>200</v>
      </c>
      <c r="B39" s="182"/>
      <c r="C39" s="153">
        <v>18976001</v>
      </c>
      <c r="D39" s="153"/>
      <c r="E39" s="99">
        <v>8207253</v>
      </c>
      <c r="F39" s="100">
        <v>14987526</v>
      </c>
      <c r="G39" s="100">
        <v>14987526</v>
      </c>
      <c r="H39" s="100">
        <v>28841604</v>
      </c>
      <c r="I39" s="100">
        <v>32225804</v>
      </c>
      <c r="J39" s="100">
        <v>14987526</v>
      </c>
      <c r="K39" s="100">
        <v>29606544</v>
      </c>
      <c r="L39" s="100">
        <v>28329058</v>
      </c>
      <c r="M39" s="100">
        <v>27877562</v>
      </c>
      <c r="N39" s="100">
        <v>29606544</v>
      </c>
      <c r="O39" s="100">
        <v>40629896</v>
      </c>
      <c r="P39" s="100">
        <v>34144932</v>
      </c>
      <c r="Q39" s="100">
        <v>22625229</v>
      </c>
      <c r="R39" s="100">
        <v>40629896</v>
      </c>
      <c r="S39" s="100"/>
      <c r="T39" s="100"/>
      <c r="U39" s="100"/>
      <c r="V39" s="100"/>
      <c r="W39" s="100">
        <v>14987526</v>
      </c>
      <c r="X39" s="100">
        <v>14987526</v>
      </c>
      <c r="Y39" s="100"/>
      <c r="Z39" s="137"/>
      <c r="AA39" s="102">
        <v>14987526</v>
      </c>
    </row>
    <row r="40" spans="1:27" ht="12.75">
      <c r="A40" s="269" t="s">
        <v>201</v>
      </c>
      <c r="B40" s="256"/>
      <c r="C40" s="257">
        <v>14989420</v>
      </c>
      <c r="D40" s="257"/>
      <c r="E40" s="258">
        <v>5174024</v>
      </c>
      <c r="F40" s="259">
        <v>13482880</v>
      </c>
      <c r="G40" s="259">
        <v>28841604</v>
      </c>
      <c r="H40" s="259">
        <v>32225804</v>
      </c>
      <c r="I40" s="259">
        <v>29606544</v>
      </c>
      <c r="J40" s="259">
        <v>29606544</v>
      </c>
      <c r="K40" s="259">
        <v>28329058</v>
      </c>
      <c r="L40" s="259">
        <v>27877562</v>
      </c>
      <c r="M40" s="259">
        <v>40629896</v>
      </c>
      <c r="N40" s="259">
        <v>40629896</v>
      </c>
      <c r="O40" s="259">
        <v>34144932</v>
      </c>
      <c r="P40" s="259">
        <v>22625229</v>
      </c>
      <c r="Q40" s="259">
        <v>21181261</v>
      </c>
      <c r="R40" s="259">
        <v>21181261</v>
      </c>
      <c r="S40" s="259"/>
      <c r="T40" s="259"/>
      <c r="U40" s="259"/>
      <c r="V40" s="259"/>
      <c r="W40" s="259">
        <v>21181261</v>
      </c>
      <c r="X40" s="259">
        <v>30131492</v>
      </c>
      <c r="Y40" s="259">
        <v>-8950231</v>
      </c>
      <c r="Z40" s="260">
        <v>-29.7</v>
      </c>
      <c r="AA40" s="261">
        <v>13482880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32253770</v>
      </c>
      <c r="D5" s="200">
        <f t="shared" si="0"/>
        <v>0</v>
      </c>
      <c r="E5" s="106">
        <f t="shared" si="0"/>
        <v>52011000</v>
      </c>
      <c r="F5" s="106">
        <f t="shared" si="0"/>
        <v>43244074</v>
      </c>
      <c r="G5" s="106">
        <f t="shared" si="0"/>
        <v>759198</v>
      </c>
      <c r="H5" s="106">
        <f t="shared" si="0"/>
        <v>1729669</v>
      </c>
      <c r="I5" s="106">
        <f t="shared" si="0"/>
        <v>974947</v>
      </c>
      <c r="J5" s="106">
        <f t="shared" si="0"/>
        <v>3463814</v>
      </c>
      <c r="K5" s="106">
        <f t="shared" si="0"/>
        <v>1298081</v>
      </c>
      <c r="L5" s="106">
        <f t="shared" si="0"/>
        <v>994670</v>
      </c>
      <c r="M5" s="106">
        <f t="shared" si="0"/>
        <v>3834359</v>
      </c>
      <c r="N5" s="106">
        <f t="shared" si="0"/>
        <v>6127110</v>
      </c>
      <c r="O5" s="106">
        <f t="shared" si="0"/>
        <v>730463</v>
      </c>
      <c r="P5" s="106">
        <f t="shared" si="0"/>
        <v>1893411</v>
      </c>
      <c r="Q5" s="106">
        <f t="shared" si="0"/>
        <v>2284165</v>
      </c>
      <c r="R5" s="106">
        <f t="shared" si="0"/>
        <v>4908039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14498963</v>
      </c>
      <c r="X5" s="106">
        <f t="shared" si="0"/>
        <v>32433056</v>
      </c>
      <c r="Y5" s="106">
        <f t="shared" si="0"/>
        <v>-17934093</v>
      </c>
      <c r="Z5" s="201">
        <f>+IF(X5&lt;&gt;0,+(Y5/X5)*100,0)</f>
        <v>-55.2957235975543</v>
      </c>
      <c r="AA5" s="199">
        <f>SUM(AA11:AA18)</f>
        <v>43244074</v>
      </c>
    </row>
    <row r="6" spans="1:27" ht="12.75">
      <c r="A6" s="291" t="s">
        <v>205</v>
      </c>
      <c r="B6" s="142"/>
      <c r="C6" s="62">
        <v>14086194</v>
      </c>
      <c r="D6" s="156"/>
      <c r="E6" s="60">
        <v>9500000</v>
      </c>
      <c r="F6" s="60">
        <v>8570519</v>
      </c>
      <c r="G6" s="60"/>
      <c r="H6" s="60">
        <v>1193316</v>
      </c>
      <c r="I6" s="60">
        <v>821766</v>
      </c>
      <c r="J6" s="60">
        <v>2015082</v>
      </c>
      <c r="K6" s="60">
        <v>-45369</v>
      </c>
      <c r="L6" s="60"/>
      <c r="M6" s="60">
        <v>1176328</v>
      </c>
      <c r="N6" s="60">
        <v>1130959</v>
      </c>
      <c r="O6" s="60">
        <v>1070</v>
      </c>
      <c r="P6" s="60"/>
      <c r="Q6" s="60">
        <v>44302</v>
      </c>
      <c r="R6" s="60">
        <v>45372</v>
      </c>
      <c r="S6" s="60"/>
      <c r="T6" s="60"/>
      <c r="U6" s="60"/>
      <c r="V6" s="60"/>
      <c r="W6" s="60">
        <v>3191413</v>
      </c>
      <c r="X6" s="60">
        <v>6427889</v>
      </c>
      <c r="Y6" s="60">
        <v>-3236476</v>
      </c>
      <c r="Z6" s="140">
        <v>-50.35</v>
      </c>
      <c r="AA6" s="155">
        <v>8570519</v>
      </c>
    </row>
    <row r="7" spans="1:27" ht="12.75">
      <c r="A7" s="291" t="s">
        <v>206</v>
      </c>
      <c r="B7" s="142"/>
      <c r="C7" s="62">
        <v>3164247</v>
      </c>
      <c r="D7" s="156"/>
      <c r="E7" s="60">
        <v>10904000</v>
      </c>
      <c r="F7" s="60">
        <v>9590590</v>
      </c>
      <c r="G7" s="60"/>
      <c r="H7" s="60"/>
      <c r="I7" s="60"/>
      <c r="J7" s="60"/>
      <c r="K7" s="60"/>
      <c r="L7" s="60"/>
      <c r="M7" s="60">
        <v>405972</v>
      </c>
      <c r="N7" s="60">
        <v>405972</v>
      </c>
      <c r="O7" s="60"/>
      <c r="P7" s="60"/>
      <c r="Q7" s="60">
        <v>424476</v>
      </c>
      <c r="R7" s="60">
        <v>424476</v>
      </c>
      <c r="S7" s="60"/>
      <c r="T7" s="60"/>
      <c r="U7" s="60"/>
      <c r="V7" s="60"/>
      <c r="W7" s="60">
        <v>830448</v>
      </c>
      <c r="X7" s="60">
        <v>7192943</v>
      </c>
      <c r="Y7" s="60">
        <v>-6362495</v>
      </c>
      <c r="Z7" s="140">
        <v>-88.45</v>
      </c>
      <c r="AA7" s="155">
        <v>9590590</v>
      </c>
    </row>
    <row r="8" spans="1:27" ht="12.75">
      <c r="A8" s="291" t="s">
        <v>207</v>
      </c>
      <c r="B8" s="142"/>
      <c r="C8" s="62">
        <v>8607780</v>
      </c>
      <c r="D8" s="156"/>
      <c r="E8" s="60">
        <v>7500000</v>
      </c>
      <c r="F8" s="60">
        <v>13863385</v>
      </c>
      <c r="G8" s="60"/>
      <c r="H8" s="60">
        <v>279090</v>
      </c>
      <c r="I8" s="60">
        <v>135765</v>
      </c>
      <c r="J8" s="60">
        <v>414855</v>
      </c>
      <c r="K8" s="60">
        <v>1043020</v>
      </c>
      <c r="L8" s="60">
        <v>123500</v>
      </c>
      <c r="M8" s="60">
        <v>2252059</v>
      </c>
      <c r="N8" s="60">
        <v>3418579</v>
      </c>
      <c r="O8" s="60">
        <v>439844</v>
      </c>
      <c r="P8" s="60">
        <v>959359</v>
      </c>
      <c r="Q8" s="60">
        <v>1412004</v>
      </c>
      <c r="R8" s="60">
        <v>2811207</v>
      </c>
      <c r="S8" s="60"/>
      <c r="T8" s="60"/>
      <c r="U8" s="60"/>
      <c r="V8" s="60"/>
      <c r="W8" s="60">
        <v>6644641</v>
      </c>
      <c r="X8" s="60">
        <v>10397539</v>
      </c>
      <c r="Y8" s="60">
        <v>-3752898</v>
      </c>
      <c r="Z8" s="140">
        <v>-36.09</v>
      </c>
      <c r="AA8" s="155">
        <v>13863385</v>
      </c>
    </row>
    <row r="9" spans="1:27" ht="12.75">
      <c r="A9" s="291" t="s">
        <v>208</v>
      </c>
      <c r="B9" s="142"/>
      <c r="C9" s="62">
        <v>832051</v>
      </c>
      <c r="D9" s="156"/>
      <c r="E9" s="60">
        <v>11500000</v>
      </c>
      <c r="F9" s="60">
        <v>670096</v>
      </c>
      <c r="G9" s="60"/>
      <c r="H9" s="60"/>
      <c r="I9" s="60"/>
      <c r="J9" s="60"/>
      <c r="K9" s="60"/>
      <c r="L9" s="60"/>
      <c r="M9" s="60"/>
      <c r="N9" s="60"/>
      <c r="O9" s="60"/>
      <c r="P9" s="60">
        <v>520376</v>
      </c>
      <c r="Q9" s="60"/>
      <c r="R9" s="60">
        <v>520376</v>
      </c>
      <c r="S9" s="60"/>
      <c r="T9" s="60"/>
      <c r="U9" s="60"/>
      <c r="V9" s="60"/>
      <c r="W9" s="60">
        <v>520376</v>
      </c>
      <c r="X9" s="60">
        <v>502572</v>
      </c>
      <c r="Y9" s="60">
        <v>17804</v>
      </c>
      <c r="Z9" s="140">
        <v>3.54</v>
      </c>
      <c r="AA9" s="155">
        <v>670096</v>
      </c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>
        <v>257263</v>
      </c>
      <c r="I10" s="60"/>
      <c r="J10" s="60">
        <v>257263</v>
      </c>
      <c r="K10" s="60">
        <v>345678</v>
      </c>
      <c r="L10" s="60"/>
      <c r="M10" s="60"/>
      <c r="N10" s="60">
        <v>345678</v>
      </c>
      <c r="O10" s="60"/>
      <c r="P10" s="60"/>
      <c r="Q10" s="60"/>
      <c r="R10" s="60"/>
      <c r="S10" s="60"/>
      <c r="T10" s="60"/>
      <c r="U10" s="60"/>
      <c r="V10" s="60"/>
      <c r="W10" s="60">
        <v>602941</v>
      </c>
      <c r="X10" s="60"/>
      <c r="Y10" s="60">
        <v>602941</v>
      </c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26690272</v>
      </c>
      <c r="D11" s="294">
        <f t="shared" si="1"/>
        <v>0</v>
      </c>
      <c r="E11" s="295">
        <f t="shared" si="1"/>
        <v>39404000</v>
      </c>
      <c r="F11" s="295">
        <f t="shared" si="1"/>
        <v>32694590</v>
      </c>
      <c r="G11" s="295">
        <f t="shared" si="1"/>
        <v>0</v>
      </c>
      <c r="H11" s="295">
        <f t="shared" si="1"/>
        <v>1729669</v>
      </c>
      <c r="I11" s="295">
        <f t="shared" si="1"/>
        <v>957531</v>
      </c>
      <c r="J11" s="295">
        <f t="shared" si="1"/>
        <v>2687200</v>
      </c>
      <c r="K11" s="295">
        <f t="shared" si="1"/>
        <v>1343329</v>
      </c>
      <c r="L11" s="295">
        <f t="shared" si="1"/>
        <v>123500</v>
      </c>
      <c r="M11" s="295">
        <f t="shared" si="1"/>
        <v>3834359</v>
      </c>
      <c r="N11" s="295">
        <f t="shared" si="1"/>
        <v>5301188</v>
      </c>
      <c r="O11" s="295">
        <f t="shared" si="1"/>
        <v>440914</v>
      </c>
      <c r="P11" s="295">
        <f t="shared" si="1"/>
        <v>1479735</v>
      </c>
      <c r="Q11" s="295">
        <f t="shared" si="1"/>
        <v>1880782</v>
      </c>
      <c r="R11" s="295">
        <f t="shared" si="1"/>
        <v>3801431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11789819</v>
      </c>
      <c r="X11" s="295">
        <f t="shared" si="1"/>
        <v>24520943</v>
      </c>
      <c r="Y11" s="295">
        <f t="shared" si="1"/>
        <v>-12731124</v>
      </c>
      <c r="Z11" s="296">
        <f>+IF(X11&lt;&gt;0,+(Y11/X11)*100,0)</f>
        <v>-51.919389886432995</v>
      </c>
      <c r="AA11" s="297">
        <f>SUM(AA6:AA10)</f>
        <v>32694590</v>
      </c>
    </row>
    <row r="12" spans="1:27" ht="12.75">
      <c r="A12" s="298" t="s">
        <v>211</v>
      </c>
      <c r="B12" s="136"/>
      <c r="C12" s="62">
        <v>2383528</v>
      </c>
      <c r="D12" s="156"/>
      <c r="E12" s="60">
        <v>5167000</v>
      </c>
      <c r="F12" s="60">
        <v>5625123</v>
      </c>
      <c r="G12" s="60"/>
      <c r="H12" s="60"/>
      <c r="I12" s="60"/>
      <c r="J12" s="60"/>
      <c r="K12" s="60">
        <v>-11095</v>
      </c>
      <c r="L12" s="60">
        <v>858620</v>
      </c>
      <c r="M12" s="60"/>
      <c r="N12" s="60">
        <v>847525</v>
      </c>
      <c r="O12" s="60"/>
      <c r="P12" s="60">
        <v>413701</v>
      </c>
      <c r="Q12" s="60">
        <v>31579</v>
      </c>
      <c r="R12" s="60">
        <v>445280</v>
      </c>
      <c r="S12" s="60"/>
      <c r="T12" s="60"/>
      <c r="U12" s="60"/>
      <c r="V12" s="60"/>
      <c r="W12" s="60">
        <v>1292805</v>
      </c>
      <c r="X12" s="60">
        <v>4218842</v>
      </c>
      <c r="Y12" s="60">
        <v>-2926037</v>
      </c>
      <c r="Z12" s="140">
        <v>-69.36</v>
      </c>
      <c r="AA12" s="155">
        <v>5625123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2612658</v>
      </c>
      <c r="D15" s="156"/>
      <c r="E15" s="60">
        <v>7090000</v>
      </c>
      <c r="F15" s="60">
        <v>4574361</v>
      </c>
      <c r="G15" s="60">
        <v>759198</v>
      </c>
      <c r="H15" s="60"/>
      <c r="I15" s="60">
        <v>17416</v>
      </c>
      <c r="J15" s="60">
        <v>776614</v>
      </c>
      <c r="K15" s="60">
        <v>-34153</v>
      </c>
      <c r="L15" s="60">
        <v>12550</v>
      </c>
      <c r="M15" s="60"/>
      <c r="N15" s="60">
        <v>-21603</v>
      </c>
      <c r="O15" s="60"/>
      <c r="P15" s="60"/>
      <c r="Q15" s="60">
        <v>371804</v>
      </c>
      <c r="R15" s="60">
        <v>371804</v>
      </c>
      <c r="S15" s="60"/>
      <c r="T15" s="60"/>
      <c r="U15" s="60"/>
      <c r="V15" s="60"/>
      <c r="W15" s="60">
        <v>1126815</v>
      </c>
      <c r="X15" s="60">
        <v>3430771</v>
      </c>
      <c r="Y15" s="60">
        <v>-2303956</v>
      </c>
      <c r="Z15" s="140">
        <v>-67.16</v>
      </c>
      <c r="AA15" s="155">
        <v>4574361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567312</v>
      </c>
      <c r="D18" s="276"/>
      <c r="E18" s="82">
        <v>350000</v>
      </c>
      <c r="F18" s="82">
        <v>350000</v>
      </c>
      <c r="G18" s="82"/>
      <c r="H18" s="82"/>
      <c r="I18" s="82"/>
      <c r="J18" s="82"/>
      <c r="K18" s="82"/>
      <c r="L18" s="82"/>
      <c r="M18" s="82"/>
      <c r="N18" s="82"/>
      <c r="O18" s="82">
        <v>289549</v>
      </c>
      <c r="P18" s="82">
        <v>-25</v>
      </c>
      <c r="Q18" s="82"/>
      <c r="R18" s="82">
        <v>289524</v>
      </c>
      <c r="S18" s="82"/>
      <c r="T18" s="82"/>
      <c r="U18" s="82"/>
      <c r="V18" s="82"/>
      <c r="W18" s="82">
        <v>289524</v>
      </c>
      <c r="X18" s="82">
        <v>262500</v>
      </c>
      <c r="Y18" s="82">
        <v>27024</v>
      </c>
      <c r="Z18" s="270">
        <v>10.29</v>
      </c>
      <c r="AA18" s="278">
        <v>350000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5000000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>
        <v>5000000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5000000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14086194</v>
      </c>
      <c r="D36" s="156">
        <f t="shared" si="4"/>
        <v>0</v>
      </c>
      <c r="E36" s="60">
        <f t="shared" si="4"/>
        <v>14500000</v>
      </c>
      <c r="F36" s="60">
        <f t="shared" si="4"/>
        <v>8570519</v>
      </c>
      <c r="G36" s="60">
        <f t="shared" si="4"/>
        <v>0</v>
      </c>
      <c r="H36" s="60">
        <f t="shared" si="4"/>
        <v>1193316</v>
      </c>
      <c r="I36" s="60">
        <f t="shared" si="4"/>
        <v>821766</v>
      </c>
      <c r="J36" s="60">
        <f t="shared" si="4"/>
        <v>2015082</v>
      </c>
      <c r="K36" s="60">
        <f t="shared" si="4"/>
        <v>-45369</v>
      </c>
      <c r="L36" s="60">
        <f t="shared" si="4"/>
        <v>0</v>
      </c>
      <c r="M36" s="60">
        <f t="shared" si="4"/>
        <v>1176328</v>
      </c>
      <c r="N36" s="60">
        <f t="shared" si="4"/>
        <v>1130959</v>
      </c>
      <c r="O36" s="60">
        <f t="shared" si="4"/>
        <v>1070</v>
      </c>
      <c r="P36" s="60">
        <f t="shared" si="4"/>
        <v>0</v>
      </c>
      <c r="Q36" s="60">
        <f t="shared" si="4"/>
        <v>44302</v>
      </c>
      <c r="R36" s="60">
        <f t="shared" si="4"/>
        <v>45372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3191413</v>
      </c>
      <c r="X36" s="60">
        <f t="shared" si="4"/>
        <v>6427889</v>
      </c>
      <c r="Y36" s="60">
        <f t="shared" si="4"/>
        <v>-3236476</v>
      </c>
      <c r="Z36" s="140">
        <f aca="true" t="shared" si="5" ref="Z36:Z49">+IF(X36&lt;&gt;0,+(Y36/X36)*100,0)</f>
        <v>-50.35052721041075</v>
      </c>
      <c r="AA36" s="155">
        <f>AA6+AA21</f>
        <v>8570519</v>
      </c>
    </row>
    <row r="37" spans="1:27" ht="12.75">
      <c r="A37" s="291" t="s">
        <v>206</v>
      </c>
      <c r="B37" s="142"/>
      <c r="C37" s="62">
        <f t="shared" si="4"/>
        <v>3164247</v>
      </c>
      <c r="D37" s="156">
        <f t="shared" si="4"/>
        <v>0</v>
      </c>
      <c r="E37" s="60">
        <f t="shared" si="4"/>
        <v>10904000</v>
      </c>
      <c r="F37" s="60">
        <f t="shared" si="4"/>
        <v>9590590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405972</v>
      </c>
      <c r="N37" s="60">
        <f t="shared" si="4"/>
        <v>405972</v>
      </c>
      <c r="O37" s="60">
        <f t="shared" si="4"/>
        <v>0</v>
      </c>
      <c r="P37" s="60">
        <f t="shared" si="4"/>
        <v>0</v>
      </c>
      <c r="Q37" s="60">
        <f t="shared" si="4"/>
        <v>424476</v>
      </c>
      <c r="R37" s="60">
        <f t="shared" si="4"/>
        <v>424476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830448</v>
      </c>
      <c r="X37" s="60">
        <f t="shared" si="4"/>
        <v>7192943</v>
      </c>
      <c r="Y37" s="60">
        <f t="shared" si="4"/>
        <v>-6362495</v>
      </c>
      <c r="Z37" s="140">
        <f t="shared" si="5"/>
        <v>-88.45468398679094</v>
      </c>
      <c r="AA37" s="155">
        <f>AA7+AA22</f>
        <v>9590590</v>
      </c>
    </row>
    <row r="38" spans="1:27" ht="12.75">
      <c r="A38" s="291" t="s">
        <v>207</v>
      </c>
      <c r="B38" s="142"/>
      <c r="C38" s="62">
        <f t="shared" si="4"/>
        <v>8607780</v>
      </c>
      <c r="D38" s="156">
        <f t="shared" si="4"/>
        <v>0</v>
      </c>
      <c r="E38" s="60">
        <f t="shared" si="4"/>
        <v>7500000</v>
      </c>
      <c r="F38" s="60">
        <f t="shared" si="4"/>
        <v>13863385</v>
      </c>
      <c r="G38" s="60">
        <f t="shared" si="4"/>
        <v>0</v>
      </c>
      <c r="H38" s="60">
        <f t="shared" si="4"/>
        <v>279090</v>
      </c>
      <c r="I38" s="60">
        <f t="shared" si="4"/>
        <v>135765</v>
      </c>
      <c r="J38" s="60">
        <f t="shared" si="4"/>
        <v>414855</v>
      </c>
      <c r="K38" s="60">
        <f t="shared" si="4"/>
        <v>1043020</v>
      </c>
      <c r="L38" s="60">
        <f t="shared" si="4"/>
        <v>123500</v>
      </c>
      <c r="M38" s="60">
        <f t="shared" si="4"/>
        <v>2252059</v>
      </c>
      <c r="N38" s="60">
        <f t="shared" si="4"/>
        <v>3418579</v>
      </c>
      <c r="O38" s="60">
        <f t="shared" si="4"/>
        <v>439844</v>
      </c>
      <c r="P38" s="60">
        <f t="shared" si="4"/>
        <v>959359</v>
      </c>
      <c r="Q38" s="60">
        <f t="shared" si="4"/>
        <v>1412004</v>
      </c>
      <c r="R38" s="60">
        <f t="shared" si="4"/>
        <v>2811207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6644641</v>
      </c>
      <c r="X38" s="60">
        <f t="shared" si="4"/>
        <v>10397539</v>
      </c>
      <c r="Y38" s="60">
        <f t="shared" si="4"/>
        <v>-3752898</v>
      </c>
      <c r="Z38" s="140">
        <f t="shared" si="5"/>
        <v>-36.09409880549618</v>
      </c>
      <c r="AA38" s="155">
        <f>AA8+AA23</f>
        <v>13863385</v>
      </c>
    </row>
    <row r="39" spans="1:27" ht="12.75">
      <c r="A39" s="291" t="s">
        <v>208</v>
      </c>
      <c r="B39" s="142"/>
      <c r="C39" s="62">
        <f t="shared" si="4"/>
        <v>832051</v>
      </c>
      <c r="D39" s="156">
        <f t="shared" si="4"/>
        <v>0</v>
      </c>
      <c r="E39" s="60">
        <f t="shared" si="4"/>
        <v>11500000</v>
      </c>
      <c r="F39" s="60">
        <f t="shared" si="4"/>
        <v>670096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520376</v>
      </c>
      <c r="Q39" s="60">
        <f t="shared" si="4"/>
        <v>0</v>
      </c>
      <c r="R39" s="60">
        <f t="shared" si="4"/>
        <v>520376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520376</v>
      </c>
      <c r="X39" s="60">
        <f t="shared" si="4"/>
        <v>502572</v>
      </c>
      <c r="Y39" s="60">
        <f t="shared" si="4"/>
        <v>17804</v>
      </c>
      <c r="Z39" s="140">
        <f t="shared" si="5"/>
        <v>3.5425769839943335</v>
      </c>
      <c r="AA39" s="155">
        <f>AA9+AA24</f>
        <v>670096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257263</v>
      </c>
      <c r="I40" s="60">
        <f t="shared" si="4"/>
        <v>0</v>
      </c>
      <c r="J40" s="60">
        <f t="shared" si="4"/>
        <v>257263</v>
      </c>
      <c r="K40" s="60">
        <f t="shared" si="4"/>
        <v>345678</v>
      </c>
      <c r="L40" s="60">
        <f t="shared" si="4"/>
        <v>0</v>
      </c>
      <c r="M40" s="60">
        <f t="shared" si="4"/>
        <v>0</v>
      </c>
      <c r="N40" s="60">
        <f t="shared" si="4"/>
        <v>345678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602941</v>
      </c>
      <c r="X40" s="60">
        <f t="shared" si="4"/>
        <v>0</v>
      </c>
      <c r="Y40" s="60">
        <f t="shared" si="4"/>
        <v>602941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26690272</v>
      </c>
      <c r="D41" s="294">
        <f t="shared" si="6"/>
        <v>0</v>
      </c>
      <c r="E41" s="295">
        <f t="shared" si="6"/>
        <v>44404000</v>
      </c>
      <c r="F41" s="295">
        <f t="shared" si="6"/>
        <v>32694590</v>
      </c>
      <c r="G41" s="295">
        <f t="shared" si="6"/>
        <v>0</v>
      </c>
      <c r="H41" s="295">
        <f t="shared" si="6"/>
        <v>1729669</v>
      </c>
      <c r="I41" s="295">
        <f t="shared" si="6"/>
        <v>957531</v>
      </c>
      <c r="J41" s="295">
        <f t="shared" si="6"/>
        <v>2687200</v>
      </c>
      <c r="K41" s="295">
        <f t="shared" si="6"/>
        <v>1343329</v>
      </c>
      <c r="L41" s="295">
        <f t="shared" si="6"/>
        <v>123500</v>
      </c>
      <c r="M41" s="295">
        <f t="shared" si="6"/>
        <v>3834359</v>
      </c>
      <c r="N41" s="295">
        <f t="shared" si="6"/>
        <v>5301188</v>
      </c>
      <c r="O41" s="295">
        <f t="shared" si="6"/>
        <v>440914</v>
      </c>
      <c r="P41" s="295">
        <f t="shared" si="6"/>
        <v>1479735</v>
      </c>
      <c r="Q41" s="295">
        <f t="shared" si="6"/>
        <v>1880782</v>
      </c>
      <c r="R41" s="295">
        <f t="shared" si="6"/>
        <v>3801431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11789819</v>
      </c>
      <c r="X41" s="295">
        <f t="shared" si="6"/>
        <v>24520943</v>
      </c>
      <c r="Y41" s="295">
        <f t="shared" si="6"/>
        <v>-12731124</v>
      </c>
      <c r="Z41" s="296">
        <f t="shared" si="5"/>
        <v>-51.919389886432995</v>
      </c>
      <c r="AA41" s="297">
        <f>SUM(AA36:AA40)</f>
        <v>32694590</v>
      </c>
    </row>
    <row r="42" spans="1:27" ht="12.75">
      <c r="A42" s="298" t="s">
        <v>211</v>
      </c>
      <c r="B42" s="136"/>
      <c r="C42" s="95">
        <f aca="true" t="shared" si="7" ref="C42:Y48">C12+C27</f>
        <v>2383528</v>
      </c>
      <c r="D42" s="129">
        <f t="shared" si="7"/>
        <v>0</v>
      </c>
      <c r="E42" s="54">
        <f t="shared" si="7"/>
        <v>5167000</v>
      </c>
      <c r="F42" s="54">
        <f t="shared" si="7"/>
        <v>5625123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-11095</v>
      </c>
      <c r="L42" s="54">
        <f t="shared" si="7"/>
        <v>858620</v>
      </c>
      <c r="M42" s="54">
        <f t="shared" si="7"/>
        <v>0</v>
      </c>
      <c r="N42" s="54">
        <f t="shared" si="7"/>
        <v>847525</v>
      </c>
      <c r="O42" s="54">
        <f t="shared" si="7"/>
        <v>0</v>
      </c>
      <c r="P42" s="54">
        <f t="shared" si="7"/>
        <v>413701</v>
      </c>
      <c r="Q42" s="54">
        <f t="shared" si="7"/>
        <v>31579</v>
      </c>
      <c r="R42" s="54">
        <f t="shared" si="7"/>
        <v>445280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1292805</v>
      </c>
      <c r="X42" s="54">
        <f t="shared" si="7"/>
        <v>4218842</v>
      </c>
      <c r="Y42" s="54">
        <f t="shared" si="7"/>
        <v>-2926037</v>
      </c>
      <c r="Z42" s="184">
        <f t="shared" si="5"/>
        <v>-69.35640159076827</v>
      </c>
      <c r="AA42" s="130">
        <f aca="true" t="shared" si="8" ref="AA42:AA48">AA12+AA27</f>
        <v>5625123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2612658</v>
      </c>
      <c r="D45" s="129">
        <f t="shared" si="7"/>
        <v>0</v>
      </c>
      <c r="E45" s="54">
        <f t="shared" si="7"/>
        <v>7090000</v>
      </c>
      <c r="F45" s="54">
        <f t="shared" si="7"/>
        <v>4574361</v>
      </c>
      <c r="G45" s="54">
        <f t="shared" si="7"/>
        <v>759198</v>
      </c>
      <c r="H45" s="54">
        <f t="shared" si="7"/>
        <v>0</v>
      </c>
      <c r="I45" s="54">
        <f t="shared" si="7"/>
        <v>17416</v>
      </c>
      <c r="J45" s="54">
        <f t="shared" si="7"/>
        <v>776614</v>
      </c>
      <c r="K45" s="54">
        <f t="shared" si="7"/>
        <v>-34153</v>
      </c>
      <c r="L45" s="54">
        <f t="shared" si="7"/>
        <v>12550</v>
      </c>
      <c r="M45" s="54">
        <f t="shared" si="7"/>
        <v>0</v>
      </c>
      <c r="N45" s="54">
        <f t="shared" si="7"/>
        <v>-21603</v>
      </c>
      <c r="O45" s="54">
        <f t="shared" si="7"/>
        <v>0</v>
      </c>
      <c r="P45" s="54">
        <f t="shared" si="7"/>
        <v>0</v>
      </c>
      <c r="Q45" s="54">
        <f t="shared" si="7"/>
        <v>371804</v>
      </c>
      <c r="R45" s="54">
        <f t="shared" si="7"/>
        <v>371804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1126815</v>
      </c>
      <c r="X45" s="54">
        <f t="shared" si="7"/>
        <v>3430771</v>
      </c>
      <c r="Y45" s="54">
        <f t="shared" si="7"/>
        <v>-2303956</v>
      </c>
      <c r="Z45" s="184">
        <f t="shared" si="5"/>
        <v>-67.15563352960604</v>
      </c>
      <c r="AA45" s="130">
        <f t="shared" si="8"/>
        <v>4574361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567312</v>
      </c>
      <c r="D48" s="129">
        <f t="shared" si="7"/>
        <v>0</v>
      </c>
      <c r="E48" s="54">
        <f t="shared" si="7"/>
        <v>350000</v>
      </c>
      <c r="F48" s="54">
        <f t="shared" si="7"/>
        <v>350000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289549</v>
      </c>
      <c r="P48" s="54">
        <f t="shared" si="7"/>
        <v>-25</v>
      </c>
      <c r="Q48" s="54">
        <f t="shared" si="7"/>
        <v>0</v>
      </c>
      <c r="R48" s="54">
        <f t="shared" si="7"/>
        <v>289524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289524</v>
      </c>
      <c r="X48" s="54">
        <f t="shared" si="7"/>
        <v>262500</v>
      </c>
      <c r="Y48" s="54">
        <f t="shared" si="7"/>
        <v>27024</v>
      </c>
      <c r="Z48" s="184">
        <f t="shared" si="5"/>
        <v>10.294857142857143</v>
      </c>
      <c r="AA48" s="130">
        <f t="shared" si="8"/>
        <v>350000</v>
      </c>
    </row>
    <row r="49" spans="1:27" ht="12.75">
      <c r="A49" s="308" t="s">
        <v>220</v>
      </c>
      <c r="B49" s="149"/>
      <c r="C49" s="239">
        <f aca="true" t="shared" si="9" ref="C49:Y49">SUM(C41:C48)</f>
        <v>32253770</v>
      </c>
      <c r="D49" s="218">
        <f t="shared" si="9"/>
        <v>0</v>
      </c>
      <c r="E49" s="220">
        <f t="shared" si="9"/>
        <v>57011000</v>
      </c>
      <c r="F49" s="220">
        <f t="shared" si="9"/>
        <v>43244074</v>
      </c>
      <c r="G49" s="220">
        <f t="shared" si="9"/>
        <v>759198</v>
      </c>
      <c r="H49" s="220">
        <f t="shared" si="9"/>
        <v>1729669</v>
      </c>
      <c r="I49" s="220">
        <f t="shared" si="9"/>
        <v>974947</v>
      </c>
      <c r="J49" s="220">
        <f t="shared" si="9"/>
        <v>3463814</v>
      </c>
      <c r="K49" s="220">
        <f t="shared" si="9"/>
        <v>1298081</v>
      </c>
      <c r="L49" s="220">
        <f t="shared" si="9"/>
        <v>994670</v>
      </c>
      <c r="M49" s="220">
        <f t="shared" si="9"/>
        <v>3834359</v>
      </c>
      <c r="N49" s="220">
        <f t="shared" si="9"/>
        <v>6127110</v>
      </c>
      <c r="O49" s="220">
        <f t="shared" si="9"/>
        <v>730463</v>
      </c>
      <c r="P49" s="220">
        <f t="shared" si="9"/>
        <v>1893411</v>
      </c>
      <c r="Q49" s="220">
        <f t="shared" si="9"/>
        <v>2284165</v>
      </c>
      <c r="R49" s="220">
        <f t="shared" si="9"/>
        <v>4908039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14498963</v>
      </c>
      <c r="X49" s="220">
        <f t="shared" si="9"/>
        <v>32433056</v>
      </c>
      <c r="Y49" s="220">
        <f t="shared" si="9"/>
        <v>-17934093</v>
      </c>
      <c r="Z49" s="221">
        <f t="shared" si="5"/>
        <v>-55.2957235975543</v>
      </c>
      <c r="AA49" s="222">
        <f>SUM(AA41:AA48)</f>
        <v>43244074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21475149</v>
      </c>
      <c r="D51" s="129">
        <f t="shared" si="10"/>
        <v>0</v>
      </c>
      <c r="E51" s="54">
        <f t="shared" si="10"/>
        <v>29891279</v>
      </c>
      <c r="F51" s="54">
        <f t="shared" si="10"/>
        <v>28262330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21196748</v>
      </c>
      <c r="Y51" s="54">
        <f t="shared" si="10"/>
        <v>-21196748</v>
      </c>
      <c r="Z51" s="184">
        <f>+IF(X51&lt;&gt;0,+(Y51/X51)*100,0)</f>
        <v>-100</v>
      </c>
      <c r="AA51" s="130">
        <f>SUM(AA57:AA61)</f>
        <v>28262330</v>
      </c>
    </row>
    <row r="52" spans="1:27" ht="12.75">
      <c r="A52" s="310" t="s">
        <v>205</v>
      </c>
      <c r="B52" s="142"/>
      <c r="C52" s="62">
        <v>6690211</v>
      </c>
      <c r="D52" s="156"/>
      <c r="E52" s="60">
        <v>5200000</v>
      </c>
      <c r="F52" s="60">
        <v>5200000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3900000</v>
      </c>
      <c r="Y52" s="60">
        <v>-3900000</v>
      </c>
      <c r="Z52" s="140">
        <v>-100</v>
      </c>
      <c r="AA52" s="155">
        <v>5200000</v>
      </c>
    </row>
    <row r="53" spans="1:27" ht="12.75">
      <c r="A53" s="310" t="s">
        <v>206</v>
      </c>
      <c r="B53" s="142"/>
      <c r="C53" s="62">
        <v>8757637</v>
      </c>
      <c r="D53" s="156"/>
      <c r="E53" s="60">
        <v>11500000</v>
      </c>
      <c r="F53" s="60">
        <v>11250000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8437500</v>
      </c>
      <c r="Y53" s="60">
        <v>-8437500</v>
      </c>
      <c r="Z53" s="140">
        <v>-100</v>
      </c>
      <c r="AA53" s="155">
        <v>11250000</v>
      </c>
    </row>
    <row r="54" spans="1:27" ht="12.75">
      <c r="A54" s="310" t="s">
        <v>207</v>
      </c>
      <c r="B54" s="142"/>
      <c r="C54" s="62">
        <v>1949914</v>
      </c>
      <c r="D54" s="156"/>
      <c r="E54" s="60">
        <v>2000000</v>
      </c>
      <c r="F54" s="60">
        <v>2000000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1500000</v>
      </c>
      <c r="Y54" s="60">
        <v>-1500000</v>
      </c>
      <c r="Z54" s="140">
        <v>-100</v>
      </c>
      <c r="AA54" s="155">
        <v>2000000</v>
      </c>
    </row>
    <row r="55" spans="1:27" ht="12.75">
      <c r="A55" s="310" t="s">
        <v>208</v>
      </c>
      <c r="B55" s="142"/>
      <c r="C55" s="62">
        <v>1949574</v>
      </c>
      <c r="D55" s="156"/>
      <c r="E55" s="60">
        <v>1500000</v>
      </c>
      <c r="F55" s="60">
        <v>1500000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1125000</v>
      </c>
      <c r="Y55" s="60">
        <v>-1125000</v>
      </c>
      <c r="Z55" s="140">
        <v>-100</v>
      </c>
      <c r="AA55" s="155">
        <v>1500000</v>
      </c>
    </row>
    <row r="56" spans="1:27" ht="12.75">
      <c r="A56" s="310" t="s">
        <v>209</v>
      </c>
      <c r="B56" s="142"/>
      <c r="C56" s="62">
        <v>54837</v>
      </c>
      <c r="D56" s="156"/>
      <c r="E56" s="60">
        <v>100000</v>
      </c>
      <c r="F56" s="60">
        <v>100000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75000</v>
      </c>
      <c r="Y56" s="60">
        <v>-75000</v>
      </c>
      <c r="Z56" s="140">
        <v>-100</v>
      </c>
      <c r="AA56" s="155">
        <v>100000</v>
      </c>
    </row>
    <row r="57" spans="1:27" ht="12.75">
      <c r="A57" s="138" t="s">
        <v>210</v>
      </c>
      <c r="B57" s="142"/>
      <c r="C57" s="293">
        <f aca="true" t="shared" si="11" ref="C57:Y57">SUM(C52:C56)</f>
        <v>19402173</v>
      </c>
      <c r="D57" s="294">
        <f t="shared" si="11"/>
        <v>0</v>
      </c>
      <c r="E57" s="295">
        <f t="shared" si="11"/>
        <v>20300000</v>
      </c>
      <c r="F57" s="295">
        <f t="shared" si="11"/>
        <v>20050000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15037500</v>
      </c>
      <c r="Y57" s="295">
        <f t="shared" si="11"/>
        <v>-15037500</v>
      </c>
      <c r="Z57" s="296">
        <f>+IF(X57&lt;&gt;0,+(Y57/X57)*100,0)</f>
        <v>-100</v>
      </c>
      <c r="AA57" s="297">
        <f>SUM(AA52:AA56)</f>
        <v>20050000</v>
      </c>
    </row>
    <row r="58" spans="1:27" ht="12.75">
      <c r="A58" s="311" t="s">
        <v>211</v>
      </c>
      <c r="B58" s="136"/>
      <c r="C58" s="62">
        <v>697321</v>
      </c>
      <c r="D58" s="156"/>
      <c r="E58" s="60">
        <v>2159199</v>
      </c>
      <c r="F58" s="60">
        <v>1435750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1076813</v>
      </c>
      <c r="Y58" s="60">
        <v>-1076813</v>
      </c>
      <c r="Z58" s="140">
        <v>-100</v>
      </c>
      <c r="AA58" s="155">
        <v>1435750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1375655</v>
      </c>
      <c r="D61" s="156"/>
      <c r="E61" s="60">
        <v>7432080</v>
      </c>
      <c r="F61" s="60">
        <v>6776580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5082435</v>
      </c>
      <c r="Y61" s="60">
        <v>-5082435</v>
      </c>
      <c r="Z61" s="140">
        <v>-100</v>
      </c>
      <c r="AA61" s="155">
        <v>6776580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>
        <v>109941</v>
      </c>
      <c r="I65" s="60">
        <v>156700</v>
      </c>
      <c r="J65" s="60">
        <v>266641</v>
      </c>
      <c r="K65" s="60"/>
      <c r="L65" s="60"/>
      <c r="M65" s="60"/>
      <c r="N65" s="60"/>
      <c r="O65" s="60"/>
      <c r="P65" s="60"/>
      <c r="Q65" s="60">
        <v>167711</v>
      </c>
      <c r="R65" s="60">
        <v>167711</v>
      </c>
      <c r="S65" s="60"/>
      <c r="T65" s="60"/>
      <c r="U65" s="60"/>
      <c r="V65" s="60"/>
      <c r="W65" s="60">
        <v>434352</v>
      </c>
      <c r="X65" s="60"/>
      <c r="Y65" s="60">
        <v>434352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494278</v>
      </c>
      <c r="H66" s="275">
        <v>765970</v>
      </c>
      <c r="I66" s="275">
        <v>2108245</v>
      </c>
      <c r="J66" s="275">
        <v>3368493</v>
      </c>
      <c r="K66" s="275">
        <v>1830740</v>
      </c>
      <c r="L66" s="275">
        <v>2201019</v>
      </c>
      <c r="M66" s="275">
        <v>2277983</v>
      </c>
      <c r="N66" s="275">
        <v>6309742</v>
      </c>
      <c r="O66" s="275">
        <v>880294</v>
      </c>
      <c r="P66" s="275">
        <v>1277836</v>
      </c>
      <c r="Q66" s="275">
        <v>1182453</v>
      </c>
      <c r="R66" s="275">
        <v>3340583</v>
      </c>
      <c r="S66" s="275"/>
      <c r="T66" s="275"/>
      <c r="U66" s="275"/>
      <c r="V66" s="275"/>
      <c r="W66" s="275">
        <v>13018818</v>
      </c>
      <c r="X66" s="275"/>
      <c r="Y66" s="275">
        <v>13018818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25445</v>
      </c>
      <c r="H68" s="60"/>
      <c r="I68" s="60">
        <v>302719</v>
      </c>
      <c r="J68" s="60">
        <v>328164</v>
      </c>
      <c r="K68" s="60">
        <v>244202</v>
      </c>
      <c r="L68" s="60">
        <v>354634</v>
      </c>
      <c r="M68" s="60">
        <v>73268</v>
      </c>
      <c r="N68" s="60">
        <v>672104</v>
      </c>
      <c r="O68" s="60">
        <v>87945</v>
      </c>
      <c r="P68" s="60">
        <v>170256</v>
      </c>
      <c r="Q68" s="60">
        <v>602318</v>
      </c>
      <c r="R68" s="60">
        <v>860519</v>
      </c>
      <c r="S68" s="60"/>
      <c r="T68" s="60"/>
      <c r="U68" s="60"/>
      <c r="V68" s="60"/>
      <c r="W68" s="60">
        <v>1860787</v>
      </c>
      <c r="X68" s="60"/>
      <c r="Y68" s="60">
        <v>1860787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519723</v>
      </c>
      <c r="H69" s="220">
        <f t="shared" si="12"/>
        <v>875911</v>
      </c>
      <c r="I69" s="220">
        <f t="shared" si="12"/>
        <v>2567664</v>
      </c>
      <c r="J69" s="220">
        <f t="shared" si="12"/>
        <v>3963298</v>
      </c>
      <c r="K69" s="220">
        <f t="shared" si="12"/>
        <v>2074942</v>
      </c>
      <c r="L69" s="220">
        <f t="shared" si="12"/>
        <v>2555653</v>
      </c>
      <c r="M69" s="220">
        <f t="shared" si="12"/>
        <v>2351251</v>
      </c>
      <c r="N69" s="220">
        <f t="shared" si="12"/>
        <v>6981846</v>
      </c>
      <c r="O69" s="220">
        <f t="shared" si="12"/>
        <v>968239</v>
      </c>
      <c r="P69" s="220">
        <f t="shared" si="12"/>
        <v>1448092</v>
      </c>
      <c r="Q69" s="220">
        <f t="shared" si="12"/>
        <v>1952482</v>
      </c>
      <c r="R69" s="220">
        <f t="shared" si="12"/>
        <v>4368813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15313957</v>
      </c>
      <c r="X69" s="220">
        <f t="shared" si="12"/>
        <v>0</v>
      </c>
      <c r="Y69" s="220">
        <f t="shared" si="12"/>
        <v>15313957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26690272</v>
      </c>
      <c r="D5" s="357">
        <f t="shared" si="0"/>
        <v>0</v>
      </c>
      <c r="E5" s="356">
        <f t="shared" si="0"/>
        <v>39404000</v>
      </c>
      <c r="F5" s="358">
        <f t="shared" si="0"/>
        <v>32694590</v>
      </c>
      <c r="G5" s="358">
        <f t="shared" si="0"/>
        <v>0</v>
      </c>
      <c r="H5" s="356">
        <f t="shared" si="0"/>
        <v>1729669</v>
      </c>
      <c r="I5" s="356">
        <f t="shared" si="0"/>
        <v>957531</v>
      </c>
      <c r="J5" s="358">
        <f t="shared" si="0"/>
        <v>2687200</v>
      </c>
      <c r="K5" s="358">
        <f t="shared" si="0"/>
        <v>1343329</v>
      </c>
      <c r="L5" s="356">
        <f t="shared" si="0"/>
        <v>123500</v>
      </c>
      <c r="M5" s="356">
        <f t="shared" si="0"/>
        <v>3834359</v>
      </c>
      <c r="N5" s="358">
        <f t="shared" si="0"/>
        <v>5301188</v>
      </c>
      <c r="O5" s="358">
        <f t="shared" si="0"/>
        <v>440914</v>
      </c>
      <c r="P5" s="356">
        <f t="shared" si="0"/>
        <v>1479735</v>
      </c>
      <c r="Q5" s="356">
        <f t="shared" si="0"/>
        <v>1880782</v>
      </c>
      <c r="R5" s="358">
        <f t="shared" si="0"/>
        <v>3801431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11789819</v>
      </c>
      <c r="X5" s="356">
        <f t="shared" si="0"/>
        <v>24520943</v>
      </c>
      <c r="Y5" s="358">
        <f t="shared" si="0"/>
        <v>-12731124</v>
      </c>
      <c r="Z5" s="359">
        <f>+IF(X5&lt;&gt;0,+(Y5/X5)*100,0)</f>
        <v>-51.919389886432995</v>
      </c>
      <c r="AA5" s="360">
        <f>+AA6+AA8+AA11+AA13+AA15</f>
        <v>32694590</v>
      </c>
    </row>
    <row r="6" spans="1:27" ht="12.75">
      <c r="A6" s="361" t="s">
        <v>205</v>
      </c>
      <c r="B6" s="142"/>
      <c r="C6" s="60">
        <f>+C7</f>
        <v>14086194</v>
      </c>
      <c r="D6" s="340">
        <f aca="true" t="shared" si="1" ref="D6:AA6">+D7</f>
        <v>0</v>
      </c>
      <c r="E6" s="60">
        <f t="shared" si="1"/>
        <v>9500000</v>
      </c>
      <c r="F6" s="59">
        <f t="shared" si="1"/>
        <v>8570519</v>
      </c>
      <c r="G6" s="59">
        <f t="shared" si="1"/>
        <v>0</v>
      </c>
      <c r="H6" s="60">
        <f t="shared" si="1"/>
        <v>1193316</v>
      </c>
      <c r="I6" s="60">
        <f t="shared" si="1"/>
        <v>821766</v>
      </c>
      <c r="J6" s="59">
        <f t="shared" si="1"/>
        <v>2015082</v>
      </c>
      <c r="K6" s="59">
        <f t="shared" si="1"/>
        <v>-45369</v>
      </c>
      <c r="L6" s="60">
        <f t="shared" si="1"/>
        <v>0</v>
      </c>
      <c r="M6" s="60">
        <f t="shared" si="1"/>
        <v>1176328</v>
      </c>
      <c r="N6" s="59">
        <f t="shared" si="1"/>
        <v>1130959</v>
      </c>
      <c r="O6" s="59">
        <f t="shared" si="1"/>
        <v>1070</v>
      </c>
      <c r="P6" s="60">
        <f t="shared" si="1"/>
        <v>0</v>
      </c>
      <c r="Q6" s="60">
        <f t="shared" si="1"/>
        <v>44302</v>
      </c>
      <c r="R6" s="59">
        <f t="shared" si="1"/>
        <v>45372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3191413</v>
      </c>
      <c r="X6" s="60">
        <f t="shared" si="1"/>
        <v>6427889</v>
      </c>
      <c r="Y6" s="59">
        <f t="shared" si="1"/>
        <v>-3236476</v>
      </c>
      <c r="Z6" s="61">
        <f>+IF(X6&lt;&gt;0,+(Y6/X6)*100,0)</f>
        <v>-50.35052721041075</v>
      </c>
      <c r="AA6" s="62">
        <f t="shared" si="1"/>
        <v>8570519</v>
      </c>
    </row>
    <row r="7" spans="1:27" ht="12.75">
      <c r="A7" s="291" t="s">
        <v>229</v>
      </c>
      <c r="B7" s="142"/>
      <c r="C7" s="60">
        <v>14086194</v>
      </c>
      <c r="D7" s="340"/>
      <c r="E7" s="60">
        <v>9500000</v>
      </c>
      <c r="F7" s="59">
        <v>8570519</v>
      </c>
      <c r="G7" s="59"/>
      <c r="H7" s="60">
        <v>1193316</v>
      </c>
      <c r="I7" s="60">
        <v>821766</v>
      </c>
      <c r="J7" s="59">
        <v>2015082</v>
      </c>
      <c r="K7" s="59">
        <v>-45369</v>
      </c>
      <c r="L7" s="60"/>
      <c r="M7" s="60">
        <v>1176328</v>
      </c>
      <c r="N7" s="59">
        <v>1130959</v>
      </c>
      <c r="O7" s="59">
        <v>1070</v>
      </c>
      <c r="P7" s="60"/>
      <c r="Q7" s="60">
        <v>44302</v>
      </c>
      <c r="R7" s="59">
        <v>45372</v>
      </c>
      <c r="S7" s="59"/>
      <c r="T7" s="60"/>
      <c r="U7" s="60"/>
      <c r="V7" s="59"/>
      <c r="W7" s="59">
        <v>3191413</v>
      </c>
      <c r="X7" s="60">
        <v>6427889</v>
      </c>
      <c r="Y7" s="59">
        <v>-3236476</v>
      </c>
      <c r="Z7" s="61">
        <v>-50.35</v>
      </c>
      <c r="AA7" s="62">
        <v>8570519</v>
      </c>
    </row>
    <row r="8" spans="1:27" ht="12.75">
      <c r="A8" s="361" t="s">
        <v>206</v>
      </c>
      <c r="B8" s="142"/>
      <c r="C8" s="60">
        <f aca="true" t="shared" si="2" ref="C8:Y8">SUM(C9:C10)</f>
        <v>3164247</v>
      </c>
      <c r="D8" s="340">
        <f t="shared" si="2"/>
        <v>0</v>
      </c>
      <c r="E8" s="60">
        <f t="shared" si="2"/>
        <v>10904000</v>
      </c>
      <c r="F8" s="59">
        <f t="shared" si="2"/>
        <v>9590590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405972</v>
      </c>
      <c r="N8" s="59">
        <f t="shared" si="2"/>
        <v>405972</v>
      </c>
      <c r="O8" s="59">
        <f t="shared" si="2"/>
        <v>0</v>
      </c>
      <c r="P8" s="60">
        <f t="shared" si="2"/>
        <v>0</v>
      </c>
      <c r="Q8" s="60">
        <f t="shared" si="2"/>
        <v>424476</v>
      </c>
      <c r="R8" s="59">
        <f t="shared" si="2"/>
        <v>424476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830448</v>
      </c>
      <c r="X8" s="60">
        <f t="shared" si="2"/>
        <v>7192943</v>
      </c>
      <c r="Y8" s="59">
        <f t="shared" si="2"/>
        <v>-6362495</v>
      </c>
      <c r="Z8" s="61">
        <f>+IF(X8&lt;&gt;0,+(Y8/X8)*100,0)</f>
        <v>-88.45468398679094</v>
      </c>
      <c r="AA8" s="62">
        <f>SUM(AA9:AA10)</f>
        <v>9590590</v>
      </c>
    </row>
    <row r="9" spans="1:27" ht="12.75">
      <c r="A9" s="291" t="s">
        <v>230</v>
      </c>
      <c r="B9" s="142"/>
      <c r="C9" s="60">
        <v>3164247</v>
      </c>
      <c r="D9" s="340"/>
      <c r="E9" s="60">
        <v>10200000</v>
      </c>
      <c r="F9" s="59">
        <v>9590590</v>
      </c>
      <c r="G9" s="59"/>
      <c r="H9" s="60"/>
      <c r="I9" s="60"/>
      <c r="J9" s="59"/>
      <c r="K9" s="59"/>
      <c r="L9" s="60"/>
      <c r="M9" s="60">
        <v>405972</v>
      </c>
      <c r="N9" s="59">
        <v>405972</v>
      </c>
      <c r="O9" s="59"/>
      <c r="P9" s="60"/>
      <c r="Q9" s="60">
        <v>424476</v>
      </c>
      <c r="R9" s="59">
        <v>424476</v>
      </c>
      <c r="S9" s="59"/>
      <c r="T9" s="60"/>
      <c r="U9" s="60"/>
      <c r="V9" s="59"/>
      <c r="W9" s="59">
        <v>830448</v>
      </c>
      <c r="X9" s="60">
        <v>7192943</v>
      </c>
      <c r="Y9" s="59">
        <v>-6362495</v>
      </c>
      <c r="Z9" s="61">
        <v>-88.45</v>
      </c>
      <c r="AA9" s="62">
        <v>9590590</v>
      </c>
    </row>
    <row r="10" spans="1:27" ht="12.75">
      <c r="A10" s="291" t="s">
        <v>231</v>
      </c>
      <c r="B10" s="142"/>
      <c r="C10" s="60"/>
      <c r="D10" s="340"/>
      <c r="E10" s="60">
        <v>704000</v>
      </c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8607780</v>
      </c>
      <c r="D11" s="363">
        <f aca="true" t="shared" si="3" ref="D11:AA11">+D12</f>
        <v>0</v>
      </c>
      <c r="E11" s="362">
        <f t="shared" si="3"/>
        <v>7500000</v>
      </c>
      <c r="F11" s="364">
        <f t="shared" si="3"/>
        <v>13863385</v>
      </c>
      <c r="G11" s="364">
        <f t="shared" si="3"/>
        <v>0</v>
      </c>
      <c r="H11" s="362">
        <f t="shared" si="3"/>
        <v>279090</v>
      </c>
      <c r="I11" s="362">
        <f t="shared" si="3"/>
        <v>135765</v>
      </c>
      <c r="J11" s="364">
        <f t="shared" si="3"/>
        <v>414855</v>
      </c>
      <c r="K11" s="364">
        <f t="shared" si="3"/>
        <v>1043020</v>
      </c>
      <c r="L11" s="362">
        <f t="shared" si="3"/>
        <v>123500</v>
      </c>
      <c r="M11" s="362">
        <f t="shared" si="3"/>
        <v>2252059</v>
      </c>
      <c r="N11" s="364">
        <f t="shared" si="3"/>
        <v>3418579</v>
      </c>
      <c r="O11" s="364">
        <f t="shared" si="3"/>
        <v>439844</v>
      </c>
      <c r="P11" s="362">
        <f t="shared" si="3"/>
        <v>959359</v>
      </c>
      <c r="Q11" s="362">
        <f t="shared" si="3"/>
        <v>1412004</v>
      </c>
      <c r="R11" s="364">
        <f t="shared" si="3"/>
        <v>2811207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6644641</v>
      </c>
      <c r="X11" s="362">
        <f t="shared" si="3"/>
        <v>10397539</v>
      </c>
      <c r="Y11" s="364">
        <f t="shared" si="3"/>
        <v>-3752898</v>
      </c>
      <c r="Z11" s="365">
        <f>+IF(X11&lt;&gt;0,+(Y11/X11)*100,0)</f>
        <v>-36.09409880549618</v>
      </c>
      <c r="AA11" s="366">
        <f t="shared" si="3"/>
        <v>13863385</v>
      </c>
    </row>
    <row r="12" spans="1:27" ht="12.75">
      <c r="A12" s="291" t="s">
        <v>232</v>
      </c>
      <c r="B12" s="136"/>
      <c r="C12" s="60">
        <v>8607780</v>
      </c>
      <c r="D12" s="340"/>
      <c r="E12" s="60">
        <v>7500000</v>
      </c>
      <c r="F12" s="59">
        <v>13863385</v>
      </c>
      <c r="G12" s="59"/>
      <c r="H12" s="60">
        <v>279090</v>
      </c>
      <c r="I12" s="60">
        <v>135765</v>
      </c>
      <c r="J12" s="59">
        <v>414855</v>
      </c>
      <c r="K12" s="59">
        <v>1043020</v>
      </c>
      <c r="L12" s="60">
        <v>123500</v>
      </c>
      <c r="M12" s="60">
        <v>2252059</v>
      </c>
      <c r="N12" s="59">
        <v>3418579</v>
      </c>
      <c r="O12" s="59">
        <v>439844</v>
      </c>
      <c r="P12" s="60">
        <v>959359</v>
      </c>
      <c r="Q12" s="60">
        <v>1412004</v>
      </c>
      <c r="R12" s="59">
        <v>2811207</v>
      </c>
      <c r="S12" s="59"/>
      <c r="T12" s="60"/>
      <c r="U12" s="60"/>
      <c r="V12" s="59"/>
      <c r="W12" s="59">
        <v>6644641</v>
      </c>
      <c r="X12" s="60">
        <v>10397539</v>
      </c>
      <c r="Y12" s="59">
        <v>-3752898</v>
      </c>
      <c r="Z12" s="61">
        <v>-36.09</v>
      </c>
      <c r="AA12" s="62">
        <v>13863385</v>
      </c>
    </row>
    <row r="13" spans="1:27" ht="12.75">
      <c r="A13" s="361" t="s">
        <v>208</v>
      </c>
      <c r="B13" s="136"/>
      <c r="C13" s="275">
        <f>+C14</f>
        <v>832051</v>
      </c>
      <c r="D13" s="341">
        <f aca="true" t="shared" si="4" ref="D13:AA13">+D14</f>
        <v>0</v>
      </c>
      <c r="E13" s="275">
        <f t="shared" si="4"/>
        <v>11500000</v>
      </c>
      <c r="F13" s="342">
        <f t="shared" si="4"/>
        <v>670096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520376</v>
      </c>
      <c r="Q13" s="275">
        <f t="shared" si="4"/>
        <v>0</v>
      </c>
      <c r="R13" s="342">
        <f t="shared" si="4"/>
        <v>520376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520376</v>
      </c>
      <c r="X13" s="275">
        <f t="shared" si="4"/>
        <v>502572</v>
      </c>
      <c r="Y13" s="342">
        <f t="shared" si="4"/>
        <v>17804</v>
      </c>
      <c r="Z13" s="335">
        <f>+IF(X13&lt;&gt;0,+(Y13/X13)*100,0)</f>
        <v>3.5425769839943335</v>
      </c>
      <c r="AA13" s="273">
        <f t="shared" si="4"/>
        <v>670096</v>
      </c>
    </row>
    <row r="14" spans="1:27" ht="12.75">
      <c r="A14" s="291" t="s">
        <v>233</v>
      </c>
      <c r="B14" s="136"/>
      <c r="C14" s="60">
        <v>832051</v>
      </c>
      <c r="D14" s="340"/>
      <c r="E14" s="60">
        <v>11500000</v>
      </c>
      <c r="F14" s="59">
        <v>670096</v>
      </c>
      <c r="G14" s="59"/>
      <c r="H14" s="60"/>
      <c r="I14" s="60"/>
      <c r="J14" s="59"/>
      <c r="K14" s="59"/>
      <c r="L14" s="60"/>
      <c r="M14" s="60"/>
      <c r="N14" s="59"/>
      <c r="O14" s="59"/>
      <c r="P14" s="60">
        <v>520376</v>
      </c>
      <c r="Q14" s="60"/>
      <c r="R14" s="59">
        <v>520376</v>
      </c>
      <c r="S14" s="59"/>
      <c r="T14" s="60"/>
      <c r="U14" s="60"/>
      <c r="V14" s="59"/>
      <c r="W14" s="59">
        <v>520376</v>
      </c>
      <c r="X14" s="60">
        <v>502572</v>
      </c>
      <c r="Y14" s="59">
        <v>17804</v>
      </c>
      <c r="Z14" s="61">
        <v>3.54</v>
      </c>
      <c r="AA14" s="62">
        <v>670096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257263</v>
      </c>
      <c r="I15" s="60">
        <f t="shared" si="5"/>
        <v>0</v>
      </c>
      <c r="J15" s="59">
        <f t="shared" si="5"/>
        <v>257263</v>
      </c>
      <c r="K15" s="59">
        <f t="shared" si="5"/>
        <v>345678</v>
      </c>
      <c r="L15" s="60">
        <f t="shared" si="5"/>
        <v>0</v>
      </c>
      <c r="M15" s="60">
        <f t="shared" si="5"/>
        <v>0</v>
      </c>
      <c r="N15" s="59">
        <f t="shared" si="5"/>
        <v>345678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602941</v>
      </c>
      <c r="X15" s="60">
        <f t="shared" si="5"/>
        <v>0</v>
      </c>
      <c r="Y15" s="59">
        <f t="shared" si="5"/>
        <v>602941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>
        <v>257263</v>
      </c>
      <c r="I20" s="60"/>
      <c r="J20" s="59">
        <v>257263</v>
      </c>
      <c r="K20" s="59">
        <v>345678</v>
      </c>
      <c r="L20" s="60"/>
      <c r="M20" s="60"/>
      <c r="N20" s="59">
        <v>345678</v>
      </c>
      <c r="O20" s="59"/>
      <c r="P20" s="60"/>
      <c r="Q20" s="60"/>
      <c r="R20" s="59"/>
      <c r="S20" s="59"/>
      <c r="T20" s="60"/>
      <c r="U20" s="60"/>
      <c r="V20" s="59"/>
      <c r="W20" s="59">
        <v>602941</v>
      </c>
      <c r="X20" s="60"/>
      <c r="Y20" s="59">
        <v>602941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2383528</v>
      </c>
      <c r="D22" s="344">
        <f t="shared" si="6"/>
        <v>0</v>
      </c>
      <c r="E22" s="343">
        <f t="shared" si="6"/>
        <v>5167000</v>
      </c>
      <c r="F22" s="345">
        <f t="shared" si="6"/>
        <v>5625123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-11095</v>
      </c>
      <c r="L22" s="343">
        <f t="shared" si="6"/>
        <v>858620</v>
      </c>
      <c r="M22" s="343">
        <f t="shared" si="6"/>
        <v>0</v>
      </c>
      <c r="N22" s="345">
        <f t="shared" si="6"/>
        <v>847525</v>
      </c>
      <c r="O22" s="345">
        <f t="shared" si="6"/>
        <v>0</v>
      </c>
      <c r="P22" s="343">
        <f t="shared" si="6"/>
        <v>413701</v>
      </c>
      <c r="Q22" s="343">
        <f t="shared" si="6"/>
        <v>31579</v>
      </c>
      <c r="R22" s="345">
        <f t="shared" si="6"/>
        <v>445280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1292805</v>
      </c>
      <c r="X22" s="343">
        <f t="shared" si="6"/>
        <v>4218843</v>
      </c>
      <c r="Y22" s="345">
        <f t="shared" si="6"/>
        <v>-2926038</v>
      </c>
      <c r="Z22" s="336">
        <f>+IF(X22&lt;&gt;0,+(Y22/X22)*100,0)</f>
        <v>-69.35640885427591</v>
      </c>
      <c r="AA22" s="350">
        <f>SUM(AA23:AA32)</f>
        <v>5625123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269583</v>
      </c>
      <c r="D24" s="340"/>
      <c r="E24" s="60"/>
      <c r="F24" s="59">
        <v>502572</v>
      </c>
      <c r="G24" s="59"/>
      <c r="H24" s="60"/>
      <c r="I24" s="60"/>
      <c r="J24" s="59"/>
      <c r="K24" s="59"/>
      <c r="L24" s="60"/>
      <c r="M24" s="60"/>
      <c r="N24" s="59"/>
      <c r="O24" s="59"/>
      <c r="P24" s="60">
        <v>219011</v>
      </c>
      <c r="Q24" s="60"/>
      <c r="R24" s="59">
        <v>219011</v>
      </c>
      <c r="S24" s="59"/>
      <c r="T24" s="60"/>
      <c r="U24" s="60"/>
      <c r="V24" s="59"/>
      <c r="W24" s="59">
        <v>219011</v>
      </c>
      <c r="X24" s="60">
        <v>376929</v>
      </c>
      <c r="Y24" s="59">
        <v>-157918</v>
      </c>
      <c r="Z24" s="61">
        <v>-41.9</v>
      </c>
      <c r="AA24" s="62">
        <v>502572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>
        <v>29500</v>
      </c>
      <c r="D26" s="363"/>
      <c r="E26" s="362">
        <v>1667000</v>
      </c>
      <c r="F26" s="364">
        <v>4848914</v>
      </c>
      <c r="G26" s="364"/>
      <c r="H26" s="362"/>
      <c r="I26" s="362"/>
      <c r="J26" s="364"/>
      <c r="K26" s="364">
        <v>-11095</v>
      </c>
      <c r="L26" s="362">
        <v>858620</v>
      </c>
      <c r="M26" s="362"/>
      <c r="N26" s="364">
        <v>847525</v>
      </c>
      <c r="O26" s="364"/>
      <c r="P26" s="362"/>
      <c r="Q26" s="362"/>
      <c r="R26" s="364"/>
      <c r="S26" s="364"/>
      <c r="T26" s="362"/>
      <c r="U26" s="362"/>
      <c r="V26" s="364"/>
      <c r="W26" s="364">
        <v>847525</v>
      </c>
      <c r="X26" s="362">
        <v>3636686</v>
      </c>
      <c r="Y26" s="364">
        <v>-2789161</v>
      </c>
      <c r="Z26" s="365">
        <v>-76.7</v>
      </c>
      <c r="AA26" s="366">
        <v>4848914</v>
      </c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>
        <v>1000000</v>
      </c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2084445</v>
      </c>
      <c r="D32" s="340"/>
      <c r="E32" s="60">
        <v>2500000</v>
      </c>
      <c r="F32" s="59">
        <v>273637</v>
      </c>
      <c r="G32" s="59"/>
      <c r="H32" s="60"/>
      <c r="I32" s="60"/>
      <c r="J32" s="59"/>
      <c r="K32" s="59"/>
      <c r="L32" s="60"/>
      <c r="M32" s="60"/>
      <c r="N32" s="59"/>
      <c r="O32" s="59"/>
      <c r="P32" s="60">
        <v>194690</v>
      </c>
      <c r="Q32" s="60">
        <v>31579</v>
      </c>
      <c r="R32" s="59">
        <v>226269</v>
      </c>
      <c r="S32" s="59"/>
      <c r="T32" s="60"/>
      <c r="U32" s="60"/>
      <c r="V32" s="59"/>
      <c r="W32" s="59">
        <v>226269</v>
      </c>
      <c r="X32" s="60">
        <v>205228</v>
      </c>
      <c r="Y32" s="59">
        <v>21041</v>
      </c>
      <c r="Z32" s="61">
        <v>10.25</v>
      </c>
      <c r="AA32" s="62">
        <v>273637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2612658</v>
      </c>
      <c r="D40" s="344">
        <f t="shared" si="9"/>
        <v>0</v>
      </c>
      <c r="E40" s="343">
        <f t="shared" si="9"/>
        <v>7090000</v>
      </c>
      <c r="F40" s="345">
        <f t="shared" si="9"/>
        <v>4574361</v>
      </c>
      <c r="G40" s="345">
        <f t="shared" si="9"/>
        <v>759198</v>
      </c>
      <c r="H40" s="343">
        <f t="shared" si="9"/>
        <v>0</v>
      </c>
      <c r="I40" s="343">
        <f t="shared" si="9"/>
        <v>17416</v>
      </c>
      <c r="J40" s="345">
        <f t="shared" si="9"/>
        <v>776614</v>
      </c>
      <c r="K40" s="345">
        <f t="shared" si="9"/>
        <v>-34153</v>
      </c>
      <c r="L40" s="343">
        <f t="shared" si="9"/>
        <v>12550</v>
      </c>
      <c r="M40" s="343">
        <f t="shared" si="9"/>
        <v>0</v>
      </c>
      <c r="N40" s="345">
        <f t="shared" si="9"/>
        <v>-21603</v>
      </c>
      <c r="O40" s="345">
        <f t="shared" si="9"/>
        <v>0</v>
      </c>
      <c r="P40" s="343">
        <f t="shared" si="9"/>
        <v>0</v>
      </c>
      <c r="Q40" s="343">
        <f t="shared" si="9"/>
        <v>371804</v>
      </c>
      <c r="R40" s="345">
        <f t="shared" si="9"/>
        <v>371804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1126815</v>
      </c>
      <c r="X40" s="343">
        <f t="shared" si="9"/>
        <v>3430771</v>
      </c>
      <c r="Y40" s="345">
        <f t="shared" si="9"/>
        <v>-2303956</v>
      </c>
      <c r="Z40" s="336">
        <f>+IF(X40&lt;&gt;0,+(Y40/X40)*100,0)</f>
        <v>-67.15563352960604</v>
      </c>
      <c r="AA40" s="350">
        <f>SUM(AA41:AA49)</f>
        <v>4574361</v>
      </c>
    </row>
    <row r="41" spans="1:27" ht="12.75">
      <c r="A41" s="361" t="s">
        <v>248</v>
      </c>
      <c r="B41" s="142"/>
      <c r="C41" s="362">
        <v>394111</v>
      </c>
      <c r="D41" s="363"/>
      <c r="E41" s="362">
        <v>900000</v>
      </c>
      <c r="F41" s="364">
        <v>759199</v>
      </c>
      <c r="G41" s="364">
        <v>759198</v>
      </c>
      <c r="H41" s="362"/>
      <c r="I41" s="362"/>
      <c r="J41" s="364">
        <v>759198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759198</v>
      </c>
      <c r="X41" s="362">
        <v>569399</v>
      </c>
      <c r="Y41" s="364">
        <v>189799</v>
      </c>
      <c r="Z41" s="365">
        <v>33.33</v>
      </c>
      <c r="AA41" s="366">
        <v>759199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1500000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904930</v>
      </c>
      <c r="D43" s="369"/>
      <c r="E43" s="305">
        <v>1890000</v>
      </c>
      <c r="F43" s="370">
        <v>625162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>
        <v>217530</v>
      </c>
      <c r="R43" s="370">
        <v>217530</v>
      </c>
      <c r="S43" s="370"/>
      <c r="T43" s="305"/>
      <c r="U43" s="305"/>
      <c r="V43" s="370"/>
      <c r="W43" s="370">
        <v>217530</v>
      </c>
      <c r="X43" s="305">
        <v>468872</v>
      </c>
      <c r="Y43" s="370">
        <v>-251342</v>
      </c>
      <c r="Z43" s="371">
        <v>-53.61</v>
      </c>
      <c r="AA43" s="303">
        <v>625162</v>
      </c>
    </row>
    <row r="44" spans="1:27" ht="12.75">
      <c r="A44" s="361" t="s">
        <v>251</v>
      </c>
      <c r="B44" s="136"/>
      <c r="C44" s="60">
        <v>547777</v>
      </c>
      <c r="D44" s="368"/>
      <c r="E44" s="54">
        <v>2300000</v>
      </c>
      <c r="F44" s="53">
        <v>1590000</v>
      </c>
      <c r="G44" s="53"/>
      <c r="H44" s="54"/>
      <c r="I44" s="54">
        <v>17416</v>
      </c>
      <c r="J44" s="53">
        <v>17416</v>
      </c>
      <c r="K44" s="53">
        <v>-34153</v>
      </c>
      <c r="L44" s="54">
        <v>12550</v>
      </c>
      <c r="M44" s="54"/>
      <c r="N44" s="53">
        <v>-21603</v>
      </c>
      <c r="O44" s="53"/>
      <c r="P44" s="54"/>
      <c r="Q44" s="54">
        <v>154274</v>
      </c>
      <c r="R44" s="53">
        <v>154274</v>
      </c>
      <c r="S44" s="53"/>
      <c r="T44" s="54"/>
      <c r="U44" s="54"/>
      <c r="V44" s="53"/>
      <c r="W44" s="53">
        <v>150087</v>
      </c>
      <c r="X44" s="54">
        <v>1192500</v>
      </c>
      <c r="Y44" s="53">
        <v>-1042413</v>
      </c>
      <c r="Z44" s="94">
        <v>-87.41</v>
      </c>
      <c r="AA44" s="95">
        <v>1590000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118000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647840</v>
      </c>
      <c r="D48" s="368"/>
      <c r="E48" s="54">
        <v>500000</v>
      </c>
      <c r="F48" s="53">
        <v>1600000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1200000</v>
      </c>
      <c r="Y48" s="53">
        <v>-1200000</v>
      </c>
      <c r="Z48" s="94">
        <v>-100</v>
      </c>
      <c r="AA48" s="95">
        <v>1600000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567312</v>
      </c>
      <c r="D57" s="344">
        <f aca="true" t="shared" si="13" ref="D57:AA57">+D58</f>
        <v>0</v>
      </c>
      <c r="E57" s="343">
        <f t="shared" si="13"/>
        <v>350000</v>
      </c>
      <c r="F57" s="345">
        <f t="shared" si="13"/>
        <v>350000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289549</v>
      </c>
      <c r="P57" s="343">
        <f t="shared" si="13"/>
        <v>-25</v>
      </c>
      <c r="Q57" s="343">
        <f t="shared" si="13"/>
        <v>0</v>
      </c>
      <c r="R57" s="345">
        <f t="shared" si="13"/>
        <v>289524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289524</v>
      </c>
      <c r="X57" s="343">
        <f t="shared" si="13"/>
        <v>262500</v>
      </c>
      <c r="Y57" s="345">
        <f t="shared" si="13"/>
        <v>27024</v>
      </c>
      <c r="Z57" s="336">
        <f>+IF(X57&lt;&gt;0,+(Y57/X57)*100,0)</f>
        <v>10.294857142857143</v>
      </c>
      <c r="AA57" s="350">
        <f t="shared" si="13"/>
        <v>350000</v>
      </c>
    </row>
    <row r="58" spans="1:27" ht="12.75">
      <c r="A58" s="361" t="s">
        <v>217</v>
      </c>
      <c r="B58" s="136"/>
      <c r="C58" s="60">
        <v>567312</v>
      </c>
      <c r="D58" s="340"/>
      <c r="E58" s="60">
        <v>350000</v>
      </c>
      <c r="F58" s="59">
        <v>350000</v>
      </c>
      <c r="G58" s="59"/>
      <c r="H58" s="60"/>
      <c r="I58" s="60"/>
      <c r="J58" s="59"/>
      <c r="K58" s="59"/>
      <c r="L58" s="60"/>
      <c r="M58" s="60"/>
      <c r="N58" s="59"/>
      <c r="O58" s="59">
        <v>289549</v>
      </c>
      <c r="P58" s="60">
        <v>-25</v>
      </c>
      <c r="Q58" s="60"/>
      <c r="R58" s="59">
        <v>289524</v>
      </c>
      <c r="S58" s="59"/>
      <c r="T58" s="60"/>
      <c r="U58" s="60"/>
      <c r="V58" s="59"/>
      <c r="W58" s="59">
        <v>289524</v>
      </c>
      <c r="X58" s="60">
        <v>262500</v>
      </c>
      <c r="Y58" s="59">
        <v>27024</v>
      </c>
      <c r="Z58" s="61">
        <v>10.29</v>
      </c>
      <c r="AA58" s="62">
        <v>350000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32253770</v>
      </c>
      <c r="D60" s="346">
        <f t="shared" si="14"/>
        <v>0</v>
      </c>
      <c r="E60" s="219">
        <f t="shared" si="14"/>
        <v>52011000</v>
      </c>
      <c r="F60" s="264">
        <f t="shared" si="14"/>
        <v>43244074</v>
      </c>
      <c r="G60" s="264">
        <f t="shared" si="14"/>
        <v>759198</v>
      </c>
      <c r="H60" s="219">
        <f t="shared" si="14"/>
        <v>1729669</v>
      </c>
      <c r="I60" s="219">
        <f t="shared" si="14"/>
        <v>974947</v>
      </c>
      <c r="J60" s="264">
        <f t="shared" si="14"/>
        <v>3463814</v>
      </c>
      <c r="K60" s="264">
        <f t="shared" si="14"/>
        <v>1298081</v>
      </c>
      <c r="L60" s="219">
        <f t="shared" si="14"/>
        <v>994670</v>
      </c>
      <c r="M60" s="219">
        <f t="shared" si="14"/>
        <v>3834359</v>
      </c>
      <c r="N60" s="264">
        <f t="shared" si="14"/>
        <v>6127110</v>
      </c>
      <c r="O60" s="264">
        <f t="shared" si="14"/>
        <v>730463</v>
      </c>
      <c r="P60" s="219">
        <f t="shared" si="14"/>
        <v>1893411</v>
      </c>
      <c r="Q60" s="219">
        <f t="shared" si="14"/>
        <v>2284165</v>
      </c>
      <c r="R60" s="264">
        <f t="shared" si="14"/>
        <v>4908039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14498963</v>
      </c>
      <c r="X60" s="219">
        <f t="shared" si="14"/>
        <v>32433057</v>
      </c>
      <c r="Y60" s="264">
        <f t="shared" si="14"/>
        <v>-17934094</v>
      </c>
      <c r="Z60" s="337">
        <f>+IF(X60&lt;&gt;0,+(Y60/X60)*100,0)</f>
        <v>-55.29572497590961</v>
      </c>
      <c r="AA60" s="232">
        <f>+AA57+AA54+AA51+AA40+AA37+AA34+AA22+AA5</f>
        <v>43244074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1500000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>
        <v>1500000</v>
      </c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5000000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5000000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>
        <v>5000000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5000000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2017-05-05T13:01:12Z</dcterms:created>
  <dcterms:modified xsi:type="dcterms:W3CDTF">2017-05-05T13:01:15Z</dcterms:modified>
  <cp:category/>
  <cp:version/>
  <cp:contentType/>
  <cp:contentStatus/>
</cp:coreProperties>
</file>