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<sst xmlns="http://schemas.openxmlformats.org/spreadsheetml/2006/main" count="857" uniqueCount="303">
  <si>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Gauteng: Mogale City(GT481)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</si>
  <si>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</si>
  <si>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</si>
  <si>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</si>
  <si>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</si>
  <si>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</si>
  <si>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</si>
  <si>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</si>
  <si>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</si>
  <si>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</si>
  <si>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</si>
  <si>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</si>
  <si>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</si>
  <si>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</si>
  <si>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</si>
  <si>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</si>
  <si>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</si>
  <si>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</si>
  <si>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</si>
  <si>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</si>
  <si>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</si>
  <si>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</si>
  <si>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</si>
  <si>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</si>
  <si>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</si>
  <si>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</si>
  <si>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</si>
  <si>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</si>
  <si>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</si>
  <si>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</si>
  <si>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</si>
  <si>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</si>
  <si>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</si>
  <si>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</si>
  <si>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</si>
  <si>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</si>
  <si>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</si>
  <si>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</si>
  <si>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</si>
  <si>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</si>
  <si>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</si>
  <si>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</si>
  <si>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</si>
  <si>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</si>
  <si>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</si>
  <si>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</si>
  <si>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</si>
  <si>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</si>
  <si>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</si>
  <si>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</si>
  <si>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</si>
  <si>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</si>
  <si>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</si>
  <si>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</si>
  <si>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</si>
  <si>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</si>
  <si>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</si>
  <si>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</si>
  <si>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</si>
  <si>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</si>
  <si>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</si>
  <si>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</si>
  <si>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</si>
  <si>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</si>
  <si>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</si>
  <si>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</si>
  <si>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</si>
  <si>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</si>
  <si>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</si>
  <si>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</si>
  <si>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Mogale City(GT481) - Table C2 Quarterly Budget Statement - Financial Performance (standard classification) for 3rd Quarter ended 31 March 2017 (Figures Finalised as at 2017/05/04)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</si>
  <si>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</si>
  <si>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</si>
  <si>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</si>
  <si>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</si>
  <si>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</si>
  <si>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</si>
  <si>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</si>
  <si>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</si>
  <si>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</si>
  <si>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</si>
  <si>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</si>
  <si>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</si>
  <si>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</si>
  <si>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</si>
  <si>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</si>
  <si>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</si>
  <si>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</si>
  <si>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</si>
  <si>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</si>
  <si>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</si>
  <si>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</si>
  <si>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</si>
  <si>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</si>
  <si>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</si>
  <si>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</si>
  <si>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</si>
  <si>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</si>
  <si>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</si>
  <si>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</si>
  <si>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Gauteng: Mogale City(GT481) - Table C4 Quarterly Budget Statement - Financial Performance (revenue and expenditure) for 3rd Quarter ended 31 March 2017 (Figures Finalised as at 2017/05/04)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</si>
  <si>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</si>
  <si>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</si>
  <si>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</si>
  <si>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</si>
  <si>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</si>
  <si>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</si>
  <si>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</si>
  <si>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</si>
  <si>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</si>
  <si>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</si>
  <si>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</si>
  <si>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</si>
  <si>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</si>
  <si>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</si>
  <si>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</si>
  <si>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</si>
  <si>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</si>
  <si>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</si>
  <si>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</si>
  <si>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</si>
  <si>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</si>
  <si>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</si>
  <si>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</si>
  <si>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</si>
  <si>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</si>
  <si>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</si>
  <si>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</si>
  <si>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</si>
  <si>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Gauteng: Mogale City(GT481) - Table C5 Quarterly Budget Statement - Capital Expenditure by Standard Classification and Funding for 3rd Quarter ended 31 March 2017 (Figures Finalised as at 2017/05/04)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</si>
  <si>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</si>
  <si>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</si>
  <si>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</si>
  <si>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</si>
  <si>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</si>
  <si>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</si>
  <si>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</si>
  <si>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</si>
  <si>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</si>
  <si>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</si>
  <si>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Gauteng: Mogale City(GT481) - Table C6 Quarterly Budget Statement - Financial Position for 3rd Quarter ended 31 March 2017 (Figures Finalised as at 2017/05/04)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</si>
  <si>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</si>
  <si>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</si>
  <si>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</si>
  <si>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</si>
  <si>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</si>
  <si>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</si>
  <si>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</si>
  <si>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</si>
  <si>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</si>
  <si>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</si>
  <si>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</si>
  <si>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</si>
  <si>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</si>
  <si>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</si>
  <si>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</si>
  <si>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</si>
  <si>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</si>
  <si>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</si>
  <si>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</si>
  <si>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</si>
  <si>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</si>
  <si>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</si>
  <si>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</si>
  <si>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</si>
  <si>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</si>
  <si>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</si>
  <si>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</si>
  <si>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</si>
  <si>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</si>
  <si>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</si>
  <si>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</si>
  <si>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</si>
  <si>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</si>
  <si>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Gauteng: Mogale City(GT481) - Table C7 Quarterly Budget Statement - Cash Flows for 3rd Quarter ended 31 March 2017 (Figures Finalised as at 2017/05/04)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</si>
  <si>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</si>
  <si>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</si>
  <si>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</si>
  <si>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</si>
  <si>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</si>
  <si>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</si>
  <si>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</si>
  <si>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</si>
  <si>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</si>
  <si>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</si>
  <si>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</si>
  <si>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</si>
  <si>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</si>
  <si>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</si>
  <si>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</si>
  <si>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</si>
  <si>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</si>
  <si>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</si>
  <si>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</si>
  <si>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</si>
  <si>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</si>
  <si>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</si>
  <si>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</si>
  <si>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</si>
  <si>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</si>
  <si>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</si>
  <si>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</si>
  <si>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Gauteng: Mogale City(GT481) - Table C9 Quarterly Budget Statement - Capital Expenditure by Asset Clas for 3rd Quarter ended 31 March 2017 (Figures Finalised as at 2017/05/04)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</si>
  <si>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</si>
  <si>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</si>
  <si>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</si>
  <si>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</si>
  <si>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</si>
  <si>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</si>
  <si>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</si>
  <si>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</si>
  <si>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</si>
  <si>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</si>
  <si>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</si>
  <si>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</si>
  <si>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</si>
  <si>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</si>
  <si>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</si>
  <si>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</si>
  <si>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</si>
  <si>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</si>
  <si>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</si>
  <si>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</si>
  <si>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</si>
  <si>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</si>
  <si>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</si>
  <si>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</si>
  <si>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Gauteng: Mogale City(GT481) - Table SC13a Quarterly Budget Statement - Capital Expenditure on New Assets by Asset Class for 3rd Quarter ended 31 March 2017 (Figures Finalised as at 2017/05/04)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</si>
  <si>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</si>
  <si>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</si>
  <si>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</si>
  <si>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</si>
  <si>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</si>
  <si>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</si>
  <si>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</si>
  <si>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</si>
  <si>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</si>
  <si>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</si>
  <si>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</si>
  <si>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</si>
  <si>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</si>
  <si>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</si>
  <si>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</si>
  <si>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</si>
  <si>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</si>
  <si>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</si>
  <si>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</si>
  <si>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</si>
  <si>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</si>
  <si>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</si>
  <si>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</si>
  <si>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</si>
  <si>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</si>
  <si>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</si>
  <si>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</si>
  <si>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</si>
  <si>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</si>
  <si>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</si>
  <si>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</si>
  <si>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</si>
  <si>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</si>
  <si>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</si>
  <si>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</si>
  <si>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Gauteng: Mogale City(GT481) - Table SC13B Quarterly Budget Statement - Capital Expenditure on Renewal of existing assets by Asset Class for 3rd Quarter ended 31 March 2017 (Figures Finalised as at 2017/05/04)</t>
  </si>
  <si>
    <t>Capital Expenditure on Renewal of Existing Assets by Asset Class/Sub-class</t>
  </si>
  <si>
    <t>Total Capital Expenditure on Renewal of Existing Assets</t>
  </si>
  <si>
    <t>Gauteng: Mogale City(GT481) - Table SC13C Quarterly Budget Statement - Repairs and Maintenance Expenditure by Asset Class for 3rd Quarter ended 31 March 2017 (Figures Finalised as at 2017/05/04)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</si>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</sst>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463341314</v>
      </c>
      <c r="C5" s="19">
        <v>0</v>
      </c>
      <c r="D5" s="59">
        <v>473968821</v>
      </c>
      <c r="E5" s="60">
        <v>452516458</v>
      </c>
      <c r="F5" s="60">
        <v>41407065</v>
      </c>
      <c r="G5" s="60">
        <v>44703603</v>
      </c>
      <c r="H5" s="60">
        <v>48706674</v>
      </c>
      <c r="I5" s="60">
        <v>134817342</v>
      </c>
      <c r="J5" s="60">
        <v>35889759</v>
      </c>
      <c r="K5" s="60">
        <v>34242134</v>
      </c>
      <c r="L5" s="60">
        <v>40184859</v>
      </c>
      <c r="M5" s="60">
        <v>110316752</v>
      </c>
      <c r="N5" s="60">
        <v>41699598</v>
      </c>
      <c r="O5" s="60">
        <v>43895891</v>
      </c>
      <c r="P5" s="60">
        <v>38586746</v>
      </c>
      <c r="Q5" s="60">
        <v>124182235</v>
      </c>
      <c r="R5" s="60">
        <v>0</v>
      </c>
      <c r="S5" s="60">
        <v>0</v>
      </c>
      <c r="T5" s="60">
        <v>0</v>
      </c>
      <c r="U5" s="60">
        <v>0</v>
      </c>
      <c r="V5" s="60">
        <v>369316329</v>
      </c>
      <c r="W5" s="60">
        <v>355476618</v>
      </c>
      <c r="X5" s="60">
        <v>13839711</v>
      </c>
      <c r="Y5" s="61">
        <v>3.89</v>
      </c>
      <c r="Z5" s="62">
        <v>452516458</v>
      </c>
    </row>
    <row r="6" spans="1:26" ht="12.75">
      <c r="A6" s="58" t="s">
        <v>32</v>
      </c>
      <c r="B6" s="19">
        <v>1385468882</v>
      </c>
      <c r="C6" s="19">
        <v>0</v>
      </c>
      <c r="D6" s="59">
        <v>1465067540</v>
      </c>
      <c r="E6" s="60">
        <v>1300197674</v>
      </c>
      <c r="F6" s="60">
        <v>114902455</v>
      </c>
      <c r="G6" s="60">
        <v>123500575</v>
      </c>
      <c r="H6" s="60">
        <v>129647454</v>
      </c>
      <c r="I6" s="60">
        <v>368050484</v>
      </c>
      <c r="J6" s="60">
        <v>120947108</v>
      </c>
      <c r="K6" s="60">
        <v>121110250</v>
      </c>
      <c r="L6" s="60">
        <v>110735193</v>
      </c>
      <c r="M6" s="60">
        <v>352792551</v>
      </c>
      <c r="N6" s="60">
        <v>108413098</v>
      </c>
      <c r="O6" s="60">
        <v>107491371</v>
      </c>
      <c r="P6" s="60">
        <v>112181917</v>
      </c>
      <c r="Q6" s="60">
        <v>328086386</v>
      </c>
      <c r="R6" s="60">
        <v>0</v>
      </c>
      <c r="S6" s="60">
        <v>0</v>
      </c>
      <c r="T6" s="60">
        <v>0</v>
      </c>
      <c r="U6" s="60">
        <v>0</v>
      </c>
      <c r="V6" s="60">
        <v>1048929421</v>
      </c>
      <c r="W6" s="60">
        <v>1098800550</v>
      </c>
      <c r="X6" s="60">
        <v>-49871129</v>
      </c>
      <c r="Y6" s="61">
        <v>-4.54</v>
      </c>
      <c r="Z6" s="62">
        <v>1300197674</v>
      </c>
    </row>
    <row r="7" spans="1:26" ht="12.75">
      <c r="A7" s="58" t="s">
        <v>33</v>
      </c>
      <c r="B7" s="19">
        <v>15367112</v>
      </c>
      <c r="C7" s="19">
        <v>0</v>
      </c>
      <c r="D7" s="59">
        <v>2040010</v>
      </c>
      <c r="E7" s="60">
        <v>1552271</v>
      </c>
      <c r="F7" s="60">
        <v>0</v>
      </c>
      <c r="G7" s="60">
        <v>0</v>
      </c>
      <c r="H7" s="60">
        <v>257475</v>
      </c>
      <c r="I7" s="60">
        <v>257475</v>
      </c>
      <c r="J7" s="60">
        <v>0</v>
      </c>
      <c r="K7" s="60">
        <v>0</v>
      </c>
      <c r="L7" s="60">
        <v>0</v>
      </c>
      <c r="M7" s="60">
        <v>0</v>
      </c>
      <c r="N7" s="60">
        <v>153332</v>
      </c>
      <c r="O7" s="60">
        <v>0</v>
      </c>
      <c r="P7" s="60">
        <v>0</v>
      </c>
      <c r="Q7" s="60">
        <v>153332</v>
      </c>
      <c r="R7" s="60">
        <v>0</v>
      </c>
      <c r="S7" s="60">
        <v>0</v>
      </c>
      <c r="T7" s="60">
        <v>0</v>
      </c>
      <c r="U7" s="60">
        <v>0</v>
      </c>
      <c r="V7" s="60">
        <v>410807</v>
      </c>
      <c r="W7" s="60">
        <v>1530009</v>
      </c>
      <c r="X7" s="60">
        <v>-1119202</v>
      </c>
      <c r="Y7" s="61">
        <v>-73.15</v>
      </c>
      <c r="Z7" s="62">
        <v>1552271</v>
      </c>
    </row>
    <row r="8" spans="1:26" ht="12.75">
      <c r="A8" s="58" t="s">
        <v>34</v>
      </c>
      <c r="B8" s="19">
        <v>272822081</v>
      </c>
      <c r="C8" s="19">
        <v>0</v>
      </c>
      <c r="D8" s="59">
        <v>298443999</v>
      </c>
      <c r="E8" s="60">
        <v>297349318</v>
      </c>
      <c r="F8" s="60">
        <v>118940000</v>
      </c>
      <c r="G8" s="60">
        <v>2173605</v>
      </c>
      <c r="H8" s="60">
        <v>0</v>
      </c>
      <c r="I8" s="60">
        <v>121113605</v>
      </c>
      <c r="J8" s="60">
        <v>1634009</v>
      </c>
      <c r="K8" s="60">
        <v>1206317</v>
      </c>
      <c r="L8" s="60">
        <v>92858843</v>
      </c>
      <c r="M8" s="60">
        <v>95699169</v>
      </c>
      <c r="N8" s="60">
        <v>1062779</v>
      </c>
      <c r="O8" s="60">
        <v>1173370</v>
      </c>
      <c r="P8" s="60">
        <v>72263572</v>
      </c>
      <c r="Q8" s="60">
        <v>74499721</v>
      </c>
      <c r="R8" s="60">
        <v>0</v>
      </c>
      <c r="S8" s="60">
        <v>0</v>
      </c>
      <c r="T8" s="60">
        <v>0</v>
      </c>
      <c r="U8" s="60">
        <v>0</v>
      </c>
      <c r="V8" s="60">
        <v>291312495</v>
      </c>
      <c r="W8" s="60">
        <v>223832997</v>
      </c>
      <c r="X8" s="60">
        <v>67479498</v>
      </c>
      <c r="Y8" s="61">
        <v>30.15</v>
      </c>
      <c r="Z8" s="62">
        <v>297349318</v>
      </c>
    </row>
    <row r="9" spans="1:26" ht="12.75">
      <c r="A9" s="58" t="s">
        <v>35</v>
      </c>
      <c r="B9" s="19">
        <v>308035490</v>
      </c>
      <c r="C9" s="19">
        <v>0</v>
      </c>
      <c r="D9" s="59">
        <v>151173965</v>
      </c>
      <c r="E9" s="60">
        <v>269533179</v>
      </c>
      <c r="F9" s="60">
        <v>9632297</v>
      </c>
      <c r="G9" s="60">
        <v>21142455</v>
      </c>
      <c r="H9" s="60">
        <v>10786976</v>
      </c>
      <c r="I9" s="60">
        <v>41561728</v>
      </c>
      <c r="J9" s="60">
        <v>8838975</v>
      </c>
      <c r="K9" s="60">
        <v>9086414</v>
      </c>
      <c r="L9" s="60">
        <v>4194295</v>
      </c>
      <c r="M9" s="60">
        <v>22119684</v>
      </c>
      <c r="N9" s="60">
        <v>7379704</v>
      </c>
      <c r="O9" s="60">
        <v>6151543</v>
      </c>
      <c r="P9" s="60">
        <v>8585418</v>
      </c>
      <c r="Q9" s="60">
        <v>22116665</v>
      </c>
      <c r="R9" s="60">
        <v>0</v>
      </c>
      <c r="S9" s="60">
        <v>0</v>
      </c>
      <c r="T9" s="60">
        <v>0</v>
      </c>
      <c r="U9" s="60">
        <v>0</v>
      </c>
      <c r="V9" s="60">
        <v>85798077</v>
      </c>
      <c r="W9" s="60">
        <v>113380578</v>
      </c>
      <c r="X9" s="60">
        <v>-27582501</v>
      </c>
      <c r="Y9" s="61">
        <v>-24.33</v>
      </c>
      <c r="Z9" s="62">
        <v>269533179</v>
      </c>
    </row>
    <row r="10" spans="1:26" ht="22.5">
      <c r="A10" s="63" t="s">
        <v>278</v>
      </c>
      <c r="B10" s="64">
        <f>SUM(B5:B9)</f>
        <v>2445034879</v>
      </c>
      <c r="C10" s="64">
        <f>SUM(C5:C9)</f>
        <v>0</v>
      </c>
      <c r="D10" s="65">
        <f aca="true" t="shared" si="0" ref="D10:Z10">SUM(D5:D9)</f>
        <v>2390694335</v>
      </c>
      <c r="E10" s="66">
        <f t="shared" si="0"/>
        <v>2321148900</v>
      </c>
      <c r="F10" s="66">
        <f t="shared" si="0"/>
        <v>284881817</v>
      </c>
      <c r="G10" s="66">
        <f t="shared" si="0"/>
        <v>191520238</v>
      </c>
      <c r="H10" s="66">
        <f t="shared" si="0"/>
        <v>189398579</v>
      </c>
      <c r="I10" s="66">
        <f t="shared" si="0"/>
        <v>665800634</v>
      </c>
      <c r="J10" s="66">
        <f t="shared" si="0"/>
        <v>167309851</v>
      </c>
      <c r="K10" s="66">
        <f t="shared" si="0"/>
        <v>165645115</v>
      </c>
      <c r="L10" s="66">
        <f t="shared" si="0"/>
        <v>247973190</v>
      </c>
      <c r="M10" s="66">
        <f t="shared" si="0"/>
        <v>580928156</v>
      </c>
      <c r="N10" s="66">
        <f t="shared" si="0"/>
        <v>158708511</v>
      </c>
      <c r="O10" s="66">
        <f t="shared" si="0"/>
        <v>158712175</v>
      </c>
      <c r="P10" s="66">
        <f t="shared" si="0"/>
        <v>231617653</v>
      </c>
      <c r="Q10" s="66">
        <f t="shared" si="0"/>
        <v>549038339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1795767129</v>
      </c>
      <c r="W10" s="66">
        <f t="shared" si="0"/>
        <v>1793020752</v>
      </c>
      <c r="X10" s="66">
        <f t="shared" si="0"/>
        <v>2746377</v>
      </c>
      <c r="Y10" s="67">
        <f>+IF(W10&lt;&gt;0,(X10/W10)*100,0)</f>
        <v>0.15317039676961866</v>
      </c>
      <c r="Z10" s="68">
        <f t="shared" si="0"/>
        <v>2321148900</v>
      </c>
    </row>
    <row r="11" spans="1:26" ht="12.75">
      <c r="A11" s="58" t="s">
        <v>37</v>
      </c>
      <c r="B11" s="19">
        <v>579223867</v>
      </c>
      <c r="C11" s="19">
        <v>0</v>
      </c>
      <c r="D11" s="59">
        <v>655742928</v>
      </c>
      <c r="E11" s="60">
        <v>652198266</v>
      </c>
      <c r="F11" s="60">
        <v>50406540</v>
      </c>
      <c r="G11" s="60">
        <v>51747914</v>
      </c>
      <c r="H11" s="60">
        <v>52767368</v>
      </c>
      <c r="I11" s="60">
        <v>154921822</v>
      </c>
      <c r="J11" s="60">
        <v>53280548</v>
      </c>
      <c r="K11" s="60">
        <v>57064231</v>
      </c>
      <c r="L11" s="60">
        <v>54581246</v>
      </c>
      <c r="M11" s="60">
        <v>164926025</v>
      </c>
      <c r="N11" s="60">
        <v>62375415</v>
      </c>
      <c r="O11" s="60">
        <v>52323370</v>
      </c>
      <c r="P11" s="60">
        <v>55612777</v>
      </c>
      <c r="Q11" s="60">
        <v>170311562</v>
      </c>
      <c r="R11" s="60">
        <v>0</v>
      </c>
      <c r="S11" s="60">
        <v>0</v>
      </c>
      <c r="T11" s="60">
        <v>0</v>
      </c>
      <c r="U11" s="60">
        <v>0</v>
      </c>
      <c r="V11" s="60">
        <v>490159409</v>
      </c>
      <c r="W11" s="60">
        <v>491807052</v>
      </c>
      <c r="X11" s="60">
        <v>-1647643</v>
      </c>
      <c r="Y11" s="61">
        <v>-0.34</v>
      </c>
      <c r="Z11" s="62">
        <v>652198266</v>
      </c>
    </row>
    <row r="12" spans="1:26" ht="12.75">
      <c r="A12" s="58" t="s">
        <v>38</v>
      </c>
      <c r="B12" s="19">
        <v>26690207</v>
      </c>
      <c r="C12" s="19">
        <v>0</v>
      </c>
      <c r="D12" s="59">
        <v>28764052</v>
      </c>
      <c r="E12" s="60">
        <v>34964582</v>
      </c>
      <c r="F12" s="60">
        <v>2143291</v>
      </c>
      <c r="G12" s="60">
        <v>22237</v>
      </c>
      <c r="H12" s="60">
        <v>4441209</v>
      </c>
      <c r="I12" s="60">
        <v>6606737</v>
      </c>
      <c r="J12" s="60">
        <v>2479883</v>
      </c>
      <c r="K12" s="60">
        <v>2433797</v>
      </c>
      <c r="L12" s="60">
        <v>2435205</v>
      </c>
      <c r="M12" s="60">
        <v>7348885</v>
      </c>
      <c r="N12" s="60">
        <v>2432877</v>
      </c>
      <c r="O12" s="60">
        <v>2432877</v>
      </c>
      <c r="P12" s="60">
        <v>2432877</v>
      </c>
      <c r="Q12" s="60">
        <v>7298631</v>
      </c>
      <c r="R12" s="60">
        <v>0</v>
      </c>
      <c r="S12" s="60">
        <v>0</v>
      </c>
      <c r="T12" s="60">
        <v>0</v>
      </c>
      <c r="U12" s="60">
        <v>0</v>
      </c>
      <c r="V12" s="60">
        <v>21254253</v>
      </c>
      <c r="W12" s="60">
        <v>21573036</v>
      </c>
      <c r="X12" s="60">
        <v>-318783</v>
      </c>
      <c r="Y12" s="61">
        <v>-1.48</v>
      </c>
      <c r="Z12" s="62">
        <v>34964582</v>
      </c>
    </row>
    <row r="13" spans="1:26" ht="12.75">
      <c r="A13" s="58" t="s">
        <v>279</v>
      </c>
      <c r="B13" s="19">
        <v>259560764</v>
      </c>
      <c r="C13" s="19">
        <v>0</v>
      </c>
      <c r="D13" s="59">
        <v>298153971</v>
      </c>
      <c r="E13" s="60">
        <v>246999999</v>
      </c>
      <c r="F13" s="60">
        <v>18677482</v>
      </c>
      <c r="G13" s="60">
        <v>19050543</v>
      </c>
      <c r="H13" s="60">
        <v>0</v>
      </c>
      <c r="I13" s="60">
        <v>37728025</v>
      </c>
      <c r="J13" s="60">
        <v>38724811</v>
      </c>
      <c r="K13" s="60">
        <v>17653064</v>
      </c>
      <c r="L13" s="60">
        <v>18009157</v>
      </c>
      <c r="M13" s="60">
        <v>74387032</v>
      </c>
      <c r="N13" s="60">
        <v>23269779</v>
      </c>
      <c r="O13" s="60">
        <v>16718314</v>
      </c>
      <c r="P13" s="60">
        <v>33045398</v>
      </c>
      <c r="Q13" s="60">
        <v>73033491</v>
      </c>
      <c r="R13" s="60">
        <v>0</v>
      </c>
      <c r="S13" s="60">
        <v>0</v>
      </c>
      <c r="T13" s="60">
        <v>0</v>
      </c>
      <c r="U13" s="60">
        <v>0</v>
      </c>
      <c r="V13" s="60">
        <v>185148548</v>
      </c>
      <c r="W13" s="60">
        <v>223615476</v>
      </c>
      <c r="X13" s="60">
        <v>-38466928</v>
      </c>
      <c r="Y13" s="61">
        <v>-17.2</v>
      </c>
      <c r="Z13" s="62">
        <v>246999999</v>
      </c>
    </row>
    <row r="14" spans="1:26" ht="12.75">
      <c r="A14" s="58" t="s">
        <v>40</v>
      </c>
      <c r="B14" s="19">
        <v>39232014</v>
      </c>
      <c r="C14" s="19">
        <v>0</v>
      </c>
      <c r="D14" s="59">
        <v>52094099</v>
      </c>
      <c r="E14" s="60">
        <v>53808212</v>
      </c>
      <c r="F14" s="60">
        <v>2894424</v>
      </c>
      <c r="G14" s="60">
        <v>4036892</v>
      </c>
      <c r="H14" s="60">
        <v>10541323</v>
      </c>
      <c r="I14" s="60">
        <v>17472639</v>
      </c>
      <c r="J14" s="60">
        <v>3408426</v>
      </c>
      <c r="K14" s="60">
        <v>3577844</v>
      </c>
      <c r="L14" s="60">
        <v>3611632</v>
      </c>
      <c r="M14" s="60">
        <v>10597902</v>
      </c>
      <c r="N14" s="60">
        <v>4039985</v>
      </c>
      <c r="O14" s="60">
        <v>2993856</v>
      </c>
      <c r="P14" s="60">
        <v>12388805</v>
      </c>
      <c r="Q14" s="60">
        <v>19422646</v>
      </c>
      <c r="R14" s="60">
        <v>0</v>
      </c>
      <c r="S14" s="60">
        <v>0</v>
      </c>
      <c r="T14" s="60">
        <v>0</v>
      </c>
      <c r="U14" s="60">
        <v>0</v>
      </c>
      <c r="V14" s="60">
        <v>47493187</v>
      </c>
      <c r="W14" s="60">
        <v>39070737</v>
      </c>
      <c r="X14" s="60">
        <v>8422450</v>
      </c>
      <c r="Y14" s="61">
        <v>21.56</v>
      </c>
      <c r="Z14" s="62">
        <v>53808212</v>
      </c>
    </row>
    <row r="15" spans="1:26" ht="12.75">
      <c r="A15" s="58" t="s">
        <v>41</v>
      </c>
      <c r="B15" s="19">
        <v>885047798</v>
      </c>
      <c r="C15" s="19">
        <v>0</v>
      </c>
      <c r="D15" s="59">
        <v>1030067681</v>
      </c>
      <c r="E15" s="60">
        <v>1015321346</v>
      </c>
      <c r="F15" s="60">
        <v>98732965</v>
      </c>
      <c r="G15" s="60">
        <v>110837145</v>
      </c>
      <c r="H15" s="60">
        <v>78344362</v>
      </c>
      <c r="I15" s="60">
        <v>287914472</v>
      </c>
      <c r="J15" s="60">
        <v>86664029</v>
      </c>
      <c r="K15" s="60">
        <v>121102273</v>
      </c>
      <c r="L15" s="60">
        <v>22019283</v>
      </c>
      <c r="M15" s="60">
        <v>229785585</v>
      </c>
      <c r="N15" s="60">
        <v>70195811</v>
      </c>
      <c r="O15" s="60">
        <v>68230359</v>
      </c>
      <c r="P15" s="60">
        <v>69814723</v>
      </c>
      <c r="Q15" s="60">
        <v>208240893</v>
      </c>
      <c r="R15" s="60">
        <v>0</v>
      </c>
      <c r="S15" s="60">
        <v>0</v>
      </c>
      <c r="T15" s="60">
        <v>0</v>
      </c>
      <c r="U15" s="60">
        <v>0</v>
      </c>
      <c r="V15" s="60">
        <v>725940950</v>
      </c>
      <c r="W15" s="60">
        <v>772550757</v>
      </c>
      <c r="X15" s="60">
        <v>-46609807</v>
      </c>
      <c r="Y15" s="61">
        <v>-6.03</v>
      </c>
      <c r="Z15" s="62">
        <v>1015321346</v>
      </c>
    </row>
    <row r="16" spans="1:26" ht="12.75">
      <c r="A16" s="69" t="s">
        <v>42</v>
      </c>
      <c r="B16" s="19">
        <v>97531792</v>
      </c>
      <c r="C16" s="19">
        <v>0</v>
      </c>
      <c r="D16" s="59">
        <v>79071212</v>
      </c>
      <c r="E16" s="60">
        <v>52244412</v>
      </c>
      <c r="F16" s="60">
        <v>4413431</v>
      </c>
      <c r="G16" s="60">
        <v>5451791</v>
      </c>
      <c r="H16" s="60">
        <v>4473545</v>
      </c>
      <c r="I16" s="60">
        <v>14338767</v>
      </c>
      <c r="J16" s="60">
        <v>3958850</v>
      </c>
      <c r="K16" s="60">
        <v>4699013</v>
      </c>
      <c r="L16" s="60">
        <v>3214018</v>
      </c>
      <c r="M16" s="60">
        <v>11871881</v>
      </c>
      <c r="N16" s="60">
        <v>4127632</v>
      </c>
      <c r="O16" s="60">
        <v>3457514</v>
      </c>
      <c r="P16" s="60">
        <v>3521470</v>
      </c>
      <c r="Q16" s="60">
        <v>11106616</v>
      </c>
      <c r="R16" s="60">
        <v>0</v>
      </c>
      <c r="S16" s="60">
        <v>0</v>
      </c>
      <c r="T16" s="60">
        <v>0</v>
      </c>
      <c r="U16" s="60">
        <v>0</v>
      </c>
      <c r="V16" s="60">
        <v>37317264</v>
      </c>
      <c r="W16" s="60">
        <v>59303412</v>
      </c>
      <c r="X16" s="60">
        <v>-21986148</v>
      </c>
      <c r="Y16" s="61">
        <v>-37.07</v>
      </c>
      <c r="Z16" s="62">
        <v>52244412</v>
      </c>
    </row>
    <row r="17" spans="1:26" ht="12.75">
      <c r="A17" s="58" t="s">
        <v>43</v>
      </c>
      <c r="B17" s="19">
        <v>719606901</v>
      </c>
      <c r="C17" s="19">
        <v>0</v>
      </c>
      <c r="D17" s="59">
        <v>639200364</v>
      </c>
      <c r="E17" s="60">
        <v>605702527</v>
      </c>
      <c r="F17" s="60">
        <v>39702441</v>
      </c>
      <c r="G17" s="60">
        <v>34581945</v>
      </c>
      <c r="H17" s="60">
        <v>44128286</v>
      </c>
      <c r="I17" s="60">
        <v>118412672</v>
      </c>
      <c r="J17" s="60">
        <v>41243584</v>
      </c>
      <c r="K17" s="60">
        <v>44383320</v>
      </c>
      <c r="L17" s="60">
        <v>46374924</v>
      </c>
      <c r="M17" s="60">
        <v>132001828</v>
      </c>
      <c r="N17" s="60">
        <v>48161016</v>
      </c>
      <c r="O17" s="60">
        <v>38803927</v>
      </c>
      <c r="P17" s="60">
        <v>64028145</v>
      </c>
      <c r="Q17" s="60">
        <v>150993088</v>
      </c>
      <c r="R17" s="60">
        <v>0</v>
      </c>
      <c r="S17" s="60">
        <v>0</v>
      </c>
      <c r="T17" s="60">
        <v>0</v>
      </c>
      <c r="U17" s="60">
        <v>0</v>
      </c>
      <c r="V17" s="60">
        <v>401407588</v>
      </c>
      <c r="W17" s="60">
        <v>479400255</v>
      </c>
      <c r="X17" s="60">
        <v>-77992667</v>
      </c>
      <c r="Y17" s="61">
        <v>-16.27</v>
      </c>
      <c r="Z17" s="62">
        <v>605702527</v>
      </c>
    </row>
    <row r="18" spans="1:26" ht="12.75">
      <c r="A18" s="70" t="s">
        <v>44</v>
      </c>
      <c r="B18" s="71">
        <f>SUM(B11:B17)</f>
        <v>2606893343</v>
      </c>
      <c r="C18" s="71">
        <f>SUM(C11:C17)</f>
        <v>0</v>
      </c>
      <c r="D18" s="72">
        <f aca="true" t="shared" si="1" ref="D18:Z18">SUM(D11:D17)</f>
        <v>2783094307</v>
      </c>
      <c r="E18" s="73">
        <f t="shared" si="1"/>
        <v>2661239344</v>
      </c>
      <c r="F18" s="73">
        <f t="shared" si="1"/>
        <v>216970574</v>
      </c>
      <c r="G18" s="73">
        <f t="shared" si="1"/>
        <v>225728467</v>
      </c>
      <c r="H18" s="73">
        <f t="shared" si="1"/>
        <v>194696093</v>
      </c>
      <c r="I18" s="73">
        <f t="shared" si="1"/>
        <v>637395134</v>
      </c>
      <c r="J18" s="73">
        <f t="shared" si="1"/>
        <v>229760131</v>
      </c>
      <c r="K18" s="73">
        <f t="shared" si="1"/>
        <v>250913542</v>
      </c>
      <c r="L18" s="73">
        <f t="shared" si="1"/>
        <v>150245465</v>
      </c>
      <c r="M18" s="73">
        <f t="shared" si="1"/>
        <v>630919138</v>
      </c>
      <c r="N18" s="73">
        <f t="shared" si="1"/>
        <v>214602515</v>
      </c>
      <c r="O18" s="73">
        <f t="shared" si="1"/>
        <v>184960217</v>
      </c>
      <c r="P18" s="73">
        <f t="shared" si="1"/>
        <v>240844195</v>
      </c>
      <c r="Q18" s="73">
        <f t="shared" si="1"/>
        <v>640406927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1908721199</v>
      </c>
      <c r="W18" s="73">
        <f t="shared" si="1"/>
        <v>2087320725</v>
      </c>
      <c r="X18" s="73">
        <f t="shared" si="1"/>
        <v>-178599526</v>
      </c>
      <c r="Y18" s="67">
        <f>+IF(W18&lt;&gt;0,(X18/W18)*100,0)</f>
        <v>-8.556400741912817</v>
      </c>
      <c r="Z18" s="74">
        <f t="shared" si="1"/>
        <v>2661239344</v>
      </c>
    </row>
    <row r="19" spans="1:26" ht="12.75">
      <c r="A19" s="70" t="s">
        <v>45</v>
      </c>
      <c r="B19" s="75">
        <f>+B10-B18</f>
        <v>-161858464</v>
      </c>
      <c r="C19" s="75">
        <f>+C10-C18</f>
        <v>0</v>
      </c>
      <c r="D19" s="76">
        <f aca="true" t="shared" si="2" ref="D19:Z19">+D10-D18</f>
        <v>-392399972</v>
      </c>
      <c r="E19" s="77">
        <f t="shared" si="2"/>
        <v>-340090444</v>
      </c>
      <c r="F19" s="77">
        <f t="shared" si="2"/>
        <v>67911243</v>
      </c>
      <c r="G19" s="77">
        <f t="shared" si="2"/>
        <v>-34208229</v>
      </c>
      <c r="H19" s="77">
        <f t="shared" si="2"/>
        <v>-5297514</v>
      </c>
      <c r="I19" s="77">
        <f t="shared" si="2"/>
        <v>28405500</v>
      </c>
      <c r="J19" s="77">
        <f t="shared" si="2"/>
        <v>-62450280</v>
      </c>
      <c r="K19" s="77">
        <f t="shared" si="2"/>
        <v>-85268427</v>
      </c>
      <c r="L19" s="77">
        <f t="shared" si="2"/>
        <v>97727725</v>
      </c>
      <c r="M19" s="77">
        <f t="shared" si="2"/>
        <v>-49990982</v>
      </c>
      <c r="N19" s="77">
        <f t="shared" si="2"/>
        <v>-55894004</v>
      </c>
      <c r="O19" s="77">
        <f t="shared" si="2"/>
        <v>-26248042</v>
      </c>
      <c r="P19" s="77">
        <f t="shared" si="2"/>
        <v>-9226542</v>
      </c>
      <c r="Q19" s="77">
        <f t="shared" si="2"/>
        <v>-91368588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-112954070</v>
      </c>
      <c r="W19" s="77">
        <f>IF(E10=E18,0,W10-W18)</f>
        <v>-294299973</v>
      </c>
      <c r="X19" s="77">
        <f t="shared" si="2"/>
        <v>181345903</v>
      </c>
      <c r="Y19" s="78">
        <f>+IF(W19&lt;&gt;0,(X19/W19)*100,0)</f>
        <v>-61.61940864330286</v>
      </c>
      <c r="Z19" s="79">
        <f t="shared" si="2"/>
        <v>-340090444</v>
      </c>
    </row>
    <row r="20" spans="1:26" ht="12.75">
      <c r="A20" s="58" t="s">
        <v>46</v>
      </c>
      <c r="B20" s="19">
        <v>151917603</v>
      </c>
      <c r="C20" s="19">
        <v>0</v>
      </c>
      <c r="D20" s="59">
        <v>255952000</v>
      </c>
      <c r="E20" s="60">
        <v>149532010</v>
      </c>
      <c r="F20" s="60">
        <v>0</v>
      </c>
      <c r="G20" s="60">
        <v>9637221</v>
      </c>
      <c r="H20" s="60">
        <v>10000000</v>
      </c>
      <c r="I20" s="60">
        <v>19637221</v>
      </c>
      <c r="J20" s="60">
        <v>10812194</v>
      </c>
      <c r="K20" s="60">
        <v>18360836</v>
      </c>
      <c r="L20" s="60">
        <v>3301797</v>
      </c>
      <c r="M20" s="60">
        <v>32474827</v>
      </c>
      <c r="N20" s="60">
        <v>8643910</v>
      </c>
      <c r="O20" s="60">
        <v>9721187</v>
      </c>
      <c r="P20" s="60">
        <v>20163002</v>
      </c>
      <c r="Q20" s="60">
        <v>38528099</v>
      </c>
      <c r="R20" s="60">
        <v>0</v>
      </c>
      <c r="S20" s="60">
        <v>0</v>
      </c>
      <c r="T20" s="60">
        <v>0</v>
      </c>
      <c r="U20" s="60">
        <v>0</v>
      </c>
      <c r="V20" s="60">
        <v>90640147</v>
      </c>
      <c r="W20" s="60">
        <v>191963997</v>
      </c>
      <c r="X20" s="60">
        <v>-101323850</v>
      </c>
      <c r="Y20" s="61">
        <v>-52.78</v>
      </c>
      <c r="Z20" s="62">
        <v>149532010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-9940861</v>
      </c>
      <c r="C22" s="86">
        <f>SUM(C19:C21)</f>
        <v>0</v>
      </c>
      <c r="D22" s="87">
        <f aca="true" t="shared" si="3" ref="D22:Z22">SUM(D19:D21)</f>
        <v>-136447972</v>
      </c>
      <c r="E22" s="88">
        <f t="shared" si="3"/>
        <v>-190558434</v>
      </c>
      <c r="F22" s="88">
        <f t="shared" si="3"/>
        <v>67911243</v>
      </c>
      <c r="G22" s="88">
        <f t="shared" si="3"/>
        <v>-24571008</v>
      </c>
      <c r="H22" s="88">
        <f t="shared" si="3"/>
        <v>4702486</v>
      </c>
      <c r="I22" s="88">
        <f t="shared" si="3"/>
        <v>48042721</v>
      </c>
      <c r="J22" s="88">
        <f t="shared" si="3"/>
        <v>-51638086</v>
      </c>
      <c r="K22" s="88">
        <f t="shared" si="3"/>
        <v>-66907591</v>
      </c>
      <c r="L22" s="88">
        <f t="shared" si="3"/>
        <v>101029522</v>
      </c>
      <c r="M22" s="88">
        <f t="shared" si="3"/>
        <v>-17516155</v>
      </c>
      <c r="N22" s="88">
        <f t="shared" si="3"/>
        <v>-47250094</v>
      </c>
      <c r="O22" s="88">
        <f t="shared" si="3"/>
        <v>-16526855</v>
      </c>
      <c r="P22" s="88">
        <f t="shared" si="3"/>
        <v>10936460</v>
      </c>
      <c r="Q22" s="88">
        <f t="shared" si="3"/>
        <v>-52840489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-22313923</v>
      </c>
      <c r="W22" s="88">
        <f t="shared" si="3"/>
        <v>-102335976</v>
      </c>
      <c r="X22" s="88">
        <f t="shared" si="3"/>
        <v>80022053</v>
      </c>
      <c r="Y22" s="89">
        <f>+IF(W22&lt;&gt;0,(X22/W22)*100,0)</f>
        <v>-78.19542660149155</v>
      </c>
      <c r="Z22" s="90">
        <f t="shared" si="3"/>
        <v>-190558434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-9940861</v>
      </c>
      <c r="C24" s="75">
        <f>SUM(C22:C23)</f>
        <v>0</v>
      </c>
      <c r="D24" s="76">
        <f aca="true" t="shared" si="4" ref="D24:Z24">SUM(D22:D23)</f>
        <v>-136447972</v>
      </c>
      <c r="E24" s="77">
        <f t="shared" si="4"/>
        <v>-190558434</v>
      </c>
      <c r="F24" s="77">
        <f t="shared" si="4"/>
        <v>67911243</v>
      </c>
      <c r="G24" s="77">
        <f t="shared" si="4"/>
        <v>-24571008</v>
      </c>
      <c r="H24" s="77">
        <f t="shared" si="4"/>
        <v>4702486</v>
      </c>
      <c r="I24" s="77">
        <f t="shared" si="4"/>
        <v>48042721</v>
      </c>
      <c r="J24" s="77">
        <f t="shared" si="4"/>
        <v>-51638086</v>
      </c>
      <c r="K24" s="77">
        <f t="shared" si="4"/>
        <v>-66907591</v>
      </c>
      <c r="L24" s="77">
        <f t="shared" si="4"/>
        <v>101029522</v>
      </c>
      <c r="M24" s="77">
        <f t="shared" si="4"/>
        <v>-17516155</v>
      </c>
      <c r="N24" s="77">
        <f t="shared" si="4"/>
        <v>-47250094</v>
      </c>
      <c r="O24" s="77">
        <f t="shared" si="4"/>
        <v>-16526855</v>
      </c>
      <c r="P24" s="77">
        <f t="shared" si="4"/>
        <v>10936460</v>
      </c>
      <c r="Q24" s="77">
        <f t="shared" si="4"/>
        <v>-52840489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-22313923</v>
      </c>
      <c r="W24" s="77">
        <f t="shared" si="4"/>
        <v>-102335976</v>
      </c>
      <c r="X24" s="77">
        <f t="shared" si="4"/>
        <v>80022053</v>
      </c>
      <c r="Y24" s="78">
        <f>+IF(W24&lt;&gt;0,(X24/W24)*100,0)</f>
        <v>-78.19542660149155</v>
      </c>
      <c r="Z24" s="79">
        <f t="shared" si="4"/>
        <v>-190558434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467886358</v>
      </c>
      <c r="C27" s="22">
        <v>0</v>
      </c>
      <c r="D27" s="99">
        <v>424968598</v>
      </c>
      <c r="E27" s="100">
        <v>275507850</v>
      </c>
      <c r="F27" s="100">
        <v>5648739</v>
      </c>
      <c r="G27" s="100">
        <v>12472747</v>
      </c>
      <c r="H27" s="100">
        <v>16632859</v>
      </c>
      <c r="I27" s="100">
        <v>34754345</v>
      </c>
      <c r="J27" s="100">
        <v>18318371</v>
      </c>
      <c r="K27" s="100">
        <v>26474932</v>
      </c>
      <c r="L27" s="100">
        <v>14072781</v>
      </c>
      <c r="M27" s="100">
        <v>58866084</v>
      </c>
      <c r="N27" s="100">
        <v>9453701</v>
      </c>
      <c r="O27" s="100">
        <v>15697135</v>
      </c>
      <c r="P27" s="100">
        <v>22852100</v>
      </c>
      <c r="Q27" s="100">
        <v>48002936</v>
      </c>
      <c r="R27" s="100">
        <v>0</v>
      </c>
      <c r="S27" s="100">
        <v>0</v>
      </c>
      <c r="T27" s="100">
        <v>0</v>
      </c>
      <c r="U27" s="100">
        <v>0</v>
      </c>
      <c r="V27" s="100">
        <v>141623365</v>
      </c>
      <c r="W27" s="100">
        <v>206630888</v>
      </c>
      <c r="X27" s="100">
        <v>-65007523</v>
      </c>
      <c r="Y27" s="101">
        <v>-31.46</v>
      </c>
      <c r="Z27" s="102">
        <v>275507850</v>
      </c>
    </row>
    <row r="28" spans="1:26" ht="12.75">
      <c r="A28" s="103" t="s">
        <v>46</v>
      </c>
      <c r="B28" s="19">
        <v>158584269</v>
      </c>
      <c r="C28" s="19">
        <v>0</v>
      </c>
      <c r="D28" s="59">
        <v>255952000</v>
      </c>
      <c r="E28" s="60">
        <v>149532008</v>
      </c>
      <c r="F28" s="60">
        <v>2249625</v>
      </c>
      <c r="G28" s="60">
        <v>7387593</v>
      </c>
      <c r="H28" s="60">
        <v>11313517</v>
      </c>
      <c r="I28" s="60">
        <v>20950735</v>
      </c>
      <c r="J28" s="60">
        <v>9498670</v>
      </c>
      <c r="K28" s="60">
        <v>17697231</v>
      </c>
      <c r="L28" s="60">
        <v>2730896</v>
      </c>
      <c r="M28" s="60">
        <v>29926797</v>
      </c>
      <c r="N28" s="60">
        <v>8366261</v>
      </c>
      <c r="O28" s="60">
        <v>10948292</v>
      </c>
      <c r="P28" s="60">
        <v>20163002</v>
      </c>
      <c r="Q28" s="60">
        <v>39477555</v>
      </c>
      <c r="R28" s="60">
        <v>0</v>
      </c>
      <c r="S28" s="60">
        <v>0</v>
      </c>
      <c r="T28" s="60">
        <v>0</v>
      </c>
      <c r="U28" s="60">
        <v>0</v>
      </c>
      <c r="V28" s="60">
        <v>90355087</v>
      </c>
      <c r="W28" s="60">
        <v>112149006</v>
      </c>
      <c r="X28" s="60">
        <v>-21793919</v>
      </c>
      <c r="Y28" s="61">
        <v>-19.43</v>
      </c>
      <c r="Z28" s="62">
        <v>149532008</v>
      </c>
    </row>
    <row r="29" spans="1:26" ht="12.75">
      <c r="A29" s="58" t="s">
        <v>283</v>
      </c>
      <c r="B29" s="19">
        <v>64988849</v>
      </c>
      <c r="C29" s="19">
        <v>0</v>
      </c>
      <c r="D29" s="59">
        <v>0</v>
      </c>
      <c r="E29" s="60">
        <v>45658063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7625162</v>
      </c>
      <c r="P29" s="60">
        <v>0</v>
      </c>
      <c r="Q29" s="60">
        <v>7625162</v>
      </c>
      <c r="R29" s="60">
        <v>0</v>
      </c>
      <c r="S29" s="60">
        <v>0</v>
      </c>
      <c r="T29" s="60">
        <v>0</v>
      </c>
      <c r="U29" s="60">
        <v>0</v>
      </c>
      <c r="V29" s="60">
        <v>7625162</v>
      </c>
      <c r="W29" s="60">
        <v>34243547</v>
      </c>
      <c r="X29" s="60">
        <v>-26618385</v>
      </c>
      <c r="Y29" s="61">
        <v>-77.73</v>
      </c>
      <c r="Z29" s="62">
        <v>45658063</v>
      </c>
    </row>
    <row r="30" spans="1:26" ht="12.75">
      <c r="A30" s="58" t="s">
        <v>52</v>
      </c>
      <c r="B30" s="19">
        <v>63046904</v>
      </c>
      <c r="C30" s="19">
        <v>0</v>
      </c>
      <c r="D30" s="59">
        <v>2879630</v>
      </c>
      <c r="E30" s="60">
        <v>2879630</v>
      </c>
      <c r="F30" s="60">
        <v>0</v>
      </c>
      <c r="G30" s="60">
        <v>0</v>
      </c>
      <c r="H30" s="60">
        <v>588831</v>
      </c>
      <c r="I30" s="60">
        <v>588831</v>
      </c>
      <c r="J30" s="60">
        <v>125208</v>
      </c>
      <c r="K30" s="60">
        <v>48621</v>
      </c>
      <c r="L30" s="60">
        <v>0</v>
      </c>
      <c r="M30" s="60">
        <v>173829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762660</v>
      </c>
      <c r="W30" s="60">
        <v>2159723</v>
      </c>
      <c r="X30" s="60">
        <v>-1397063</v>
      </c>
      <c r="Y30" s="61">
        <v>-64.69</v>
      </c>
      <c r="Z30" s="62">
        <v>2879630</v>
      </c>
    </row>
    <row r="31" spans="1:26" ht="12.75">
      <c r="A31" s="58" t="s">
        <v>53</v>
      </c>
      <c r="B31" s="19">
        <v>181266337</v>
      </c>
      <c r="C31" s="19">
        <v>0</v>
      </c>
      <c r="D31" s="59">
        <v>166136968</v>
      </c>
      <c r="E31" s="60">
        <v>77438149</v>
      </c>
      <c r="F31" s="60">
        <v>3399114</v>
      </c>
      <c r="G31" s="60">
        <v>5085154</v>
      </c>
      <c r="H31" s="60">
        <v>4730510</v>
      </c>
      <c r="I31" s="60">
        <v>13214778</v>
      </c>
      <c r="J31" s="60">
        <v>8694494</v>
      </c>
      <c r="K31" s="60">
        <v>8729077</v>
      </c>
      <c r="L31" s="60">
        <v>11341885</v>
      </c>
      <c r="M31" s="60">
        <v>28765456</v>
      </c>
      <c r="N31" s="60">
        <v>1087440</v>
      </c>
      <c r="O31" s="60">
        <v>-2876319</v>
      </c>
      <c r="P31" s="60">
        <v>2689098</v>
      </c>
      <c r="Q31" s="60">
        <v>900219</v>
      </c>
      <c r="R31" s="60">
        <v>0</v>
      </c>
      <c r="S31" s="60">
        <v>0</v>
      </c>
      <c r="T31" s="60">
        <v>0</v>
      </c>
      <c r="U31" s="60">
        <v>0</v>
      </c>
      <c r="V31" s="60">
        <v>42880453</v>
      </c>
      <c r="W31" s="60">
        <v>58078612</v>
      </c>
      <c r="X31" s="60">
        <v>-15198159</v>
      </c>
      <c r="Y31" s="61">
        <v>-26.17</v>
      </c>
      <c r="Z31" s="62">
        <v>77438149</v>
      </c>
    </row>
    <row r="32" spans="1:26" ht="12.75">
      <c r="A32" s="70" t="s">
        <v>54</v>
      </c>
      <c r="B32" s="22">
        <f>SUM(B28:B31)</f>
        <v>467886359</v>
      </c>
      <c r="C32" s="22">
        <f>SUM(C28:C31)</f>
        <v>0</v>
      </c>
      <c r="D32" s="99">
        <f aca="true" t="shared" si="5" ref="D32:Z32">SUM(D28:D31)</f>
        <v>424968598</v>
      </c>
      <c r="E32" s="100">
        <f t="shared" si="5"/>
        <v>275507850</v>
      </c>
      <c r="F32" s="100">
        <f t="shared" si="5"/>
        <v>5648739</v>
      </c>
      <c r="G32" s="100">
        <f t="shared" si="5"/>
        <v>12472747</v>
      </c>
      <c r="H32" s="100">
        <f t="shared" si="5"/>
        <v>16632858</v>
      </c>
      <c r="I32" s="100">
        <f t="shared" si="5"/>
        <v>34754344</v>
      </c>
      <c r="J32" s="100">
        <f t="shared" si="5"/>
        <v>18318372</v>
      </c>
      <c r="K32" s="100">
        <f t="shared" si="5"/>
        <v>26474929</v>
      </c>
      <c r="L32" s="100">
        <f t="shared" si="5"/>
        <v>14072781</v>
      </c>
      <c r="M32" s="100">
        <f t="shared" si="5"/>
        <v>58866082</v>
      </c>
      <c r="N32" s="100">
        <f t="shared" si="5"/>
        <v>9453701</v>
      </c>
      <c r="O32" s="100">
        <f t="shared" si="5"/>
        <v>15697135</v>
      </c>
      <c r="P32" s="100">
        <f t="shared" si="5"/>
        <v>22852100</v>
      </c>
      <c r="Q32" s="100">
        <f t="shared" si="5"/>
        <v>48002936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141623362</v>
      </c>
      <c r="W32" s="100">
        <f t="shared" si="5"/>
        <v>206630888</v>
      </c>
      <c r="X32" s="100">
        <f t="shared" si="5"/>
        <v>-65007526</v>
      </c>
      <c r="Y32" s="101">
        <f>+IF(W32&lt;&gt;0,(X32/W32)*100,0)</f>
        <v>-31.460701073887847</v>
      </c>
      <c r="Z32" s="102">
        <f t="shared" si="5"/>
        <v>275507850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568894078</v>
      </c>
      <c r="C35" s="19">
        <v>0</v>
      </c>
      <c r="D35" s="59">
        <v>539920063</v>
      </c>
      <c r="E35" s="60">
        <v>540352550</v>
      </c>
      <c r="F35" s="60">
        <v>521769813</v>
      </c>
      <c r="G35" s="60">
        <v>564472082</v>
      </c>
      <c r="H35" s="60">
        <v>541937741</v>
      </c>
      <c r="I35" s="60">
        <v>541937741</v>
      </c>
      <c r="J35" s="60">
        <v>535276840</v>
      </c>
      <c r="K35" s="60">
        <v>536089969</v>
      </c>
      <c r="L35" s="60">
        <v>556345919</v>
      </c>
      <c r="M35" s="60">
        <v>556345919</v>
      </c>
      <c r="N35" s="60">
        <v>541587270</v>
      </c>
      <c r="O35" s="60">
        <v>538384588</v>
      </c>
      <c r="P35" s="60">
        <v>569667520</v>
      </c>
      <c r="Q35" s="60">
        <v>569667520</v>
      </c>
      <c r="R35" s="60">
        <v>0</v>
      </c>
      <c r="S35" s="60">
        <v>0</v>
      </c>
      <c r="T35" s="60">
        <v>0</v>
      </c>
      <c r="U35" s="60">
        <v>0</v>
      </c>
      <c r="V35" s="60">
        <v>569667520</v>
      </c>
      <c r="W35" s="60">
        <v>405264413</v>
      </c>
      <c r="X35" s="60">
        <v>164403107</v>
      </c>
      <c r="Y35" s="61">
        <v>40.57</v>
      </c>
      <c r="Z35" s="62">
        <v>540352550</v>
      </c>
    </row>
    <row r="36" spans="1:26" ht="12.75">
      <c r="A36" s="58" t="s">
        <v>57</v>
      </c>
      <c r="B36" s="19">
        <v>6176230435</v>
      </c>
      <c r="C36" s="19">
        <v>0</v>
      </c>
      <c r="D36" s="59">
        <v>6088573886</v>
      </c>
      <c r="E36" s="60">
        <v>5939113139</v>
      </c>
      <c r="F36" s="60">
        <v>5964582800</v>
      </c>
      <c r="G36" s="60">
        <v>6177242245</v>
      </c>
      <c r="H36" s="60">
        <v>6178030034</v>
      </c>
      <c r="I36" s="60">
        <v>6178030034</v>
      </c>
      <c r="J36" s="60">
        <v>6178853227</v>
      </c>
      <c r="K36" s="60">
        <v>6179658814</v>
      </c>
      <c r="L36" s="60">
        <v>6180500606</v>
      </c>
      <c r="M36" s="60">
        <v>6180500606</v>
      </c>
      <c r="N36" s="60">
        <v>6183801052</v>
      </c>
      <c r="O36" s="60">
        <v>6182129371</v>
      </c>
      <c r="P36" s="60">
        <v>5946383154</v>
      </c>
      <c r="Q36" s="60">
        <v>5946383154</v>
      </c>
      <c r="R36" s="60">
        <v>0</v>
      </c>
      <c r="S36" s="60">
        <v>0</v>
      </c>
      <c r="T36" s="60">
        <v>0</v>
      </c>
      <c r="U36" s="60">
        <v>0</v>
      </c>
      <c r="V36" s="60">
        <v>5946383154</v>
      </c>
      <c r="W36" s="60">
        <v>4454334854</v>
      </c>
      <c r="X36" s="60">
        <v>1492048300</v>
      </c>
      <c r="Y36" s="61">
        <v>33.5</v>
      </c>
      <c r="Z36" s="62">
        <v>5939113139</v>
      </c>
    </row>
    <row r="37" spans="1:26" ht="12.75">
      <c r="A37" s="58" t="s">
        <v>58</v>
      </c>
      <c r="B37" s="19">
        <v>880148966</v>
      </c>
      <c r="C37" s="19">
        <v>0</v>
      </c>
      <c r="D37" s="59">
        <v>541357670</v>
      </c>
      <c r="E37" s="60">
        <v>541357670</v>
      </c>
      <c r="F37" s="60">
        <v>532592069</v>
      </c>
      <c r="G37" s="60">
        <v>897242665</v>
      </c>
      <c r="H37" s="60">
        <v>898673796</v>
      </c>
      <c r="I37" s="60">
        <v>898673796</v>
      </c>
      <c r="J37" s="60">
        <v>904618057</v>
      </c>
      <c r="K37" s="60">
        <v>896903777</v>
      </c>
      <c r="L37" s="60">
        <v>899474044</v>
      </c>
      <c r="M37" s="60">
        <v>899474044</v>
      </c>
      <c r="N37" s="60">
        <v>902642329</v>
      </c>
      <c r="O37" s="60">
        <v>911067671</v>
      </c>
      <c r="P37" s="60">
        <v>571952997</v>
      </c>
      <c r="Q37" s="60">
        <v>571952997</v>
      </c>
      <c r="R37" s="60">
        <v>0</v>
      </c>
      <c r="S37" s="60">
        <v>0</v>
      </c>
      <c r="T37" s="60">
        <v>0</v>
      </c>
      <c r="U37" s="60">
        <v>0</v>
      </c>
      <c r="V37" s="60">
        <v>571952997</v>
      </c>
      <c r="W37" s="60">
        <v>406018253</v>
      </c>
      <c r="X37" s="60">
        <v>165934744</v>
      </c>
      <c r="Y37" s="61">
        <v>40.87</v>
      </c>
      <c r="Z37" s="62">
        <v>541357670</v>
      </c>
    </row>
    <row r="38" spans="1:26" ht="12.75">
      <c r="A38" s="58" t="s">
        <v>59</v>
      </c>
      <c r="B38" s="19">
        <v>746315316</v>
      </c>
      <c r="C38" s="19">
        <v>0</v>
      </c>
      <c r="D38" s="59">
        <v>668923964</v>
      </c>
      <c r="E38" s="60">
        <v>668923964</v>
      </c>
      <c r="F38" s="60">
        <v>672157637</v>
      </c>
      <c r="G38" s="60">
        <v>713579586</v>
      </c>
      <c r="H38" s="60">
        <v>705476046</v>
      </c>
      <c r="I38" s="60">
        <v>705476046</v>
      </c>
      <c r="J38" s="60">
        <v>702841871</v>
      </c>
      <c r="K38" s="60">
        <v>700911948</v>
      </c>
      <c r="L38" s="60">
        <v>700095291</v>
      </c>
      <c r="M38" s="60">
        <v>700095291</v>
      </c>
      <c r="N38" s="60">
        <v>697174596</v>
      </c>
      <c r="O38" s="60">
        <v>695043952</v>
      </c>
      <c r="P38" s="60">
        <v>674060763</v>
      </c>
      <c r="Q38" s="60">
        <v>674060763</v>
      </c>
      <c r="R38" s="60">
        <v>0</v>
      </c>
      <c r="S38" s="60">
        <v>0</v>
      </c>
      <c r="T38" s="60">
        <v>0</v>
      </c>
      <c r="U38" s="60">
        <v>0</v>
      </c>
      <c r="V38" s="60">
        <v>674060763</v>
      </c>
      <c r="W38" s="60">
        <v>501692973</v>
      </c>
      <c r="X38" s="60">
        <v>172367790</v>
      </c>
      <c r="Y38" s="61">
        <v>34.36</v>
      </c>
      <c r="Z38" s="62">
        <v>668923964</v>
      </c>
    </row>
    <row r="39" spans="1:26" ht="12.75">
      <c r="A39" s="58" t="s">
        <v>60</v>
      </c>
      <c r="B39" s="19">
        <v>5118660231</v>
      </c>
      <c r="C39" s="19">
        <v>0</v>
      </c>
      <c r="D39" s="59">
        <v>5418212315</v>
      </c>
      <c r="E39" s="60">
        <v>5269184055</v>
      </c>
      <c r="F39" s="60">
        <v>5281602907</v>
      </c>
      <c r="G39" s="60">
        <v>5130892076</v>
      </c>
      <c r="H39" s="60">
        <v>5115817933</v>
      </c>
      <c r="I39" s="60">
        <v>5115817933</v>
      </c>
      <c r="J39" s="60">
        <v>5106670140</v>
      </c>
      <c r="K39" s="60">
        <v>5117933057</v>
      </c>
      <c r="L39" s="60">
        <v>5137277190</v>
      </c>
      <c r="M39" s="60">
        <v>5137277190</v>
      </c>
      <c r="N39" s="60">
        <v>5125571398</v>
      </c>
      <c r="O39" s="60">
        <v>5114402337</v>
      </c>
      <c r="P39" s="60">
        <v>5270036915</v>
      </c>
      <c r="Q39" s="60">
        <v>5270036915</v>
      </c>
      <c r="R39" s="60">
        <v>0</v>
      </c>
      <c r="S39" s="60">
        <v>0</v>
      </c>
      <c r="T39" s="60">
        <v>0</v>
      </c>
      <c r="U39" s="60">
        <v>0</v>
      </c>
      <c r="V39" s="60">
        <v>5270036915</v>
      </c>
      <c r="W39" s="60">
        <v>3951888041</v>
      </c>
      <c r="X39" s="60">
        <v>1318148874</v>
      </c>
      <c r="Y39" s="61">
        <v>33.35</v>
      </c>
      <c r="Z39" s="62">
        <v>5269184055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372633426</v>
      </c>
      <c r="C42" s="19">
        <v>0</v>
      </c>
      <c r="D42" s="59">
        <v>273621505</v>
      </c>
      <c r="E42" s="60">
        <v>243083526</v>
      </c>
      <c r="F42" s="60">
        <v>101050515</v>
      </c>
      <c r="G42" s="60">
        <v>10177075</v>
      </c>
      <c r="H42" s="60">
        <v>-217922</v>
      </c>
      <c r="I42" s="60">
        <v>111009668</v>
      </c>
      <c r="J42" s="60">
        <v>6972293</v>
      </c>
      <c r="K42" s="60">
        <v>20828281</v>
      </c>
      <c r="L42" s="60">
        <v>57152247</v>
      </c>
      <c r="M42" s="60">
        <v>84952821</v>
      </c>
      <c r="N42" s="60">
        <v>-5233651</v>
      </c>
      <c r="O42" s="60">
        <v>2009363</v>
      </c>
      <c r="P42" s="60">
        <v>35145427</v>
      </c>
      <c r="Q42" s="60">
        <v>31921139</v>
      </c>
      <c r="R42" s="60">
        <v>0</v>
      </c>
      <c r="S42" s="60">
        <v>0</v>
      </c>
      <c r="T42" s="60">
        <v>0</v>
      </c>
      <c r="U42" s="60">
        <v>0</v>
      </c>
      <c r="V42" s="60">
        <v>227883628</v>
      </c>
      <c r="W42" s="60">
        <v>322694876</v>
      </c>
      <c r="X42" s="60">
        <v>-94811248</v>
      </c>
      <c r="Y42" s="61">
        <v>-29.38</v>
      </c>
      <c r="Z42" s="62">
        <v>243083526</v>
      </c>
    </row>
    <row r="43" spans="1:26" ht="12.75">
      <c r="A43" s="58" t="s">
        <v>63</v>
      </c>
      <c r="B43" s="19">
        <v>-467886361</v>
      </c>
      <c r="C43" s="19">
        <v>0</v>
      </c>
      <c r="D43" s="59">
        <v>-404968597</v>
      </c>
      <c r="E43" s="60">
        <v>-275507849</v>
      </c>
      <c r="F43" s="60">
        <v>-90799009</v>
      </c>
      <c r="G43" s="60">
        <v>-39611097</v>
      </c>
      <c r="H43" s="60">
        <v>-21530702</v>
      </c>
      <c r="I43" s="60">
        <v>-151940808</v>
      </c>
      <c r="J43" s="60">
        <v>-15250023</v>
      </c>
      <c r="K43" s="60">
        <v>-9929809</v>
      </c>
      <c r="L43" s="60">
        <v>-37315024</v>
      </c>
      <c r="M43" s="60">
        <v>-62494856</v>
      </c>
      <c r="N43" s="60">
        <v>-8989669</v>
      </c>
      <c r="O43" s="60">
        <v>-9904108</v>
      </c>
      <c r="P43" s="60">
        <v>-36945114</v>
      </c>
      <c r="Q43" s="60">
        <v>-55838891</v>
      </c>
      <c r="R43" s="60">
        <v>0</v>
      </c>
      <c r="S43" s="60">
        <v>0</v>
      </c>
      <c r="T43" s="60">
        <v>0</v>
      </c>
      <c r="U43" s="60">
        <v>0</v>
      </c>
      <c r="V43" s="60">
        <v>-270274555</v>
      </c>
      <c r="W43" s="60">
        <v>-269856314</v>
      </c>
      <c r="X43" s="60">
        <v>-418241</v>
      </c>
      <c r="Y43" s="61">
        <v>0.15</v>
      </c>
      <c r="Z43" s="62">
        <v>-275507849</v>
      </c>
    </row>
    <row r="44" spans="1:26" ht="12.75">
      <c r="A44" s="58" t="s">
        <v>64</v>
      </c>
      <c r="B44" s="19">
        <v>-3351958</v>
      </c>
      <c r="C44" s="19">
        <v>0</v>
      </c>
      <c r="D44" s="59">
        <v>-33813832</v>
      </c>
      <c r="E44" s="60">
        <v>-33813833</v>
      </c>
      <c r="F44" s="60">
        <v>-2072756</v>
      </c>
      <c r="G44" s="60">
        <v>-3381621</v>
      </c>
      <c r="H44" s="60">
        <v>-2797402</v>
      </c>
      <c r="I44" s="60">
        <v>-8251779</v>
      </c>
      <c r="J44" s="60">
        <v>-2756658</v>
      </c>
      <c r="K44" s="60">
        <v>-2820822</v>
      </c>
      <c r="L44" s="60">
        <v>-2387927</v>
      </c>
      <c r="M44" s="60">
        <v>-7965407</v>
      </c>
      <c r="N44" s="60">
        <v>-3185895</v>
      </c>
      <c r="O44" s="60">
        <v>-2958564</v>
      </c>
      <c r="P44" s="60">
        <v>-2819047</v>
      </c>
      <c r="Q44" s="60">
        <v>-8963506</v>
      </c>
      <c r="R44" s="60">
        <v>0</v>
      </c>
      <c r="S44" s="60">
        <v>0</v>
      </c>
      <c r="T44" s="60">
        <v>0</v>
      </c>
      <c r="U44" s="60">
        <v>0</v>
      </c>
      <c r="V44" s="60">
        <v>-25180692</v>
      </c>
      <c r="W44" s="60">
        <v>-25180682</v>
      </c>
      <c r="X44" s="60">
        <v>-10</v>
      </c>
      <c r="Y44" s="61">
        <v>0</v>
      </c>
      <c r="Z44" s="62">
        <v>-33813833</v>
      </c>
    </row>
    <row r="45" spans="1:26" ht="12.75">
      <c r="A45" s="70" t="s">
        <v>65</v>
      </c>
      <c r="B45" s="22">
        <v>67291642</v>
      </c>
      <c r="C45" s="22">
        <v>0</v>
      </c>
      <c r="D45" s="99">
        <v>621002</v>
      </c>
      <c r="E45" s="100">
        <v>1053490</v>
      </c>
      <c r="F45" s="100">
        <v>75470395</v>
      </c>
      <c r="G45" s="100">
        <v>42654752</v>
      </c>
      <c r="H45" s="100">
        <v>18108726</v>
      </c>
      <c r="I45" s="100">
        <v>18108726</v>
      </c>
      <c r="J45" s="100">
        <v>7074338</v>
      </c>
      <c r="K45" s="100">
        <v>15151988</v>
      </c>
      <c r="L45" s="100">
        <v>32601284</v>
      </c>
      <c r="M45" s="100">
        <v>32601284</v>
      </c>
      <c r="N45" s="100">
        <v>15192069</v>
      </c>
      <c r="O45" s="100">
        <v>4338760</v>
      </c>
      <c r="P45" s="100">
        <v>-279974</v>
      </c>
      <c r="Q45" s="100">
        <v>-279974</v>
      </c>
      <c r="R45" s="100">
        <v>0</v>
      </c>
      <c r="S45" s="100">
        <v>0</v>
      </c>
      <c r="T45" s="100">
        <v>0</v>
      </c>
      <c r="U45" s="100">
        <v>0</v>
      </c>
      <c r="V45" s="100">
        <v>-279974</v>
      </c>
      <c r="W45" s="100">
        <v>94949526</v>
      </c>
      <c r="X45" s="100">
        <v>-95229500</v>
      </c>
      <c r="Y45" s="101">
        <v>-100.29</v>
      </c>
      <c r="Z45" s="102">
        <v>1053490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355917323</v>
      </c>
      <c r="C49" s="52">
        <v>0</v>
      </c>
      <c r="D49" s="129">
        <v>22313608</v>
      </c>
      <c r="E49" s="54">
        <v>22972616</v>
      </c>
      <c r="F49" s="54">
        <v>0</v>
      </c>
      <c r="G49" s="54">
        <v>0</v>
      </c>
      <c r="H49" s="54">
        <v>0</v>
      </c>
      <c r="I49" s="54">
        <v>726862342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1128065889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131604858</v>
      </c>
      <c r="C51" s="52">
        <v>0</v>
      </c>
      <c r="D51" s="129">
        <v>101811369</v>
      </c>
      <c r="E51" s="54">
        <v>46186129</v>
      </c>
      <c r="F51" s="54">
        <v>0</v>
      </c>
      <c r="G51" s="54">
        <v>0</v>
      </c>
      <c r="H51" s="54">
        <v>0</v>
      </c>
      <c r="I51" s="54">
        <v>627671</v>
      </c>
      <c r="J51" s="54">
        <v>0</v>
      </c>
      <c r="K51" s="54">
        <v>0</v>
      </c>
      <c r="L51" s="54">
        <v>0</v>
      </c>
      <c r="M51" s="54">
        <v>659892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280889919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77.13332474014723</v>
      </c>
      <c r="C58" s="5">
        <f>IF(C67=0,0,+(C76/C67)*100)</f>
        <v>0</v>
      </c>
      <c r="D58" s="6">
        <f aca="true" t="shared" si="6" ref="D58:Z58">IF(D67=0,0,+(D76/D67)*100)</f>
        <v>97.56092084868145</v>
      </c>
      <c r="E58" s="7">
        <f t="shared" si="6"/>
        <v>100.00000017134705</v>
      </c>
      <c r="F58" s="7">
        <f t="shared" si="6"/>
        <v>86.98035033199992</v>
      </c>
      <c r="G58" s="7">
        <f t="shared" si="6"/>
        <v>100.93422629900881</v>
      </c>
      <c r="H58" s="7">
        <f t="shared" si="6"/>
        <v>88.36347217337172</v>
      </c>
      <c r="I58" s="7">
        <f t="shared" si="6"/>
        <v>92.0702169927744</v>
      </c>
      <c r="J58" s="7">
        <f t="shared" si="6"/>
        <v>101.79021644025809</v>
      </c>
      <c r="K58" s="7">
        <f t="shared" si="6"/>
        <v>98.86197924981201</v>
      </c>
      <c r="L58" s="7">
        <f t="shared" si="6"/>
        <v>97.02629790283008</v>
      </c>
      <c r="M58" s="7">
        <f t="shared" si="6"/>
        <v>99.24488363947097</v>
      </c>
      <c r="N58" s="7">
        <f t="shared" si="6"/>
        <v>97.93116873290978</v>
      </c>
      <c r="O58" s="7">
        <f t="shared" si="6"/>
        <v>88.92517785166255</v>
      </c>
      <c r="P58" s="7">
        <f t="shared" si="6"/>
        <v>92.64841705568242</v>
      </c>
      <c r="Q58" s="7">
        <f t="shared" si="6"/>
        <v>93.17327485761525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94.76852541515684</v>
      </c>
      <c r="W58" s="7">
        <f t="shared" si="6"/>
        <v>92.35396678380096</v>
      </c>
      <c r="X58" s="7">
        <f t="shared" si="6"/>
        <v>0</v>
      </c>
      <c r="Y58" s="7">
        <f t="shared" si="6"/>
        <v>0</v>
      </c>
      <c r="Z58" s="8">
        <f t="shared" si="6"/>
        <v>100.00000017134705</v>
      </c>
    </row>
    <row r="59" spans="1:26" ht="12.75">
      <c r="A59" s="37" t="s">
        <v>31</v>
      </c>
      <c r="B59" s="9">
        <f aca="true" t="shared" si="7" ref="B59:Z66">IF(B68=0,0,+(B77/B68)*100)</f>
        <v>104.8858271248385</v>
      </c>
      <c r="C59" s="9">
        <f t="shared" si="7"/>
        <v>0</v>
      </c>
      <c r="D59" s="2">
        <f t="shared" si="7"/>
        <v>97.0000002112802</v>
      </c>
      <c r="E59" s="10">
        <f t="shared" si="7"/>
        <v>100.00000023684099</v>
      </c>
      <c r="F59" s="10">
        <f t="shared" si="7"/>
        <v>89.1441768041377</v>
      </c>
      <c r="G59" s="10">
        <f t="shared" si="7"/>
        <v>98.74971317139402</v>
      </c>
      <c r="H59" s="10">
        <f t="shared" si="7"/>
        <v>82.57022506476821</v>
      </c>
      <c r="I59" s="10">
        <f t="shared" si="7"/>
        <v>89.68267635706219</v>
      </c>
      <c r="J59" s="10">
        <f t="shared" si="7"/>
        <v>122.4940589211331</v>
      </c>
      <c r="K59" s="10">
        <f t="shared" si="7"/>
        <v>102.57682139416238</v>
      </c>
      <c r="L59" s="10">
        <f t="shared" si="7"/>
        <v>111.95460656582219</v>
      </c>
      <c r="M59" s="10">
        <f t="shared" si="7"/>
        <v>112.31532910409922</v>
      </c>
      <c r="N59" s="10">
        <f t="shared" si="7"/>
        <v>91.43945811006027</v>
      </c>
      <c r="O59" s="10">
        <f t="shared" si="7"/>
        <v>86.54353082396345</v>
      </c>
      <c r="P59" s="10">
        <f t="shared" si="7"/>
        <v>98.59535966472693</v>
      </c>
      <c r="Q59" s="10">
        <f t="shared" si="7"/>
        <v>92.12723846722511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97.24191063813552</v>
      </c>
      <c r="W59" s="10">
        <f t="shared" si="7"/>
        <v>98.83853626609462</v>
      </c>
      <c r="X59" s="10">
        <f t="shared" si="7"/>
        <v>0</v>
      </c>
      <c r="Y59" s="10">
        <f t="shared" si="7"/>
        <v>0</v>
      </c>
      <c r="Z59" s="11">
        <f t="shared" si="7"/>
        <v>100.00000023684099</v>
      </c>
    </row>
    <row r="60" spans="1:26" ht="12.75">
      <c r="A60" s="38" t="s">
        <v>32</v>
      </c>
      <c r="B60" s="12">
        <f t="shared" si="7"/>
        <v>68.9376630113299</v>
      </c>
      <c r="C60" s="12">
        <f t="shared" si="7"/>
        <v>0</v>
      </c>
      <c r="D60" s="3">
        <f t="shared" si="7"/>
        <v>97.66397001738227</v>
      </c>
      <c r="E60" s="13">
        <f t="shared" si="7"/>
        <v>100.00000023073414</v>
      </c>
      <c r="F60" s="13">
        <f t="shared" si="7"/>
        <v>86.02202537796082</v>
      </c>
      <c r="G60" s="13">
        <f t="shared" si="7"/>
        <v>101.61475685437091</v>
      </c>
      <c r="H60" s="13">
        <f t="shared" si="7"/>
        <v>90.14245277813168</v>
      </c>
      <c r="I60" s="13">
        <f t="shared" si="7"/>
        <v>92.70565800967674</v>
      </c>
      <c r="J60" s="13">
        <f t="shared" si="7"/>
        <v>96.53659680725892</v>
      </c>
      <c r="K60" s="13">
        <f t="shared" si="7"/>
        <v>97.8851600091652</v>
      </c>
      <c r="L60" s="13">
        <f t="shared" si="7"/>
        <v>91.8952234092372</v>
      </c>
      <c r="M60" s="13">
        <f t="shared" si="7"/>
        <v>95.54270237412126</v>
      </c>
      <c r="N60" s="13">
        <f t="shared" si="7"/>
        <v>100.1926003442868</v>
      </c>
      <c r="O60" s="13">
        <f t="shared" si="7"/>
        <v>89.49475953748883</v>
      </c>
      <c r="P60" s="13">
        <f t="shared" si="7"/>
        <v>90.48623050362029</v>
      </c>
      <c r="Q60" s="13">
        <f t="shared" si="7"/>
        <v>93.36877330838105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93.86726831070553</v>
      </c>
      <c r="W60" s="13">
        <f t="shared" si="7"/>
        <v>91.34539903533904</v>
      </c>
      <c r="X60" s="13">
        <f t="shared" si="7"/>
        <v>0</v>
      </c>
      <c r="Y60" s="13">
        <f t="shared" si="7"/>
        <v>0</v>
      </c>
      <c r="Z60" s="14">
        <f t="shared" si="7"/>
        <v>100.00000023073414</v>
      </c>
    </row>
    <row r="61" spans="1:26" ht="12.75">
      <c r="A61" s="39" t="s">
        <v>103</v>
      </c>
      <c r="B61" s="12">
        <f t="shared" si="7"/>
        <v>76.84858939165005</v>
      </c>
      <c r="C61" s="12">
        <f t="shared" si="7"/>
        <v>0</v>
      </c>
      <c r="D61" s="3">
        <f t="shared" si="7"/>
        <v>97.93292202175454</v>
      </c>
      <c r="E61" s="13">
        <f t="shared" si="7"/>
        <v>100</v>
      </c>
      <c r="F61" s="13">
        <f t="shared" si="7"/>
        <v>85.54136334283791</v>
      </c>
      <c r="G61" s="13">
        <f t="shared" si="7"/>
        <v>101.75646149374793</v>
      </c>
      <c r="H61" s="13">
        <f t="shared" si="7"/>
        <v>95.78055742443267</v>
      </c>
      <c r="I61" s="13">
        <f t="shared" si="7"/>
        <v>94.68617307665093</v>
      </c>
      <c r="J61" s="13">
        <f t="shared" si="7"/>
        <v>104.17933006657488</v>
      </c>
      <c r="K61" s="13">
        <f t="shared" si="7"/>
        <v>97.92035480979413</v>
      </c>
      <c r="L61" s="13">
        <f t="shared" si="7"/>
        <v>97.87569652184747</v>
      </c>
      <c r="M61" s="13">
        <f t="shared" si="7"/>
        <v>100.05895361930548</v>
      </c>
      <c r="N61" s="13">
        <f t="shared" si="7"/>
        <v>101.31303354108002</v>
      </c>
      <c r="O61" s="13">
        <f t="shared" si="7"/>
        <v>93.64785712914136</v>
      </c>
      <c r="P61" s="13">
        <f t="shared" si="7"/>
        <v>99.124118064899</v>
      </c>
      <c r="Q61" s="13">
        <f t="shared" si="7"/>
        <v>98.05161431576694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97.50001745285508</v>
      </c>
      <c r="W61" s="13">
        <f t="shared" si="7"/>
        <v>95.23455151088287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2.75">
      <c r="A62" s="39" t="s">
        <v>104</v>
      </c>
      <c r="B62" s="12">
        <f t="shared" si="7"/>
        <v>57.409468758233174</v>
      </c>
      <c r="C62" s="12">
        <f t="shared" si="7"/>
        <v>0</v>
      </c>
      <c r="D62" s="3">
        <f t="shared" si="7"/>
        <v>97.23416797641538</v>
      </c>
      <c r="E62" s="13">
        <f t="shared" si="7"/>
        <v>100.00406780962976</v>
      </c>
      <c r="F62" s="13">
        <f t="shared" si="7"/>
        <v>94.42093005181731</v>
      </c>
      <c r="G62" s="13">
        <f t="shared" si="7"/>
        <v>101.33198080232508</v>
      </c>
      <c r="H62" s="13">
        <f t="shared" si="7"/>
        <v>74.206597021226</v>
      </c>
      <c r="I62" s="13">
        <f t="shared" si="7"/>
        <v>88.4046319571241</v>
      </c>
      <c r="J62" s="13">
        <f t="shared" si="7"/>
        <v>79.94654742369066</v>
      </c>
      <c r="K62" s="13">
        <f t="shared" si="7"/>
        <v>109.42018745238929</v>
      </c>
      <c r="L62" s="13">
        <f t="shared" si="7"/>
        <v>85.52642835240964</v>
      </c>
      <c r="M62" s="13">
        <f t="shared" si="7"/>
        <v>92.15440948030874</v>
      </c>
      <c r="N62" s="13">
        <f t="shared" si="7"/>
        <v>103.68616289854987</v>
      </c>
      <c r="O62" s="13">
        <f t="shared" si="7"/>
        <v>89.23444804124966</v>
      </c>
      <c r="P62" s="13">
        <f t="shared" si="7"/>
        <v>67.66797880078823</v>
      </c>
      <c r="Q62" s="13">
        <f t="shared" si="7"/>
        <v>85.74217801660423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88.88788871118484</v>
      </c>
      <c r="W62" s="13">
        <f t="shared" si="7"/>
        <v>80.90371215331345</v>
      </c>
      <c r="X62" s="13">
        <f t="shared" si="7"/>
        <v>0</v>
      </c>
      <c r="Y62" s="13">
        <f t="shared" si="7"/>
        <v>0</v>
      </c>
      <c r="Z62" s="14">
        <f t="shared" si="7"/>
        <v>100.00406780962976</v>
      </c>
    </row>
    <row r="63" spans="1:26" ht="12.75">
      <c r="A63" s="39" t="s">
        <v>105</v>
      </c>
      <c r="B63" s="12">
        <f t="shared" si="7"/>
        <v>69.73738379371063</v>
      </c>
      <c r="C63" s="12">
        <f t="shared" si="7"/>
        <v>0</v>
      </c>
      <c r="D63" s="3">
        <f t="shared" si="7"/>
        <v>97.00000039163208</v>
      </c>
      <c r="E63" s="13">
        <f t="shared" si="7"/>
        <v>100</v>
      </c>
      <c r="F63" s="13">
        <f t="shared" si="7"/>
        <v>89.29111291448292</v>
      </c>
      <c r="G63" s="13">
        <f t="shared" si="7"/>
        <v>84.7252995011088</v>
      </c>
      <c r="H63" s="13">
        <f t="shared" si="7"/>
        <v>82.36844994697006</v>
      </c>
      <c r="I63" s="13">
        <f t="shared" si="7"/>
        <v>85.26895561018867</v>
      </c>
      <c r="J63" s="13">
        <f t="shared" si="7"/>
        <v>84.0228411081976</v>
      </c>
      <c r="K63" s="13">
        <f t="shared" si="7"/>
        <v>87.09684492606257</v>
      </c>
      <c r="L63" s="13">
        <f t="shared" si="7"/>
        <v>76.00564416089956</v>
      </c>
      <c r="M63" s="13">
        <f t="shared" si="7"/>
        <v>82.31241757590824</v>
      </c>
      <c r="N63" s="13">
        <f t="shared" si="7"/>
        <v>93.24481118707725</v>
      </c>
      <c r="O63" s="13">
        <f t="shared" si="7"/>
        <v>74.02282228314093</v>
      </c>
      <c r="P63" s="13">
        <f t="shared" si="7"/>
        <v>79.64599151153213</v>
      </c>
      <c r="Q63" s="13">
        <f t="shared" si="7"/>
        <v>82.48680040971982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83.33503867800495</v>
      </c>
      <c r="W63" s="13">
        <f t="shared" si="7"/>
        <v>87.85099948639629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2.75">
      <c r="A64" s="39" t="s">
        <v>106</v>
      </c>
      <c r="B64" s="12">
        <f t="shared" si="7"/>
        <v>40.25882941145693</v>
      </c>
      <c r="C64" s="12">
        <f t="shared" si="7"/>
        <v>0</v>
      </c>
      <c r="D64" s="3">
        <f t="shared" si="7"/>
        <v>79.86619052526235</v>
      </c>
      <c r="E64" s="13">
        <f t="shared" si="7"/>
        <v>68.6791538155079</v>
      </c>
      <c r="F64" s="13">
        <f t="shared" si="7"/>
        <v>53.73860005173928</v>
      </c>
      <c r="G64" s="13">
        <f t="shared" si="7"/>
        <v>84.83483020660493</v>
      </c>
      <c r="H64" s="13">
        <f t="shared" si="7"/>
        <v>64.67344944435156</v>
      </c>
      <c r="I64" s="13">
        <f t="shared" si="7"/>
        <v>66.2503287750253</v>
      </c>
      <c r="J64" s="13">
        <f t="shared" si="7"/>
        <v>64.0772007985362</v>
      </c>
      <c r="K64" s="13">
        <f t="shared" si="7"/>
        <v>60.3747549905404</v>
      </c>
      <c r="L64" s="13">
        <f t="shared" si="7"/>
        <v>56.01099357700174</v>
      </c>
      <c r="M64" s="13">
        <f t="shared" si="7"/>
        <v>60.107396717168236</v>
      </c>
      <c r="N64" s="13">
        <f t="shared" si="7"/>
        <v>62.17509700270432</v>
      </c>
      <c r="O64" s="13">
        <f t="shared" si="7"/>
        <v>55.35520201206422</v>
      </c>
      <c r="P64" s="13">
        <f t="shared" si="7"/>
        <v>65.12149523830867</v>
      </c>
      <c r="Q64" s="13">
        <f t="shared" si="7"/>
        <v>60.88087688478444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62.380040126441635</v>
      </c>
      <c r="W64" s="13">
        <f t="shared" si="7"/>
        <v>62.935439210855485</v>
      </c>
      <c r="X64" s="13">
        <f t="shared" si="7"/>
        <v>0</v>
      </c>
      <c r="Y64" s="13">
        <f t="shared" si="7"/>
        <v>0</v>
      </c>
      <c r="Z64" s="14">
        <f t="shared" si="7"/>
        <v>68.6791538155079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353583.43000985007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353583.43000985007</v>
      </c>
    </row>
    <row r="66" spans="1:26" ht="12.75">
      <c r="A66" s="40" t="s">
        <v>110</v>
      </c>
      <c r="B66" s="15">
        <f t="shared" si="7"/>
        <v>29.64762370116506</v>
      </c>
      <c r="C66" s="15">
        <f t="shared" si="7"/>
        <v>0</v>
      </c>
      <c r="D66" s="4">
        <f t="shared" si="7"/>
        <v>100</v>
      </c>
      <c r="E66" s="16">
        <f t="shared" si="7"/>
        <v>99.99999648020605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57.70657203405851</v>
      </c>
      <c r="X66" s="16">
        <f t="shared" si="7"/>
        <v>0</v>
      </c>
      <c r="Y66" s="16">
        <f t="shared" si="7"/>
        <v>0</v>
      </c>
      <c r="Z66" s="17">
        <f t="shared" si="7"/>
        <v>99.99999648020605</v>
      </c>
    </row>
    <row r="67" spans="1:26" ht="12.75" hidden="1">
      <c r="A67" s="41" t="s">
        <v>286</v>
      </c>
      <c r="B67" s="24">
        <v>1840799575</v>
      </c>
      <c r="C67" s="24"/>
      <c r="D67" s="25">
        <v>1956214171</v>
      </c>
      <c r="E67" s="26">
        <v>1750832629</v>
      </c>
      <c r="F67" s="26">
        <v>155693114</v>
      </c>
      <c r="G67" s="26">
        <v>163375298</v>
      </c>
      <c r="H67" s="26">
        <v>176894554</v>
      </c>
      <c r="I67" s="26">
        <v>495962966</v>
      </c>
      <c r="J67" s="26">
        <v>154261459</v>
      </c>
      <c r="K67" s="26">
        <v>155099896</v>
      </c>
      <c r="L67" s="26">
        <v>150212054</v>
      </c>
      <c r="M67" s="26">
        <v>459573409</v>
      </c>
      <c r="N67" s="26">
        <v>149617760</v>
      </c>
      <c r="O67" s="26">
        <v>148754443</v>
      </c>
      <c r="P67" s="26">
        <v>152311959</v>
      </c>
      <c r="Q67" s="26">
        <v>450684162</v>
      </c>
      <c r="R67" s="26"/>
      <c r="S67" s="26"/>
      <c r="T67" s="26"/>
      <c r="U67" s="26"/>
      <c r="V67" s="26">
        <v>1406220537</v>
      </c>
      <c r="W67" s="26">
        <v>1467160524</v>
      </c>
      <c r="X67" s="26"/>
      <c r="Y67" s="25"/>
      <c r="Z67" s="27">
        <v>1750832629</v>
      </c>
    </row>
    <row r="68" spans="1:26" ht="12.75" hidden="1">
      <c r="A68" s="37" t="s">
        <v>31</v>
      </c>
      <c r="B68" s="19">
        <v>438295041</v>
      </c>
      <c r="C68" s="19"/>
      <c r="D68" s="20">
        <v>449639865</v>
      </c>
      <c r="E68" s="21">
        <v>422224201</v>
      </c>
      <c r="F68" s="21">
        <v>38777916</v>
      </c>
      <c r="G68" s="21">
        <v>37426532</v>
      </c>
      <c r="H68" s="21">
        <v>44775822</v>
      </c>
      <c r="I68" s="21">
        <v>120980270</v>
      </c>
      <c r="J68" s="21">
        <v>30899270</v>
      </c>
      <c r="K68" s="21">
        <v>30899270</v>
      </c>
      <c r="L68" s="21">
        <v>37709154</v>
      </c>
      <c r="M68" s="21">
        <v>99507694</v>
      </c>
      <c r="N68" s="21">
        <v>38597358</v>
      </c>
      <c r="O68" s="21">
        <v>38509827</v>
      </c>
      <c r="P68" s="21">
        <v>37348422</v>
      </c>
      <c r="Q68" s="21">
        <v>114455607</v>
      </c>
      <c r="R68" s="21"/>
      <c r="S68" s="21"/>
      <c r="T68" s="21"/>
      <c r="U68" s="21"/>
      <c r="V68" s="21">
        <v>334943571</v>
      </c>
      <c r="W68" s="21">
        <v>337229901</v>
      </c>
      <c r="X68" s="21"/>
      <c r="Y68" s="20"/>
      <c r="Z68" s="23">
        <v>422224201</v>
      </c>
    </row>
    <row r="69" spans="1:26" ht="12.75" hidden="1">
      <c r="A69" s="38" t="s">
        <v>32</v>
      </c>
      <c r="B69" s="19">
        <v>1385468882</v>
      </c>
      <c r="C69" s="19"/>
      <c r="D69" s="20">
        <v>1465067540</v>
      </c>
      <c r="E69" s="21">
        <v>1300197674</v>
      </c>
      <c r="F69" s="21">
        <v>114902455</v>
      </c>
      <c r="G69" s="21">
        <v>123500575</v>
      </c>
      <c r="H69" s="21">
        <v>129647454</v>
      </c>
      <c r="I69" s="21">
        <v>368050484</v>
      </c>
      <c r="J69" s="21">
        <v>120947108</v>
      </c>
      <c r="K69" s="21">
        <v>121110250</v>
      </c>
      <c r="L69" s="21">
        <v>110735193</v>
      </c>
      <c r="M69" s="21">
        <v>352792551</v>
      </c>
      <c r="N69" s="21">
        <v>108413098</v>
      </c>
      <c r="O69" s="21">
        <v>107491371</v>
      </c>
      <c r="P69" s="21">
        <v>112181917</v>
      </c>
      <c r="Q69" s="21">
        <v>328086386</v>
      </c>
      <c r="R69" s="21"/>
      <c r="S69" s="21"/>
      <c r="T69" s="21"/>
      <c r="U69" s="21"/>
      <c r="V69" s="21">
        <v>1048929421</v>
      </c>
      <c r="W69" s="21">
        <v>1098800550</v>
      </c>
      <c r="X69" s="21"/>
      <c r="Y69" s="20"/>
      <c r="Z69" s="23">
        <v>1300197674</v>
      </c>
    </row>
    <row r="70" spans="1:26" ht="12.75" hidden="1">
      <c r="A70" s="39" t="s">
        <v>103</v>
      </c>
      <c r="B70" s="19">
        <v>834569000</v>
      </c>
      <c r="C70" s="19"/>
      <c r="D70" s="20">
        <v>902337512</v>
      </c>
      <c r="E70" s="21">
        <v>845770979</v>
      </c>
      <c r="F70" s="21">
        <v>73448730</v>
      </c>
      <c r="G70" s="21">
        <v>82497681</v>
      </c>
      <c r="H70" s="21">
        <v>80768939</v>
      </c>
      <c r="I70" s="21">
        <v>236715350</v>
      </c>
      <c r="J70" s="21">
        <v>74614638</v>
      </c>
      <c r="K70" s="21">
        <v>74058835</v>
      </c>
      <c r="L70" s="21">
        <v>68273343</v>
      </c>
      <c r="M70" s="21">
        <v>216946816</v>
      </c>
      <c r="N70" s="21">
        <v>66932639</v>
      </c>
      <c r="O70" s="21">
        <v>66138610</v>
      </c>
      <c r="P70" s="21">
        <v>68030516</v>
      </c>
      <c r="Q70" s="21">
        <v>201101765</v>
      </c>
      <c r="R70" s="21"/>
      <c r="S70" s="21"/>
      <c r="T70" s="21"/>
      <c r="U70" s="21"/>
      <c r="V70" s="21">
        <v>654763931</v>
      </c>
      <c r="W70" s="21">
        <v>676753155</v>
      </c>
      <c r="X70" s="21"/>
      <c r="Y70" s="20"/>
      <c r="Z70" s="23">
        <v>845770979</v>
      </c>
    </row>
    <row r="71" spans="1:26" ht="12.75" hidden="1">
      <c r="A71" s="39" t="s">
        <v>104</v>
      </c>
      <c r="B71" s="19">
        <v>302195761</v>
      </c>
      <c r="C71" s="19"/>
      <c r="D71" s="20">
        <v>291001114</v>
      </c>
      <c r="E71" s="21">
        <v>224641781</v>
      </c>
      <c r="F71" s="21">
        <v>18888668</v>
      </c>
      <c r="G71" s="21">
        <v>19422352</v>
      </c>
      <c r="H71" s="21">
        <v>25688018</v>
      </c>
      <c r="I71" s="21">
        <v>63999038</v>
      </c>
      <c r="J71" s="21">
        <v>23350418</v>
      </c>
      <c r="K71" s="21">
        <v>23698711</v>
      </c>
      <c r="L71" s="21">
        <v>18726366</v>
      </c>
      <c r="M71" s="21">
        <v>65775495</v>
      </c>
      <c r="N71" s="21">
        <v>18094317</v>
      </c>
      <c r="O71" s="21">
        <v>18782409</v>
      </c>
      <c r="P71" s="21">
        <v>21593067</v>
      </c>
      <c r="Q71" s="21">
        <v>58469793</v>
      </c>
      <c r="R71" s="21"/>
      <c r="S71" s="21"/>
      <c r="T71" s="21"/>
      <c r="U71" s="21"/>
      <c r="V71" s="21">
        <v>188244326</v>
      </c>
      <c r="W71" s="21">
        <v>218250711</v>
      </c>
      <c r="X71" s="21"/>
      <c r="Y71" s="20"/>
      <c r="Z71" s="23">
        <v>224641781</v>
      </c>
    </row>
    <row r="72" spans="1:26" ht="12.75" hidden="1">
      <c r="A72" s="39" t="s">
        <v>105</v>
      </c>
      <c r="B72" s="19">
        <v>136170233</v>
      </c>
      <c r="C72" s="19"/>
      <c r="D72" s="20">
        <v>153205020</v>
      </c>
      <c r="E72" s="21">
        <v>126627491</v>
      </c>
      <c r="F72" s="21">
        <v>11586937</v>
      </c>
      <c r="G72" s="21">
        <v>13372655</v>
      </c>
      <c r="H72" s="21">
        <v>13561207</v>
      </c>
      <c r="I72" s="21">
        <v>38520799</v>
      </c>
      <c r="J72" s="21">
        <v>13316867</v>
      </c>
      <c r="K72" s="21">
        <v>13316867</v>
      </c>
      <c r="L72" s="21">
        <v>13713996</v>
      </c>
      <c r="M72" s="21">
        <v>40347730</v>
      </c>
      <c r="N72" s="21">
        <v>13486418</v>
      </c>
      <c r="O72" s="21">
        <v>12820365</v>
      </c>
      <c r="P72" s="21">
        <v>12875115</v>
      </c>
      <c r="Q72" s="21">
        <v>39181898</v>
      </c>
      <c r="R72" s="21"/>
      <c r="S72" s="21"/>
      <c r="T72" s="21"/>
      <c r="U72" s="21"/>
      <c r="V72" s="21">
        <v>118050427</v>
      </c>
      <c r="W72" s="21">
        <v>114903765</v>
      </c>
      <c r="X72" s="21"/>
      <c r="Y72" s="20"/>
      <c r="Z72" s="23">
        <v>126627491</v>
      </c>
    </row>
    <row r="73" spans="1:26" ht="12.75" hidden="1">
      <c r="A73" s="39" t="s">
        <v>106</v>
      </c>
      <c r="B73" s="19">
        <v>112533888</v>
      </c>
      <c r="C73" s="19"/>
      <c r="D73" s="20">
        <v>118523894</v>
      </c>
      <c r="E73" s="21">
        <v>103148286</v>
      </c>
      <c r="F73" s="21">
        <v>10978120</v>
      </c>
      <c r="G73" s="21">
        <v>8207887</v>
      </c>
      <c r="H73" s="21">
        <v>9629290</v>
      </c>
      <c r="I73" s="21">
        <v>28815297</v>
      </c>
      <c r="J73" s="21">
        <v>9665185</v>
      </c>
      <c r="K73" s="21">
        <v>10035837</v>
      </c>
      <c r="L73" s="21">
        <v>10021488</v>
      </c>
      <c r="M73" s="21">
        <v>29722510</v>
      </c>
      <c r="N73" s="21">
        <v>9899724</v>
      </c>
      <c r="O73" s="21">
        <v>9749987</v>
      </c>
      <c r="P73" s="21">
        <v>9683219</v>
      </c>
      <c r="Q73" s="21">
        <v>29332930</v>
      </c>
      <c r="R73" s="21"/>
      <c r="S73" s="21"/>
      <c r="T73" s="21"/>
      <c r="U73" s="21"/>
      <c r="V73" s="21">
        <v>87870737</v>
      </c>
      <c r="W73" s="21">
        <v>88892919</v>
      </c>
      <c r="X73" s="21"/>
      <c r="Y73" s="20"/>
      <c r="Z73" s="23">
        <v>103148286</v>
      </c>
    </row>
    <row r="74" spans="1:26" ht="12.75" hidden="1">
      <c r="A74" s="39" t="s">
        <v>107</v>
      </c>
      <c r="B74" s="19"/>
      <c r="C74" s="19"/>
      <c r="D74" s="20"/>
      <c r="E74" s="21">
        <v>9137</v>
      </c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>
        <v>9137</v>
      </c>
    </row>
    <row r="75" spans="1:26" ht="12.75" hidden="1">
      <c r="A75" s="40" t="s">
        <v>110</v>
      </c>
      <c r="B75" s="28">
        <v>17035652</v>
      </c>
      <c r="C75" s="28"/>
      <c r="D75" s="29">
        <v>41506766</v>
      </c>
      <c r="E75" s="30">
        <v>28410754</v>
      </c>
      <c r="F75" s="30">
        <v>2012743</v>
      </c>
      <c r="G75" s="30">
        <v>2448191</v>
      </c>
      <c r="H75" s="30">
        <v>2471278</v>
      </c>
      <c r="I75" s="30">
        <v>6932212</v>
      </c>
      <c r="J75" s="30">
        <v>2415081</v>
      </c>
      <c r="K75" s="30">
        <v>3090376</v>
      </c>
      <c r="L75" s="30">
        <v>1767707</v>
      </c>
      <c r="M75" s="30">
        <v>7273164</v>
      </c>
      <c r="N75" s="30">
        <v>2607304</v>
      </c>
      <c r="O75" s="30">
        <v>2753245</v>
      </c>
      <c r="P75" s="30">
        <v>2781620</v>
      </c>
      <c r="Q75" s="30">
        <v>8142169</v>
      </c>
      <c r="R75" s="30"/>
      <c r="S75" s="30"/>
      <c r="T75" s="30"/>
      <c r="U75" s="30"/>
      <c r="V75" s="30">
        <v>22347545</v>
      </c>
      <c r="W75" s="30">
        <v>31130073</v>
      </c>
      <c r="X75" s="30"/>
      <c r="Y75" s="29"/>
      <c r="Z75" s="31">
        <v>28410754</v>
      </c>
    </row>
    <row r="76" spans="1:26" ht="12.75" hidden="1">
      <c r="A76" s="42" t="s">
        <v>287</v>
      </c>
      <c r="B76" s="32">
        <v>1419869914</v>
      </c>
      <c r="C76" s="32"/>
      <c r="D76" s="33">
        <v>1908500559</v>
      </c>
      <c r="E76" s="34">
        <v>1750832632</v>
      </c>
      <c r="F76" s="34">
        <v>135422416</v>
      </c>
      <c r="G76" s="34">
        <v>164901593</v>
      </c>
      <c r="H76" s="34">
        <v>156310170</v>
      </c>
      <c r="I76" s="34">
        <v>456634179</v>
      </c>
      <c r="J76" s="34">
        <v>157023073</v>
      </c>
      <c r="K76" s="34">
        <v>153334827</v>
      </c>
      <c r="L76" s="34">
        <v>145745195</v>
      </c>
      <c r="M76" s="34">
        <v>456103095</v>
      </c>
      <c r="N76" s="34">
        <v>146522421</v>
      </c>
      <c r="O76" s="34">
        <v>132280153</v>
      </c>
      <c r="P76" s="34">
        <v>141114619</v>
      </c>
      <c r="Q76" s="34">
        <v>419917193</v>
      </c>
      <c r="R76" s="34"/>
      <c r="S76" s="34"/>
      <c r="T76" s="34"/>
      <c r="U76" s="34"/>
      <c r="V76" s="34">
        <v>1332654467</v>
      </c>
      <c r="W76" s="34">
        <v>1354980943</v>
      </c>
      <c r="X76" s="34"/>
      <c r="Y76" s="33"/>
      <c r="Z76" s="35">
        <v>1750832632</v>
      </c>
    </row>
    <row r="77" spans="1:26" ht="12.75" hidden="1">
      <c r="A77" s="37" t="s">
        <v>31</v>
      </c>
      <c r="B77" s="19">
        <v>459709379</v>
      </c>
      <c r="C77" s="19"/>
      <c r="D77" s="20">
        <v>436150670</v>
      </c>
      <c r="E77" s="21">
        <v>422224202</v>
      </c>
      <c r="F77" s="21">
        <v>34568254</v>
      </c>
      <c r="G77" s="21">
        <v>36958593</v>
      </c>
      <c r="H77" s="21">
        <v>36971497</v>
      </c>
      <c r="I77" s="21">
        <v>108498344</v>
      </c>
      <c r="J77" s="21">
        <v>37849770</v>
      </c>
      <c r="K77" s="21">
        <v>31695489</v>
      </c>
      <c r="L77" s="21">
        <v>42217135</v>
      </c>
      <c r="M77" s="21">
        <v>111762394</v>
      </c>
      <c r="N77" s="21">
        <v>35293215</v>
      </c>
      <c r="O77" s="21">
        <v>33327764</v>
      </c>
      <c r="P77" s="21">
        <v>36823811</v>
      </c>
      <c r="Q77" s="21">
        <v>105444790</v>
      </c>
      <c r="R77" s="21"/>
      <c r="S77" s="21"/>
      <c r="T77" s="21"/>
      <c r="U77" s="21"/>
      <c r="V77" s="21">
        <v>325705528</v>
      </c>
      <c r="W77" s="21">
        <v>333313098</v>
      </c>
      <c r="X77" s="21"/>
      <c r="Y77" s="20"/>
      <c r="Z77" s="23">
        <v>422224202</v>
      </c>
    </row>
    <row r="78" spans="1:26" ht="12.75" hidden="1">
      <c r="A78" s="38" t="s">
        <v>32</v>
      </c>
      <c r="B78" s="19">
        <v>955109869</v>
      </c>
      <c r="C78" s="19"/>
      <c r="D78" s="20">
        <v>1430843123</v>
      </c>
      <c r="E78" s="21">
        <v>1300197677</v>
      </c>
      <c r="F78" s="21">
        <v>98841419</v>
      </c>
      <c r="G78" s="21">
        <v>125494809</v>
      </c>
      <c r="H78" s="21">
        <v>116867395</v>
      </c>
      <c r="I78" s="21">
        <v>341203623</v>
      </c>
      <c r="J78" s="21">
        <v>116758222</v>
      </c>
      <c r="K78" s="21">
        <v>118548962</v>
      </c>
      <c r="L78" s="21">
        <v>101760353</v>
      </c>
      <c r="M78" s="21">
        <v>337067537</v>
      </c>
      <c r="N78" s="21">
        <v>108621902</v>
      </c>
      <c r="O78" s="21">
        <v>96199144</v>
      </c>
      <c r="P78" s="21">
        <v>101509188</v>
      </c>
      <c r="Q78" s="21">
        <v>306330234</v>
      </c>
      <c r="R78" s="21"/>
      <c r="S78" s="21"/>
      <c r="T78" s="21"/>
      <c r="U78" s="21"/>
      <c r="V78" s="21">
        <v>984601394</v>
      </c>
      <c r="W78" s="21">
        <v>1003703747</v>
      </c>
      <c r="X78" s="21"/>
      <c r="Y78" s="20"/>
      <c r="Z78" s="23">
        <v>1300197677</v>
      </c>
    </row>
    <row r="79" spans="1:26" ht="12.75" hidden="1">
      <c r="A79" s="39" t="s">
        <v>103</v>
      </c>
      <c r="B79" s="19">
        <v>641354504</v>
      </c>
      <c r="C79" s="19"/>
      <c r="D79" s="20">
        <v>883685492</v>
      </c>
      <c r="E79" s="21">
        <v>845770979</v>
      </c>
      <c r="F79" s="21">
        <v>62829045</v>
      </c>
      <c r="G79" s="21">
        <v>83946721</v>
      </c>
      <c r="H79" s="21">
        <v>77360940</v>
      </c>
      <c r="I79" s="21">
        <v>224136706</v>
      </c>
      <c r="J79" s="21">
        <v>77733030</v>
      </c>
      <c r="K79" s="21">
        <v>72518674</v>
      </c>
      <c r="L79" s="21">
        <v>66823010</v>
      </c>
      <c r="M79" s="21">
        <v>217074714</v>
      </c>
      <c r="N79" s="21">
        <v>67811487</v>
      </c>
      <c r="O79" s="21">
        <v>61937391</v>
      </c>
      <c r="P79" s="21">
        <v>67434649</v>
      </c>
      <c r="Q79" s="21">
        <v>197183527</v>
      </c>
      <c r="R79" s="21"/>
      <c r="S79" s="21"/>
      <c r="T79" s="21"/>
      <c r="U79" s="21"/>
      <c r="V79" s="21">
        <v>638394947</v>
      </c>
      <c r="W79" s="21">
        <v>644502832</v>
      </c>
      <c r="X79" s="21"/>
      <c r="Y79" s="20"/>
      <c r="Z79" s="23">
        <v>845770979</v>
      </c>
    </row>
    <row r="80" spans="1:26" ht="12.75" hidden="1">
      <c r="A80" s="39" t="s">
        <v>104</v>
      </c>
      <c r="B80" s="19">
        <v>173488981</v>
      </c>
      <c r="C80" s="19"/>
      <c r="D80" s="20">
        <v>282952512</v>
      </c>
      <c r="E80" s="21">
        <v>224650919</v>
      </c>
      <c r="F80" s="21">
        <v>17834856</v>
      </c>
      <c r="G80" s="21">
        <v>19681054</v>
      </c>
      <c r="H80" s="21">
        <v>19062204</v>
      </c>
      <c r="I80" s="21">
        <v>56578114</v>
      </c>
      <c r="J80" s="21">
        <v>18667853</v>
      </c>
      <c r="K80" s="21">
        <v>25931174</v>
      </c>
      <c r="L80" s="21">
        <v>16015992</v>
      </c>
      <c r="M80" s="21">
        <v>60615019</v>
      </c>
      <c r="N80" s="21">
        <v>18761303</v>
      </c>
      <c r="O80" s="21">
        <v>16760379</v>
      </c>
      <c r="P80" s="21">
        <v>14611592</v>
      </c>
      <c r="Q80" s="21">
        <v>50133274</v>
      </c>
      <c r="R80" s="21"/>
      <c r="S80" s="21"/>
      <c r="T80" s="21"/>
      <c r="U80" s="21"/>
      <c r="V80" s="21">
        <v>167326407</v>
      </c>
      <c r="W80" s="21">
        <v>176572927</v>
      </c>
      <c r="X80" s="21"/>
      <c r="Y80" s="20"/>
      <c r="Z80" s="23">
        <v>224650919</v>
      </c>
    </row>
    <row r="81" spans="1:26" ht="12.75" hidden="1">
      <c r="A81" s="39" t="s">
        <v>105</v>
      </c>
      <c r="B81" s="19">
        <v>94961558</v>
      </c>
      <c r="C81" s="19"/>
      <c r="D81" s="20">
        <v>148608870</v>
      </c>
      <c r="E81" s="21">
        <v>126627491</v>
      </c>
      <c r="F81" s="21">
        <v>10346105</v>
      </c>
      <c r="G81" s="21">
        <v>11330022</v>
      </c>
      <c r="H81" s="21">
        <v>11170156</v>
      </c>
      <c r="I81" s="21">
        <v>32846283</v>
      </c>
      <c r="J81" s="21">
        <v>11189210</v>
      </c>
      <c r="K81" s="21">
        <v>11598571</v>
      </c>
      <c r="L81" s="21">
        <v>10423411</v>
      </c>
      <c r="M81" s="21">
        <v>33211192</v>
      </c>
      <c r="N81" s="21">
        <v>12575385</v>
      </c>
      <c r="O81" s="21">
        <v>9489996</v>
      </c>
      <c r="P81" s="21">
        <v>10254513</v>
      </c>
      <c r="Q81" s="21">
        <v>32319894</v>
      </c>
      <c r="R81" s="21"/>
      <c r="S81" s="21"/>
      <c r="T81" s="21"/>
      <c r="U81" s="21"/>
      <c r="V81" s="21">
        <v>98377369</v>
      </c>
      <c r="W81" s="21">
        <v>100944106</v>
      </c>
      <c r="X81" s="21"/>
      <c r="Y81" s="20"/>
      <c r="Z81" s="23">
        <v>126627491</v>
      </c>
    </row>
    <row r="82" spans="1:26" ht="12.75" hidden="1">
      <c r="A82" s="39" t="s">
        <v>106</v>
      </c>
      <c r="B82" s="19">
        <v>45304826</v>
      </c>
      <c r="C82" s="19"/>
      <c r="D82" s="20">
        <v>94660519</v>
      </c>
      <c r="E82" s="21">
        <v>70841370</v>
      </c>
      <c r="F82" s="21">
        <v>5899488</v>
      </c>
      <c r="G82" s="21">
        <v>6963147</v>
      </c>
      <c r="H82" s="21">
        <v>6227594</v>
      </c>
      <c r="I82" s="21">
        <v>19090229</v>
      </c>
      <c r="J82" s="21">
        <v>6193180</v>
      </c>
      <c r="K82" s="21">
        <v>6059112</v>
      </c>
      <c r="L82" s="21">
        <v>5613135</v>
      </c>
      <c r="M82" s="21">
        <v>17865427</v>
      </c>
      <c r="N82" s="21">
        <v>6155163</v>
      </c>
      <c r="O82" s="21">
        <v>5397125</v>
      </c>
      <c r="P82" s="21">
        <v>6305857</v>
      </c>
      <c r="Q82" s="21">
        <v>17858145</v>
      </c>
      <c r="R82" s="21"/>
      <c r="S82" s="21"/>
      <c r="T82" s="21"/>
      <c r="U82" s="21"/>
      <c r="V82" s="21">
        <v>54813801</v>
      </c>
      <c r="W82" s="21">
        <v>55945149</v>
      </c>
      <c r="X82" s="21"/>
      <c r="Y82" s="20"/>
      <c r="Z82" s="23">
        <v>70841370</v>
      </c>
    </row>
    <row r="83" spans="1:26" ht="12.75" hidden="1">
      <c r="A83" s="39" t="s">
        <v>107</v>
      </c>
      <c r="B83" s="19"/>
      <c r="C83" s="19"/>
      <c r="D83" s="20">
        <v>20935730</v>
      </c>
      <c r="E83" s="21">
        <v>32306918</v>
      </c>
      <c r="F83" s="21">
        <v>1931925</v>
      </c>
      <c r="G83" s="21">
        <v>3573865</v>
      </c>
      <c r="H83" s="21">
        <v>3046501</v>
      </c>
      <c r="I83" s="21">
        <v>8552291</v>
      </c>
      <c r="J83" s="21">
        <v>2974949</v>
      </c>
      <c r="K83" s="21">
        <v>2441431</v>
      </c>
      <c r="L83" s="21">
        <v>2884805</v>
      </c>
      <c r="M83" s="21">
        <v>8301185</v>
      </c>
      <c r="N83" s="21">
        <v>3318564</v>
      </c>
      <c r="O83" s="21">
        <v>2614253</v>
      </c>
      <c r="P83" s="21">
        <v>2902577</v>
      </c>
      <c r="Q83" s="21">
        <v>8835394</v>
      </c>
      <c r="R83" s="21"/>
      <c r="S83" s="21"/>
      <c r="T83" s="21"/>
      <c r="U83" s="21"/>
      <c r="V83" s="21">
        <v>25688870</v>
      </c>
      <c r="W83" s="21">
        <v>25738733</v>
      </c>
      <c r="X83" s="21"/>
      <c r="Y83" s="20"/>
      <c r="Z83" s="23">
        <v>32306918</v>
      </c>
    </row>
    <row r="84" spans="1:26" ht="12.75" hidden="1">
      <c r="A84" s="40" t="s">
        <v>110</v>
      </c>
      <c r="B84" s="28">
        <v>5050666</v>
      </c>
      <c r="C84" s="28"/>
      <c r="D84" s="29">
        <v>41506766</v>
      </c>
      <c r="E84" s="30">
        <v>28410753</v>
      </c>
      <c r="F84" s="30">
        <v>2012743</v>
      </c>
      <c r="G84" s="30">
        <v>2448191</v>
      </c>
      <c r="H84" s="30">
        <v>2471278</v>
      </c>
      <c r="I84" s="30">
        <v>6932212</v>
      </c>
      <c r="J84" s="30">
        <v>2415081</v>
      </c>
      <c r="K84" s="30">
        <v>3090376</v>
      </c>
      <c r="L84" s="30">
        <v>1767707</v>
      </c>
      <c r="M84" s="30">
        <v>7273164</v>
      </c>
      <c r="N84" s="30">
        <v>2607304</v>
      </c>
      <c r="O84" s="30">
        <v>2753245</v>
      </c>
      <c r="P84" s="30">
        <v>2781620</v>
      </c>
      <c r="Q84" s="30">
        <v>8142169</v>
      </c>
      <c r="R84" s="30"/>
      <c r="S84" s="30"/>
      <c r="T84" s="30"/>
      <c r="U84" s="30"/>
      <c r="V84" s="30">
        <v>22347545</v>
      </c>
      <c r="W84" s="30">
        <v>17964098</v>
      </c>
      <c r="X84" s="30"/>
      <c r="Y84" s="29"/>
      <c r="Z84" s="31">
        <v>28410753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81347562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6707344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>
        <v>6707344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39108752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>
        <v>39108752</v>
      </c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12124929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>
        <v>12124929</v>
      </c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16992582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>
        <v>16992582</v>
      </c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6413955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6413955</v>
      </c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9460180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9460180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16278967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16278967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107086709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575525605</v>
      </c>
      <c r="D5" s="153">
        <f>SUM(D6:D8)</f>
        <v>0</v>
      </c>
      <c r="E5" s="154">
        <f t="shared" si="0"/>
        <v>567522727</v>
      </c>
      <c r="F5" s="100">
        <f t="shared" si="0"/>
        <v>573177514</v>
      </c>
      <c r="G5" s="100">
        <f t="shared" si="0"/>
        <v>58595596</v>
      </c>
      <c r="H5" s="100">
        <f t="shared" si="0"/>
        <v>49167306</v>
      </c>
      <c r="I5" s="100">
        <f t="shared" si="0"/>
        <v>52724779</v>
      </c>
      <c r="J5" s="100">
        <f t="shared" si="0"/>
        <v>160487681</v>
      </c>
      <c r="K5" s="100">
        <f t="shared" si="0"/>
        <v>39256087</v>
      </c>
      <c r="L5" s="100">
        <f t="shared" si="0"/>
        <v>38715653</v>
      </c>
      <c r="M5" s="100">
        <f t="shared" si="0"/>
        <v>53543219</v>
      </c>
      <c r="N5" s="100">
        <f t="shared" si="0"/>
        <v>131514959</v>
      </c>
      <c r="O5" s="100">
        <f t="shared" si="0"/>
        <v>45788441</v>
      </c>
      <c r="P5" s="100">
        <f t="shared" si="0"/>
        <v>47410608</v>
      </c>
      <c r="Q5" s="100">
        <f t="shared" si="0"/>
        <v>51733784</v>
      </c>
      <c r="R5" s="100">
        <f t="shared" si="0"/>
        <v>144932833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436935473</v>
      </c>
      <c r="X5" s="100">
        <f t="shared" si="0"/>
        <v>425642040</v>
      </c>
      <c r="Y5" s="100">
        <f t="shared" si="0"/>
        <v>11293433</v>
      </c>
      <c r="Z5" s="137">
        <f>+IF(X5&lt;&gt;0,+(Y5/X5)*100,0)</f>
        <v>2.653270104616546</v>
      </c>
      <c r="AA5" s="153">
        <f>SUM(AA6:AA8)</f>
        <v>573177514</v>
      </c>
    </row>
    <row r="6" spans="1:27" ht="12.75">
      <c r="A6" s="138" t="s">
        <v>75</v>
      </c>
      <c r="B6" s="136"/>
      <c r="C6" s="155">
        <v>4313676</v>
      </c>
      <c r="D6" s="155"/>
      <c r="E6" s="156">
        <v>4875700</v>
      </c>
      <c r="F6" s="60">
        <v>2032112</v>
      </c>
      <c r="G6" s="60">
        <v>100</v>
      </c>
      <c r="H6" s="60">
        <v>365317</v>
      </c>
      <c r="I6" s="60">
        <v>259</v>
      </c>
      <c r="J6" s="60">
        <v>365676</v>
      </c>
      <c r="K6" s="60">
        <v>333373</v>
      </c>
      <c r="L6" s="60">
        <v>251116</v>
      </c>
      <c r="M6" s="60">
        <v>163598</v>
      </c>
      <c r="N6" s="60">
        <v>748087</v>
      </c>
      <c r="O6" s="60">
        <v>179724</v>
      </c>
      <c r="P6" s="60">
        <v>149660</v>
      </c>
      <c r="Q6" s="60">
        <v>449754</v>
      </c>
      <c r="R6" s="60">
        <v>779138</v>
      </c>
      <c r="S6" s="60"/>
      <c r="T6" s="60"/>
      <c r="U6" s="60"/>
      <c r="V6" s="60"/>
      <c r="W6" s="60">
        <v>1892901</v>
      </c>
      <c r="X6" s="60">
        <v>3656772</v>
      </c>
      <c r="Y6" s="60">
        <v>-1763871</v>
      </c>
      <c r="Z6" s="140">
        <v>-48.24</v>
      </c>
      <c r="AA6" s="155">
        <v>2032112</v>
      </c>
    </row>
    <row r="7" spans="1:27" ht="12.75">
      <c r="A7" s="138" t="s">
        <v>76</v>
      </c>
      <c r="B7" s="136"/>
      <c r="C7" s="157">
        <v>564799036</v>
      </c>
      <c r="D7" s="157"/>
      <c r="E7" s="158">
        <v>556523183</v>
      </c>
      <c r="F7" s="159">
        <v>540494491</v>
      </c>
      <c r="G7" s="159">
        <v>57730549</v>
      </c>
      <c r="H7" s="159">
        <v>48090333</v>
      </c>
      <c r="I7" s="159">
        <v>52202305</v>
      </c>
      <c r="J7" s="159">
        <v>158023187</v>
      </c>
      <c r="K7" s="159">
        <v>38568208</v>
      </c>
      <c r="L7" s="159">
        <v>38030781</v>
      </c>
      <c r="M7" s="159">
        <v>52977286</v>
      </c>
      <c r="N7" s="159">
        <v>129576275</v>
      </c>
      <c r="O7" s="159">
        <v>45099305</v>
      </c>
      <c r="P7" s="159">
        <v>46769370</v>
      </c>
      <c r="Q7" s="159">
        <v>50765289</v>
      </c>
      <c r="R7" s="159">
        <v>142633964</v>
      </c>
      <c r="S7" s="159"/>
      <c r="T7" s="159"/>
      <c r="U7" s="159"/>
      <c r="V7" s="159"/>
      <c r="W7" s="159">
        <v>430233426</v>
      </c>
      <c r="X7" s="159">
        <v>417392388</v>
      </c>
      <c r="Y7" s="159">
        <v>12841038</v>
      </c>
      <c r="Z7" s="141">
        <v>3.08</v>
      </c>
      <c r="AA7" s="157">
        <v>540494491</v>
      </c>
    </row>
    <row r="8" spans="1:27" ht="12.75">
      <c r="A8" s="138" t="s">
        <v>77</v>
      </c>
      <c r="B8" s="136"/>
      <c r="C8" s="155">
        <v>6412893</v>
      </c>
      <c r="D8" s="155"/>
      <c r="E8" s="156">
        <v>6123844</v>
      </c>
      <c r="F8" s="60">
        <v>30650911</v>
      </c>
      <c r="G8" s="60">
        <v>864947</v>
      </c>
      <c r="H8" s="60">
        <v>711656</v>
      </c>
      <c r="I8" s="60">
        <v>522215</v>
      </c>
      <c r="J8" s="60">
        <v>2098818</v>
      </c>
      <c r="K8" s="60">
        <v>354506</v>
      </c>
      <c r="L8" s="60">
        <v>433756</v>
      </c>
      <c r="M8" s="60">
        <v>402335</v>
      </c>
      <c r="N8" s="60">
        <v>1190597</v>
      </c>
      <c r="O8" s="60">
        <v>509412</v>
      </c>
      <c r="P8" s="60">
        <v>491578</v>
      </c>
      <c r="Q8" s="60">
        <v>518741</v>
      </c>
      <c r="R8" s="60">
        <v>1519731</v>
      </c>
      <c r="S8" s="60"/>
      <c r="T8" s="60"/>
      <c r="U8" s="60"/>
      <c r="V8" s="60"/>
      <c r="W8" s="60">
        <v>4809146</v>
      </c>
      <c r="X8" s="60">
        <v>4592880</v>
      </c>
      <c r="Y8" s="60">
        <v>216266</v>
      </c>
      <c r="Z8" s="140">
        <v>4.71</v>
      </c>
      <c r="AA8" s="155">
        <v>30650911</v>
      </c>
    </row>
    <row r="9" spans="1:27" ht="12.75">
      <c r="A9" s="135" t="s">
        <v>78</v>
      </c>
      <c r="B9" s="136"/>
      <c r="C9" s="153">
        <f aca="true" t="shared" si="1" ref="C9:Y9">SUM(C10:C14)</f>
        <v>249347276</v>
      </c>
      <c r="D9" s="153">
        <f>SUM(D10:D14)</f>
        <v>0</v>
      </c>
      <c r="E9" s="154">
        <f t="shared" si="1"/>
        <v>189492260</v>
      </c>
      <c r="F9" s="100">
        <f t="shared" si="1"/>
        <v>227620060</v>
      </c>
      <c r="G9" s="100">
        <f t="shared" si="1"/>
        <v>3447018</v>
      </c>
      <c r="H9" s="100">
        <f t="shared" si="1"/>
        <v>8956608</v>
      </c>
      <c r="I9" s="100">
        <f t="shared" si="1"/>
        <v>2396114</v>
      </c>
      <c r="J9" s="100">
        <f t="shared" si="1"/>
        <v>14799740</v>
      </c>
      <c r="K9" s="100">
        <f t="shared" si="1"/>
        <v>8942230</v>
      </c>
      <c r="L9" s="100">
        <f t="shared" si="1"/>
        <v>9433745</v>
      </c>
      <c r="M9" s="100">
        <f t="shared" si="1"/>
        <v>30764008</v>
      </c>
      <c r="N9" s="100">
        <f t="shared" si="1"/>
        <v>49139983</v>
      </c>
      <c r="O9" s="100">
        <f t="shared" si="1"/>
        <v>39672944</v>
      </c>
      <c r="P9" s="100">
        <f t="shared" si="1"/>
        <v>3918993</v>
      </c>
      <c r="Q9" s="100">
        <f t="shared" si="1"/>
        <v>40003827</v>
      </c>
      <c r="R9" s="100">
        <f t="shared" si="1"/>
        <v>83595764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147535487</v>
      </c>
      <c r="X9" s="100">
        <f t="shared" si="1"/>
        <v>142119189</v>
      </c>
      <c r="Y9" s="100">
        <f t="shared" si="1"/>
        <v>5416298</v>
      </c>
      <c r="Z9" s="137">
        <f>+IF(X9&lt;&gt;0,+(Y9/X9)*100,0)</f>
        <v>3.8110954883087604</v>
      </c>
      <c r="AA9" s="153">
        <f>SUM(AA10:AA14)</f>
        <v>227620060</v>
      </c>
    </row>
    <row r="10" spans="1:27" ht="12.75">
      <c r="A10" s="138" t="s">
        <v>79</v>
      </c>
      <c r="B10" s="136"/>
      <c r="C10" s="155">
        <v>99788573</v>
      </c>
      <c r="D10" s="155"/>
      <c r="E10" s="156">
        <v>120050030</v>
      </c>
      <c r="F10" s="60">
        <v>150776610</v>
      </c>
      <c r="G10" s="60">
        <v>280237</v>
      </c>
      <c r="H10" s="60">
        <v>5627797</v>
      </c>
      <c r="I10" s="60">
        <v>246640</v>
      </c>
      <c r="J10" s="60">
        <v>6154674</v>
      </c>
      <c r="K10" s="60">
        <v>4055447</v>
      </c>
      <c r="L10" s="60">
        <v>4518845</v>
      </c>
      <c r="M10" s="60">
        <v>29836052</v>
      </c>
      <c r="N10" s="60">
        <v>38410344</v>
      </c>
      <c r="O10" s="60">
        <v>38820791</v>
      </c>
      <c r="P10" s="60">
        <v>1987677</v>
      </c>
      <c r="Q10" s="60">
        <v>24288846</v>
      </c>
      <c r="R10" s="60">
        <v>65097314</v>
      </c>
      <c r="S10" s="60"/>
      <c r="T10" s="60"/>
      <c r="U10" s="60"/>
      <c r="V10" s="60"/>
      <c r="W10" s="60">
        <v>109662332</v>
      </c>
      <c r="X10" s="60">
        <v>90037521</v>
      </c>
      <c r="Y10" s="60">
        <v>19624811</v>
      </c>
      <c r="Z10" s="140">
        <v>21.8</v>
      </c>
      <c r="AA10" s="155">
        <v>150776610</v>
      </c>
    </row>
    <row r="11" spans="1:27" ht="12.75">
      <c r="A11" s="138" t="s">
        <v>80</v>
      </c>
      <c r="B11" s="136"/>
      <c r="C11" s="155">
        <v>11736683</v>
      </c>
      <c r="D11" s="155"/>
      <c r="E11" s="156">
        <v>18599582</v>
      </c>
      <c r="F11" s="60">
        <v>29352941</v>
      </c>
      <c r="G11" s="60">
        <v>5758</v>
      </c>
      <c r="H11" s="60">
        <v>1474981</v>
      </c>
      <c r="I11" s="60">
        <v>37412</v>
      </c>
      <c r="J11" s="60">
        <v>1518151</v>
      </c>
      <c r="K11" s="60">
        <v>2557896</v>
      </c>
      <c r="L11" s="60">
        <v>3288060</v>
      </c>
      <c r="M11" s="60">
        <v>706852</v>
      </c>
      <c r="N11" s="60">
        <v>6552808</v>
      </c>
      <c r="O11" s="60">
        <v>707595</v>
      </c>
      <c r="P11" s="60">
        <v>2419083</v>
      </c>
      <c r="Q11" s="60">
        <v>1511051</v>
      </c>
      <c r="R11" s="60">
        <v>4637729</v>
      </c>
      <c r="S11" s="60"/>
      <c r="T11" s="60"/>
      <c r="U11" s="60"/>
      <c r="V11" s="60"/>
      <c r="W11" s="60">
        <v>12708688</v>
      </c>
      <c r="X11" s="60">
        <v>13949685</v>
      </c>
      <c r="Y11" s="60">
        <v>-1240997</v>
      </c>
      <c r="Z11" s="140">
        <v>-8.9</v>
      </c>
      <c r="AA11" s="155">
        <v>29352941</v>
      </c>
    </row>
    <row r="12" spans="1:27" ht="12.75">
      <c r="A12" s="138" t="s">
        <v>81</v>
      </c>
      <c r="B12" s="136"/>
      <c r="C12" s="155">
        <v>137769626</v>
      </c>
      <c r="D12" s="155"/>
      <c r="E12" s="156">
        <v>30789288</v>
      </c>
      <c r="F12" s="60">
        <v>27447309</v>
      </c>
      <c r="G12" s="60">
        <v>3157423</v>
      </c>
      <c r="H12" s="60">
        <v>1850200</v>
      </c>
      <c r="I12" s="60">
        <v>2108462</v>
      </c>
      <c r="J12" s="60">
        <v>7116085</v>
      </c>
      <c r="K12" s="60">
        <v>2325287</v>
      </c>
      <c r="L12" s="60">
        <v>1623240</v>
      </c>
      <c r="M12" s="60">
        <v>217534</v>
      </c>
      <c r="N12" s="60">
        <v>4166061</v>
      </c>
      <c r="O12" s="60">
        <v>141048</v>
      </c>
      <c r="P12" s="60">
        <v>-491277</v>
      </c>
      <c r="Q12" s="60">
        <v>1096292</v>
      </c>
      <c r="R12" s="60">
        <v>746063</v>
      </c>
      <c r="S12" s="60"/>
      <c r="T12" s="60"/>
      <c r="U12" s="60"/>
      <c r="V12" s="60"/>
      <c r="W12" s="60">
        <v>12028209</v>
      </c>
      <c r="X12" s="60">
        <v>23091966</v>
      </c>
      <c r="Y12" s="60">
        <v>-11063757</v>
      </c>
      <c r="Z12" s="140">
        <v>-47.91</v>
      </c>
      <c r="AA12" s="155">
        <v>27447309</v>
      </c>
    </row>
    <row r="13" spans="1:27" ht="12.75">
      <c r="A13" s="138" t="s">
        <v>82</v>
      </c>
      <c r="B13" s="136"/>
      <c r="C13" s="155">
        <v>52050</v>
      </c>
      <c r="D13" s="155"/>
      <c r="E13" s="156">
        <v>20053360</v>
      </c>
      <c r="F13" s="60">
        <v>20043200</v>
      </c>
      <c r="G13" s="60">
        <v>3600</v>
      </c>
      <c r="H13" s="60">
        <v>3630</v>
      </c>
      <c r="I13" s="60">
        <v>3600</v>
      </c>
      <c r="J13" s="60">
        <v>10830</v>
      </c>
      <c r="K13" s="60">
        <v>3600</v>
      </c>
      <c r="L13" s="60">
        <v>3600</v>
      </c>
      <c r="M13" s="60">
        <v>3570</v>
      </c>
      <c r="N13" s="60">
        <v>10770</v>
      </c>
      <c r="O13" s="60">
        <v>3510</v>
      </c>
      <c r="P13" s="60">
        <v>3510</v>
      </c>
      <c r="Q13" s="60">
        <v>13107638</v>
      </c>
      <c r="R13" s="60">
        <v>13114658</v>
      </c>
      <c r="S13" s="60"/>
      <c r="T13" s="60"/>
      <c r="U13" s="60"/>
      <c r="V13" s="60"/>
      <c r="W13" s="60">
        <v>13136258</v>
      </c>
      <c r="X13" s="60">
        <v>15040017</v>
      </c>
      <c r="Y13" s="60">
        <v>-1903759</v>
      </c>
      <c r="Z13" s="140">
        <v>-12.66</v>
      </c>
      <c r="AA13" s="155">
        <v>20043200</v>
      </c>
    </row>
    <row r="14" spans="1:27" ht="12.75">
      <c r="A14" s="138" t="s">
        <v>83</v>
      </c>
      <c r="B14" s="136"/>
      <c r="C14" s="157">
        <v>344</v>
      </c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177793115</v>
      </c>
      <c r="D15" s="153">
        <f>SUM(D16:D18)</f>
        <v>0</v>
      </c>
      <c r="E15" s="154">
        <f t="shared" si="2"/>
        <v>187932820</v>
      </c>
      <c r="F15" s="100">
        <f t="shared" si="2"/>
        <v>138303957</v>
      </c>
      <c r="G15" s="100">
        <f t="shared" si="2"/>
        <v>2325507</v>
      </c>
      <c r="H15" s="100">
        <f t="shared" si="2"/>
        <v>13047164</v>
      </c>
      <c r="I15" s="100">
        <f t="shared" si="2"/>
        <v>3813109</v>
      </c>
      <c r="J15" s="100">
        <f t="shared" si="2"/>
        <v>19185780</v>
      </c>
      <c r="K15" s="100">
        <f t="shared" si="2"/>
        <v>5275173</v>
      </c>
      <c r="L15" s="100">
        <f t="shared" si="2"/>
        <v>5086017</v>
      </c>
      <c r="M15" s="100">
        <f t="shared" si="2"/>
        <v>1484218</v>
      </c>
      <c r="N15" s="100">
        <f t="shared" si="2"/>
        <v>11845408</v>
      </c>
      <c r="O15" s="100">
        <f t="shared" si="2"/>
        <v>3384549</v>
      </c>
      <c r="P15" s="100">
        <f t="shared" si="2"/>
        <v>2429944</v>
      </c>
      <c r="Q15" s="100">
        <f t="shared" si="2"/>
        <v>5438109</v>
      </c>
      <c r="R15" s="100">
        <f t="shared" si="2"/>
        <v>11252602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42283790</v>
      </c>
      <c r="X15" s="100">
        <f t="shared" si="2"/>
        <v>140949621</v>
      </c>
      <c r="Y15" s="100">
        <f t="shared" si="2"/>
        <v>-98665831</v>
      </c>
      <c r="Z15" s="137">
        <f>+IF(X15&lt;&gt;0,+(Y15/X15)*100,0)</f>
        <v>-70.00077779563523</v>
      </c>
      <c r="AA15" s="153">
        <f>SUM(AA16:AA18)</f>
        <v>138303957</v>
      </c>
    </row>
    <row r="16" spans="1:27" ht="12.75">
      <c r="A16" s="138" t="s">
        <v>85</v>
      </c>
      <c r="B16" s="136"/>
      <c r="C16" s="155">
        <v>120952421</v>
      </c>
      <c r="D16" s="155"/>
      <c r="E16" s="156">
        <v>137314038</v>
      </c>
      <c r="F16" s="60">
        <v>79209954</v>
      </c>
      <c r="G16" s="60">
        <v>465765</v>
      </c>
      <c r="H16" s="60">
        <v>11298644</v>
      </c>
      <c r="I16" s="60">
        <v>395783</v>
      </c>
      <c r="J16" s="60">
        <v>12160192</v>
      </c>
      <c r="K16" s="60">
        <v>312247</v>
      </c>
      <c r="L16" s="60">
        <v>243774</v>
      </c>
      <c r="M16" s="60">
        <v>133591</v>
      </c>
      <c r="N16" s="60">
        <v>689612</v>
      </c>
      <c r="O16" s="60">
        <v>338996</v>
      </c>
      <c r="P16" s="60">
        <v>319361</v>
      </c>
      <c r="Q16" s="60">
        <v>281180</v>
      </c>
      <c r="R16" s="60">
        <v>939537</v>
      </c>
      <c r="S16" s="60"/>
      <c r="T16" s="60"/>
      <c r="U16" s="60"/>
      <c r="V16" s="60"/>
      <c r="W16" s="60">
        <v>13789341</v>
      </c>
      <c r="X16" s="60">
        <v>102985533</v>
      </c>
      <c r="Y16" s="60">
        <v>-89196192</v>
      </c>
      <c r="Z16" s="140">
        <v>-86.61</v>
      </c>
      <c r="AA16" s="155">
        <v>79209954</v>
      </c>
    </row>
    <row r="17" spans="1:27" ht="12.75">
      <c r="A17" s="138" t="s">
        <v>86</v>
      </c>
      <c r="B17" s="136"/>
      <c r="C17" s="155">
        <v>56840694</v>
      </c>
      <c r="D17" s="155"/>
      <c r="E17" s="156">
        <v>50618782</v>
      </c>
      <c r="F17" s="60">
        <v>59094003</v>
      </c>
      <c r="G17" s="60">
        <v>1859742</v>
      </c>
      <c r="H17" s="60">
        <v>1748520</v>
      </c>
      <c r="I17" s="60">
        <v>3417326</v>
      </c>
      <c r="J17" s="60">
        <v>7025588</v>
      </c>
      <c r="K17" s="60">
        <v>4962926</v>
      </c>
      <c r="L17" s="60">
        <v>4842243</v>
      </c>
      <c r="M17" s="60">
        <v>1350627</v>
      </c>
      <c r="N17" s="60">
        <v>11155796</v>
      </c>
      <c r="O17" s="60">
        <v>3045553</v>
      </c>
      <c r="P17" s="60">
        <v>2110583</v>
      </c>
      <c r="Q17" s="60">
        <v>5156929</v>
      </c>
      <c r="R17" s="60">
        <v>10313065</v>
      </c>
      <c r="S17" s="60"/>
      <c r="T17" s="60"/>
      <c r="U17" s="60"/>
      <c r="V17" s="60"/>
      <c r="W17" s="60">
        <v>28494449</v>
      </c>
      <c r="X17" s="60">
        <v>37964088</v>
      </c>
      <c r="Y17" s="60">
        <v>-9469639</v>
      </c>
      <c r="Z17" s="140">
        <v>-24.94</v>
      </c>
      <c r="AA17" s="155">
        <v>59094003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1594286486</v>
      </c>
      <c r="D19" s="153">
        <f>SUM(D20:D23)</f>
        <v>0</v>
      </c>
      <c r="E19" s="154">
        <f t="shared" si="3"/>
        <v>1701698528</v>
      </c>
      <c r="F19" s="100">
        <f t="shared" si="3"/>
        <v>1531579379</v>
      </c>
      <c r="G19" s="100">
        <f t="shared" si="3"/>
        <v>220513696</v>
      </c>
      <c r="H19" s="100">
        <f t="shared" si="3"/>
        <v>129986381</v>
      </c>
      <c r="I19" s="100">
        <f t="shared" si="3"/>
        <v>140464577</v>
      </c>
      <c r="J19" s="100">
        <f t="shared" si="3"/>
        <v>490964654</v>
      </c>
      <c r="K19" s="100">
        <f t="shared" si="3"/>
        <v>124648555</v>
      </c>
      <c r="L19" s="100">
        <f t="shared" si="3"/>
        <v>130770536</v>
      </c>
      <c r="M19" s="100">
        <f t="shared" si="3"/>
        <v>165483542</v>
      </c>
      <c r="N19" s="100">
        <f t="shared" si="3"/>
        <v>420902633</v>
      </c>
      <c r="O19" s="100">
        <f t="shared" si="3"/>
        <v>78506487</v>
      </c>
      <c r="P19" s="100">
        <f t="shared" si="3"/>
        <v>114673817</v>
      </c>
      <c r="Q19" s="100">
        <f t="shared" si="3"/>
        <v>154604935</v>
      </c>
      <c r="R19" s="100">
        <f t="shared" si="3"/>
        <v>347785239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1259652526</v>
      </c>
      <c r="X19" s="100">
        <f t="shared" si="3"/>
        <v>1276273890</v>
      </c>
      <c r="Y19" s="100">
        <f t="shared" si="3"/>
        <v>-16621364</v>
      </c>
      <c r="Z19" s="137">
        <f>+IF(X19&lt;&gt;0,+(Y19/X19)*100,0)</f>
        <v>-1.3023351907637946</v>
      </c>
      <c r="AA19" s="153">
        <f>SUM(AA20:AA23)</f>
        <v>1531579379</v>
      </c>
    </row>
    <row r="20" spans="1:27" ht="12.75">
      <c r="A20" s="138" t="s">
        <v>89</v>
      </c>
      <c r="B20" s="136"/>
      <c r="C20" s="155">
        <v>881420074</v>
      </c>
      <c r="D20" s="155"/>
      <c r="E20" s="156">
        <v>963075544</v>
      </c>
      <c r="F20" s="60">
        <v>898061227</v>
      </c>
      <c r="G20" s="60">
        <v>92423597</v>
      </c>
      <c r="H20" s="60">
        <v>84437146</v>
      </c>
      <c r="I20" s="60">
        <v>81422664</v>
      </c>
      <c r="J20" s="60">
        <v>258283407</v>
      </c>
      <c r="K20" s="60">
        <v>75002176</v>
      </c>
      <c r="L20" s="60">
        <v>74317034</v>
      </c>
      <c r="M20" s="60">
        <v>82828923</v>
      </c>
      <c r="N20" s="60">
        <v>232148133</v>
      </c>
      <c r="O20" s="60">
        <v>67160328</v>
      </c>
      <c r="P20" s="60">
        <v>66258736</v>
      </c>
      <c r="Q20" s="60">
        <v>79981452</v>
      </c>
      <c r="R20" s="60">
        <v>213400516</v>
      </c>
      <c r="S20" s="60"/>
      <c r="T20" s="60"/>
      <c r="U20" s="60"/>
      <c r="V20" s="60"/>
      <c r="W20" s="60">
        <v>703832056</v>
      </c>
      <c r="X20" s="60">
        <v>722306655</v>
      </c>
      <c r="Y20" s="60">
        <v>-18474599</v>
      </c>
      <c r="Z20" s="140">
        <v>-2.56</v>
      </c>
      <c r="AA20" s="155">
        <v>898061227</v>
      </c>
    </row>
    <row r="21" spans="1:27" ht="12.75">
      <c r="A21" s="138" t="s">
        <v>90</v>
      </c>
      <c r="B21" s="136"/>
      <c r="C21" s="155">
        <v>341767113</v>
      </c>
      <c r="D21" s="155"/>
      <c r="E21" s="156">
        <v>317994853</v>
      </c>
      <c r="F21" s="60">
        <v>276546519</v>
      </c>
      <c r="G21" s="60">
        <v>25370524</v>
      </c>
      <c r="H21" s="60">
        <v>20335805</v>
      </c>
      <c r="I21" s="60">
        <v>35819687</v>
      </c>
      <c r="J21" s="60">
        <v>81526016</v>
      </c>
      <c r="K21" s="60">
        <v>24228882</v>
      </c>
      <c r="L21" s="60">
        <v>27391890</v>
      </c>
      <c r="M21" s="60">
        <v>31807333</v>
      </c>
      <c r="N21" s="60">
        <v>83428105</v>
      </c>
      <c r="O21" s="60">
        <v>13166512</v>
      </c>
      <c r="P21" s="60">
        <v>19990942</v>
      </c>
      <c r="Q21" s="60">
        <v>24502788</v>
      </c>
      <c r="R21" s="60">
        <v>57660242</v>
      </c>
      <c r="S21" s="60"/>
      <c r="T21" s="60"/>
      <c r="U21" s="60"/>
      <c r="V21" s="60"/>
      <c r="W21" s="60">
        <v>222614363</v>
      </c>
      <c r="X21" s="60">
        <v>238496139</v>
      </c>
      <c r="Y21" s="60">
        <v>-15881776</v>
      </c>
      <c r="Z21" s="140">
        <v>-6.66</v>
      </c>
      <c r="AA21" s="155">
        <v>276546519</v>
      </c>
    </row>
    <row r="22" spans="1:27" ht="12.75">
      <c r="A22" s="138" t="s">
        <v>91</v>
      </c>
      <c r="B22" s="136"/>
      <c r="C22" s="157">
        <v>189002121</v>
      </c>
      <c r="D22" s="157"/>
      <c r="E22" s="158">
        <v>228133981</v>
      </c>
      <c r="F22" s="159">
        <v>187555144</v>
      </c>
      <c r="G22" s="159">
        <v>28519381</v>
      </c>
      <c r="H22" s="159">
        <v>17005543</v>
      </c>
      <c r="I22" s="159">
        <v>13592936</v>
      </c>
      <c r="J22" s="159">
        <v>59117860</v>
      </c>
      <c r="K22" s="159">
        <v>15577760</v>
      </c>
      <c r="L22" s="159">
        <v>19008670</v>
      </c>
      <c r="M22" s="159">
        <v>18954629</v>
      </c>
      <c r="N22" s="159">
        <v>53541059</v>
      </c>
      <c r="O22" s="159">
        <v>22490649</v>
      </c>
      <c r="P22" s="159">
        <v>18674152</v>
      </c>
      <c r="Q22" s="159">
        <v>26031330</v>
      </c>
      <c r="R22" s="159">
        <v>67196131</v>
      </c>
      <c r="S22" s="159"/>
      <c r="T22" s="159"/>
      <c r="U22" s="159"/>
      <c r="V22" s="159"/>
      <c r="W22" s="159">
        <v>179855050</v>
      </c>
      <c r="X22" s="159">
        <v>171100485</v>
      </c>
      <c r="Y22" s="159">
        <v>8754565</v>
      </c>
      <c r="Z22" s="141">
        <v>5.12</v>
      </c>
      <c r="AA22" s="157">
        <v>187555144</v>
      </c>
    </row>
    <row r="23" spans="1:27" ht="12.75">
      <c r="A23" s="138" t="s">
        <v>92</v>
      </c>
      <c r="B23" s="136"/>
      <c r="C23" s="155">
        <v>182097178</v>
      </c>
      <c r="D23" s="155"/>
      <c r="E23" s="156">
        <v>192494150</v>
      </c>
      <c r="F23" s="60">
        <v>169416489</v>
      </c>
      <c r="G23" s="60">
        <v>74200194</v>
      </c>
      <c r="H23" s="60">
        <v>8207887</v>
      </c>
      <c r="I23" s="60">
        <v>9629290</v>
      </c>
      <c r="J23" s="60">
        <v>92037371</v>
      </c>
      <c r="K23" s="60">
        <v>9839737</v>
      </c>
      <c r="L23" s="60">
        <v>10052942</v>
      </c>
      <c r="M23" s="60">
        <v>31892657</v>
      </c>
      <c r="N23" s="60">
        <v>51785336</v>
      </c>
      <c r="O23" s="60">
        <v>-24311002</v>
      </c>
      <c r="P23" s="60">
        <v>9749987</v>
      </c>
      <c r="Q23" s="60">
        <v>24089365</v>
      </c>
      <c r="R23" s="60">
        <v>9528350</v>
      </c>
      <c r="S23" s="60"/>
      <c r="T23" s="60"/>
      <c r="U23" s="60"/>
      <c r="V23" s="60"/>
      <c r="W23" s="60">
        <v>153351057</v>
      </c>
      <c r="X23" s="60">
        <v>144370611</v>
      </c>
      <c r="Y23" s="60">
        <v>8980446</v>
      </c>
      <c r="Z23" s="140">
        <v>6.22</v>
      </c>
      <c r="AA23" s="155">
        <v>169416489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2596952482</v>
      </c>
      <c r="D25" s="168">
        <f>+D5+D9+D15+D19+D24</f>
        <v>0</v>
      </c>
      <c r="E25" s="169">
        <f t="shared" si="4"/>
        <v>2646646335</v>
      </c>
      <c r="F25" s="73">
        <f t="shared" si="4"/>
        <v>2470680910</v>
      </c>
      <c r="G25" s="73">
        <f t="shared" si="4"/>
        <v>284881817</v>
      </c>
      <c r="H25" s="73">
        <f t="shared" si="4"/>
        <v>201157459</v>
      </c>
      <c r="I25" s="73">
        <f t="shared" si="4"/>
        <v>199398579</v>
      </c>
      <c r="J25" s="73">
        <f t="shared" si="4"/>
        <v>685437855</v>
      </c>
      <c r="K25" s="73">
        <f t="shared" si="4"/>
        <v>178122045</v>
      </c>
      <c r="L25" s="73">
        <f t="shared" si="4"/>
        <v>184005951</v>
      </c>
      <c r="M25" s="73">
        <f t="shared" si="4"/>
        <v>251274987</v>
      </c>
      <c r="N25" s="73">
        <f t="shared" si="4"/>
        <v>613402983</v>
      </c>
      <c r="O25" s="73">
        <f t="shared" si="4"/>
        <v>167352421</v>
      </c>
      <c r="P25" s="73">
        <f t="shared" si="4"/>
        <v>168433362</v>
      </c>
      <c r="Q25" s="73">
        <f t="shared" si="4"/>
        <v>251780655</v>
      </c>
      <c r="R25" s="73">
        <f t="shared" si="4"/>
        <v>587566438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1886407276</v>
      </c>
      <c r="X25" s="73">
        <f t="shared" si="4"/>
        <v>1984984740</v>
      </c>
      <c r="Y25" s="73">
        <f t="shared" si="4"/>
        <v>-98577464</v>
      </c>
      <c r="Z25" s="170">
        <f>+IF(X25&lt;&gt;0,+(Y25/X25)*100,0)</f>
        <v>-4.966157271314842</v>
      </c>
      <c r="AA25" s="168">
        <f>+AA5+AA9+AA15+AA19+AA24</f>
        <v>2470680910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656178190</v>
      </c>
      <c r="D28" s="153">
        <f>SUM(D29:D31)</f>
        <v>0</v>
      </c>
      <c r="E28" s="154">
        <f t="shared" si="5"/>
        <v>678096405</v>
      </c>
      <c r="F28" s="100">
        <f t="shared" si="5"/>
        <v>641280708</v>
      </c>
      <c r="G28" s="100">
        <f t="shared" si="5"/>
        <v>50029539</v>
      </c>
      <c r="H28" s="100">
        <f t="shared" si="5"/>
        <v>40693247</v>
      </c>
      <c r="I28" s="100">
        <f t="shared" si="5"/>
        <v>54628773</v>
      </c>
      <c r="J28" s="100">
        <f t="shared" si="5"/>
        <v>145351559</v>
      </c>
      <c r="K28" s="100">
        <f t="shared" si="5"/>
        <v>49583370</v>
      </c>
      <c r="L28" s="100">
        <f t="shared" si="5"/>
        <v>46939389</v>
      </c>
      <c r="M28" s="100">
        <f t="shared" si="5"/>
        <v>47102402</v>
      </c>
      <c r="N28" s="100">
        <f t="shared" si="5"/>
        <v>143625161</v>
      </c>
      <c r="O28" s="100">
        <f t="shared" si="5"/>
        <v>53384094</v>
      </c>
      <c r="P28" s="100">
        <f t="shared" si="5"/>
        <v>44429132</v>
      </c>
      <c r="Q28" s="100">
        <f t="shared" si="5"/>
        <v>68201891</v>
      </c>
      <c r="R28" s="100">
        <f t="shared" si="5"/>
        <v>166015117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454991837</v>
      </c>
      <c r="X28" s="100">
        <f t="shared" si="5"/>
        <v>508572306</v>
      </c>
      <c r="Y28" s="100">
        <f t="shared" si="5"/>
        <v>-53580469</v>
      </c>
      <c r="Z28" s="137">
        <f>+IF(X28&lt;&gt;0,+(Y28/X28)*100,0)</f>
        <v>-10.535467300887595</v>
      </c>
      <c r="AA28" s="153">
        <f>SUM(AA29:AA31)</f>
        <v>641280708</v>
      </c>
    </row>
    <row r="29" spans="1:27" ht="12.75">
      <c r="A29" s="138" t="s">
        <v>75</v>
      </c>
      <c r="B29" s="136"/>
      <c r="C29" s="155">
        <v>99223870</v>
      </c>
      <c r="D29" s="155"/>
      <c r="E29" s="156">
        <v>117090371</v>
      </c>
      <c r="F29" s="60">
        <v>94146241</v>
      </c>
      <c r="G29" s="60">
        <v>7506500</v>
      </c>
      <c r="H29" s="60">
        <v>5765438</v>
      </c>
      <c r="I29" s="60">
        <v>9190276</v>
      </c>
      <c r="J29" s="60">
        <v>22462214</v>
      </c>
      <c r="K29" s="60">
        <v>7005240</v>
      </c>
      <c r="L29" s="60">
        <v>6877913</v>
      </c>
      <c r="M29" s="60">
        <v>8010041</v>
      </c>
      <c r="N29" s="60">
        <v>21893194</v>
      </c>
      <c r="O29" s="60">
        <v>7068463</v>
      </c>
      <c r="P29" s="60">
        <v>6869848</v>
      </c>
      <c r="Q29" s="60">
        <v>7661504</v>
      </c>
      <c r="R29" s="60">
        <v>21599815</v>
      </c>
      <c r="S29" s="60"/>
      <c r="T29" s="60"/>
      <c r="U29" s="60"/>
      <c r="V29" s="60"/>
      <c r="W29" s="60">
        <v>65955223</v>
      </c>
      <c r="X29" s="60">
        <v>87817779</v>
      </c>
      <c r="Y29" s="60">
        <v>-21862556</v>
      </c>
      <c r="Z29" s="140">
        <v>-24.9</v>
      </c>
      <c r="AA29" s="155">
        <v>94146241</v>
      </c>
    </row>
    <row r="30" spans="1:27" ht="12.75">
      <c r="A30" s="138" t="s">
        <v>76</v>
      </c>
      <c r="B30" s="136"/>
      <c r="C30" s="157">
        <v>332333392</v>
      </c>
      <c r="D30" s="157"/>
      <c r="E30" s="158">
        <v>295028364</v>
      </c>
      <c r="F30" s="159">
        <v>295275188</v>
      </c>
      <c r="G30" s="159">
        <v>17472607</v>
      </c>
      <c r="H30" s="159">
        <v>18158619</v>
      </c>
      <c r="I30" s="159">
        <v>24892446</v>
      </c>
      <c r="J30" s="159">
        <v>60523672</v>
      </c>
      <c r="K30" s="159">
        <v>19964527</v>
      </c>
      <c r="L30" s="159">
        <v>21302152</v>
      </c>
      <c r="M30" s="159">
        <v>16255238</v>
      </c>
      <c r="N30" s="159">
        <v>57521917</v>
      </c>
      <c r="O30" s="159">
        <v>20741572</v>
      </c>
      <c r="P30" s="159">
        <v>15639395</v>
      </c>
      <c r="Q30" s="159">
        <v>38513693</v>
      </c>
      <c r="R30" s="159">
        <v>74894660</v>
      </c>
      <c r="S30" s="159"/>
      <c r="T30" s="159"/>
      <c r="U30" s="159"/>
      <c r="V30" s="159"/>
      <c r="W30" s="159">
        <v>192940249</v>
      </c>
      <c r="X30" s="159">
        <v>221271273</v>
      </c>
      <c r="Y30" s="159">
        <v>-28331024</v>
      </c>
      <c r="Z30" s="141">
        <v>-12.8</v>
      </c>
      <c r="AA30" s="157">
        <v>295275188</v>
      </c>
    </row>
    <row r="31" spans="1:27" ht="12.75">
      <c r="A31" s="138" t="s">
        <v>77</v>
      </c>
      <c r="B31" s="136"/>
      <c r="C31" s="155">
        <v>224620928</v>
      </c>
      <c r="D31" s="155"/>
      <c r="E31" s="156">
        <v>265977670</v>
      </c>
      <c r="F31" s="60">
        <v>251859279</v>
      </c>
      <c r="G31" s="60">
        <v>25050432</v>
      </c>
      <c r="H31" s="60">
        <v>16769190</v>
      </c>
      <c r="I31" s="60">
        <v>20546051</v>
      </c>
      <c r="J31" s="60">
        <v>62365673</v>
      </c>
      <c r="K31" s="60">
        <v>22613603</v>
      </c>
      <c r="L31" s="60">
        <v>18759324</v>
      </c>
      <c r="M31" s="60">
        <v>22837123</v>
      </c>
      <c r="N31" s="60">
        <v>64210050</v>
      </c>
      <c r="O31" s="60">
        <v>25574059</v>
      </c>
      <c r="P31" s="60">
        <v>21919889</v>
      </c>
      <c r="Q31" s="60">
        <v>22026694</v>
      </c>
      <c r="R31" s="60">
        <v>69520642</v>
      </c>
      <c r="S31" s="60"/>
      <c r="T31" s="60"/>
      <c r="U31" s="60"/>
      <c r="V31" s="60"/>
      <c r="W31" s="60">
        <v>196096365</v>
      </c>
      <c r="X31" s="60">
        <v>199483254</v>
      </c>
      <c r="Y31" s="60">
        <v>-3386889</v>
      </c>
      <c r="Z31" s="140">
        <v>-1.7</v>
      </c>
      <c r="AA31" s="155">
        <v>251859279</v>
      </c>
    </row>
    <row r="32" spans="1:27" ht="12.75">
      <c r="A32" s="135" t="s">
        <v>78</v>
      </c>
      <c r="B32" s="136"/>
      <c r="C32" s="153">
        <f aca="true" t="shared" si="6" ref="C32:Y32">SUM(C33:C37)</f>
        <v>427048470</v>
      </c>
      <c r="D32" s="153">
        <f>SUM(D33:D37)</f>
        <v>0</v>
      </c>
      <c r="E32" s="154">
        <f t="shared" si="6"/>
        <v>391378624</v>
      </c>
      <c r="F32" s="100">
        <f t="shared" si="6"/>
        <v>411795058</v>
      </c>
      <c r="G32" s="100">
        <f t="shared" si="6"/>
        <v>25596262</v>
      </c>
      <c r="H32" s="100">
        <f t="shared" si="6"/>
        <v>26639931</v>
      </c>
      <c r="I32" s="100">
        <f t="shared" si="6"/>
        <v>27219840</v>
      </c>
      <c r="J32" s="100">
        <f t="shared" si="6"/>
        <v>79456033</v>
      </c>
      <c r="K32" s="100">
        <f t="shared" si="6"/>
        <v>35165120</v>
      </c>
      <c r="L32" s="100">
        <f t="shared" si="6"/>
        <v>34148563</v>
      </c>
      <c r="M32" s="100">
        <f t="shared" si="6"/>
        <v>33676257</v>
      </c>
      <c r="N32" s="100">
        <f t="shared" si="6"/>
        <v>102989940</v>
      </c>
      <c r="O32" s="100">
        <f t="shared" si="6"/>
        <v>35991095</v>
      </c>
      <c r="P32" s="100">
        <f t="shared" si="6"/>
        <v>26845579</v>
      </c>
      <c r="Q32" s="100">
        <f t="shared" si="6"/>
        <v>55463510</v>
      </c>
      <c r="R32" s="100">
        <f t="shared" si="6"/>
        <v>118300184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300746157</v>
      </c>
      <c r="X32" s="100">
        <f t="shared" si="6"/>
        <v>293533965</v>
      </c>
      <c r="Y32" s="100">
        <f t="shared" si="6"/>
        <v>7212192</v>
      </c>
      <c r="Z32" s="137">
        <f>+IF(X32&lt;&gt;0,+(Y32/X32)*100,0)</f>
        <v>2.457021285424329</v>
      </c>
      <c r="AA32" s="153">
        <f>SUM(AA33:AA37)</f>
        <v>411795058</v>
      </c>
    </row>
    <row r="33" spans="1:27" ht="12.75">
      <c r="A33" s="138" t="s">
        <v>79</v>
      </c>
      <c r="B33" s="136"/>
      <c r="C33" s="155">
        <v>49037462</v>
      </c>
      <c r="D33" s="155"/>
      <c r="E33" s="156">
        <v>74635232</v>
      </c>
      <c r="F33" s="60">
        <v>60917349</v>
      </c>
      <c r="G33" s="60">
        <v>3423279</v>
      </c>
      <c r="H33" s="60">
        <v>4012769</v>
      </c>
      <c r="I33" s="60">
        <v>4208390</v>
      </c>
      <c r="J33" s="60">
        <v>11644438</v>
      </c>
      <c r="K33" s="60">
        <v>3960331</v>
      </c>
      <c r="L33" s="60">
        <v>4342736</v>
      </c>
      <c r="M33" s="60">
        <v>4689930</v>
      </c>
      <c r="N33" s="60">
        <v>12992997</v>
      </c>
      <c r="O33" s="60">
        <v>5058459</v>
      </c>
      <c r="P33" s="60">
        <v>3851514</v>
      </c>
      <c r="Q33" s="60">
        <v>4052064</v>
      </c>
      <c r="R33" s="60">
        <v>12962037</v>
      </c>
      <c r="S33" s="60"/>
      <c r="T33" s="60"/>
      <c r="U33" s="60"/>
      <c r="V33" s="60"/>
      <c r="W33" s="60">
        <v>37599472</v>
      </c>
      <c r="X33" s="60">
        <v>55976427</v>
      </c>
      <c r="Y33" s="60">
        <v>-18376955</v>
      </c>
      <c r="Z33" s="140">
        <v>-32.83</v>
      </c>
      <c r="AA33" s="155">
        <v>60917349</v>
      </c>
    </row>
    <row r="34" spans="1:27" ht="12.75">
      <c r="A34" s="138" t="s">
        <v>80</v>
      </c>
      <c r="B34" s="136"/>
      <c r="C34" s="155">
        <v>104553845</v>
      </c>
      <c r="D34" s="155"/>
      <c r="E34" s="156">
        <v>105985061</v>
      </c>
      <c r="F34" s="60">
        <v>93930058</v>
      </c>
      <c r="G34" s="60">
        <v>8021917</v>
      </c>
      <c r="H34" s="60">
        <v>8228454</v>
      </c>
      <c r="I34" s="60">
        <v>6821210</v>
      </c>
      <c r="J34" s="60">
        <v>23071581</v>
      </c>
      <c r="K34" s="60">
        <v>8973337</v>
      </c>
      <c r="L34" s="60">
        <v>9455921</v>
      </c>
      <c r="M34" s="60">
        <v>8252485</v>
      </c>
      <c r="N34" s="60">
        <v>26681743</v>
      </c>
      <c r="O34" s="60">
        <v>8656500</v>
      </c>
      <c r="P34" s="60">
        <v>8003389</v>
      </c>
      <c r="Q34" s="60">
        <v>8933464</v>
      </c>
      <c r="R34" s="60">
        <v>25593353</v>
      </c>
      <c r="S34" s="60"/>
      <c r="T34" s="60"/>
      <c r="U34" s="60"/>
      <c r="V34" s="60"/>
      <c r="W34" s="60">
        <v>75346677</v>
      </c>
      <c r="X34" s="60">
        <v>79488792</v>
      </c>
      <c r="Y34" s="60">
        <v>-4142115</v>
      </c>
      <c r="Z34" s="140">
        <v>-5.21</v>
      </c>
      <c r="AA34" s="155">
        <v>93930058</v>
      </c>
    </row>
    <row r="35" spans="1:27" ht="12.75">
      <c r="A35" s="138" t="s">
        <v>81</v>
      </c>
      <c r="B35" s="136"/>
      <c r="C35" s="155">
        <v>259824527</v>
      </c>
      <c r="D35" s="155"/>
      <c r="E35" s="156">
        <v>198498763</v>
      </c>
      <c r="F35" s="60">
        <v>247286658</v>
      </c>
      <c r="G35" s="60">
        <v>13334388</v>
      </c>
      <c r="H35" s="60">
        <v>13720495</v>
      </c>
      <c r="I35" s="60">
        <v>15518446</v>
      </c>
      <c r="J35" s="60">
        <v>42573329</v>
      </c>
      <c r="K35" s="60">
        <v>21495699</v>
      </c>
      <c r="L35" s="60">
        <v>19669707</v>
      </c>
      <c r="M35" s="60">
        <v>20058781</v>
      </c>
      <c r="N35" s="60">
        <v>61224187</v>
      </c>
      <c r="O35" s="60">
        <v>21337189</v>
      </c>
      <c r="P35" s="60">
        <v>14259360</v>
      </c>
      <c r="Q35" s="60">
        <v>41681945</v>
      </c>
      <c r="R35" s="60">
        <v>77278494</v>
      </c>
      <c r="S35" s="60"/>
      <c r="T35" s="60"/>
      <c r="U35" s="60"/>
      <c r="V35" s="60"/>
      <c r="W35" s="60">
        <v>181076010</v>
      </c>
      <c r="X35" s="60">
        <v>148874076</v>
      </c>
      <c r="Y35" s="60">
        <v>32201934</v>
      </c>
      <c r="Z35" s="140">
        <v>21.63</v>
      </c>
      <c r="AA35" s="155">
        <v>247286658</v>
      </c>
    </row>
    <row r="36" spans="1:27" ht="12.75">
      <c r="A36" s="138" t="s">
        <v>82</v>
      </c>
      <c r="B36" s="136"/>
      <c r="C36" s="155">
        <v>13352444</v>
      </c>
      <c r="D36" s="155"/>
      <c r="E36" s="156">
        <v>11971229</v>
      </c>
      <c r="F36" s="60">
        <v>9415086</v>
      </c>
      <c r="G36" s="60">
        <v>719487</v>
      </c>
      <c r="H36" s="60">
        <v>655035</v>
      </c>
      <c r="I36" s="60">
        <v>658139</v>
      </c>
      <c r="J36" s="60">
        <v>2032661</v>
      </c>
      <c r="K36" s="60">
        <v>717621</v>
      </c>
      <c r="L36" s="60">
        <v>667588</v>
      </c>
      <c r="M36" s="60">
        <v>657301</v>
      </c>
      <c r="N36" s="60">
        <v>2042510</v>
      </c>
      <c r="O36" s="60">
        <v>919570</v>
      </c>
      <c r="P36" s="60">
        <v>720574</v>
      </c>
      <c r="Q36" s="60">
        <v>776024</v>
      </c>
      <c r="R36" s="60">
        <v>2416168</v>
      </c>
      <c r="S36" s="60"/>
      <c r="T36" s="60"/>
      <c r="U36" s="60"/>
      <c r="V36" s="60"/>
      <c r="W36" s="60">
        <v>6491339</v>
      </c>
      <c r="X36" s="60">
        <v>8978418</v>
      </c>
      <c r="Y36" s="60">
        <v>-2487079</v>
      </c>
      <c r="Z36" s="140">
        <v>-27.7</v>
      </c>
      <c r="AA36" s="155">
        <v>9415086</v>
      </c>
    </row>
    <row r="37" spans="1:27" ht="12.75">
      <c r="A37" s="138" t="s">
        <v>83</v>
      </c>
      <c r="B37" s="136"/>
      <c r="C37" s="157">
        <v>280192</v>
      </c>
      <c r="D37" s="157"/>
      <c r="E37" s="158">
        <v>288339</v>
      </c>
      <c r="F37" s="159">
        <v>245907</v>
      </c>
      <c r="G37" s="159">
        <v>97191</v>
      </c>
      <c r="H37" s="159">
        <v>23178</v>
      </c>
      <c r="I37" s="159">
        <v>13655</v>
      </c>
      <c r="J37" s="159">
        <v>134024</v>
      </c>
      <c r="K37" s="159">
        <v>18132</v>
      </c>
      <c r="L37" s="159">
        <v>12611</v>
      </c>
      <c r="M37" s="159">
        <v>17760</v>
      </c>
      <c r="N37" s="159">
        <v>48503</v>
      </c>
      <c r="O37" s="159">
        <v>19377</v>
      </c>
      <c r="P37" s="159">
        <v>10742</v>
      </c>
      <c r="Q37" s="159">
        <v>20013</v>
      </c>
      <c r="R37" s="159">
        <v>50132</v>
      </c>
      <c r="S37" s="159"/>
      <c r="T37" s="159"/>
      <c r="U37" s="159"/>
      <c r="V37" s="159"/>
      <c r="W37" s="159">
        <v>232659</v>
      </c>
      <c r="X37" s="159">
        <v>216252</v>
      </c>
      <c r="Y37" s="159">
        <v>16407</v>
      </c>
      <c r="Z37" s="141">
        <v>7.59</v>
      </c>
      <c r="AA37" s="157">
        <v>245907</v>
      </c>
    </row>
    <row r="38" spans="1:27" ht="12.75">
      <c r="A38" s="135" t="s">
        <v>84</v>
      </c>
      <c r="B38" s="142"/>
      <c r="C38" s="153">
        <f aca="true" t="shared" si="7" ref="C38:Y38">SUM(C39:C41)</f>
        <v>173222170</v>
      </c>
      <c r="D38" s="153">
        <f>SUM(D39:D41)</f>
        <v>0</v>
      </c>
      <c r="E38" s="154">
        <f t="shared" si="7"/>
        <v>238109736</v>
      </c>
      <c r="F38" s="100">
        <f t="shared" si="7"/>
        <v>201280427</v>
      </c>
      <c r="G38" s="100">
        <f t="shared" si="7"/>
        <v>11561796</v>
      </c>
      <c r="H38" s="100">
        <f t="shared" si="7"/>
        <v>14699901</v>
      </c>
      <c r="I38" s="100">
        <f t="shared" si="7"/>
        <v>6580784</v>
      </c>
      <c r="J38" s="100">
        <f t="shared" si="7"/>
        <v>32842481</v>
      </c>
      <c r="K38" s="100">
        <f t="shared" si="7"/>
        <v>19087255</v>
      </c>
      <c r="L38" s="100">
        <f t="shared" si="7"/>
        <v>12144729</v>
      </c>
      <c r="M38" s="100">
        <f t="shared" si="7"/>
        <v>13147162</v>
      </c>
      <c r="N38" s="100">
        <f t="shared" si="7"/>
        <v>44379146</v>
      </c>
      <c r="O38" s="100">
        <f t="shared" si="7"/>
        <v>13607530</v>
      </c>
      <c r="P38" s="100">
        <f t="shared" si="7"/>
        <v>13166533</v>
      </c>
      <c r="Q38" s="100">
        <f t="shared" si="7"/>
        <v>12764639</v>
      </c>
      <c r="R38" s="100">
        <f t="shared" si="7"/>
        <v>39538702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116760329</v>
      </c>
      <c r="X38" s="100">
        <f t="shared" si="7"/>
        <v>178582302</v>
      </c>
      <c r="Y38" s="100">
        <f t="shared" si="7"/>
        <v>-61821973</v>
      </c>
      <c r="Z38" s="137">
        <f>+IF(X38&lt;&gt;0,+(Y38/X38)*100,0)</f>
        <v>-34.61819693644671</v>
      </c>
      <c r="AA38" s="153">
        <f>SUM(AA39:AA41)</f>
        <v>201280427</v>
      </c>
    </row>
    <row r="39" spans="1:27" ht="12.75">
      <c r="A39" s="138" t="s">
        <v>85</v>
      </c>
      <c r="B39" s="136"/>
      <c r="C39" s="155">
        <v>59105934</v>
      </c>
      <c r="D39" s="155"/>
      <c r="E39" s="156">
        <v>40162417</v>
      </c>
      <c r="F39" s="60">
        <v>36370134</v>
      </c>
      <c r="G39" s="60">
        <v>2414005</v>
      </c>
      <c r="H39" s="60">
        <v>4429026</v>
      </c>
      <c r="I39" s="60">
        <v>2399015</v>
      </c>
      <c r="J39" s="60">
        <v>9242046</v>
      </c>
      <c r="K39" s="60">
        <v>2827848</v>
      </c>
      <c r="L39" s="60">
        <v>2507589</v>
      </c>
      <c r="M39" s="60">
        <v>2503015</v>
      </c>
      <c r="N39" s="60">
        <v>7838452</v>
      </c>
      <c r="O39" s="60">
        <v>3397886</v>
      </c>
      <c r="P39" s="60">
        <v>2449561</v>
      </c>
      <c r="Q39" s="60">
        <v>2671264</v>
      </c>
      <c r="R39" s="60">
        <v>8518711</v>
      </c>
      <c r="S39" s="60"/>
      <c r="T39" s="60"/>
      <c r="U39" s="60"/>
      <c r="V39" s="60"/>
      <c r="W39" s="60">
        <v>25599209</v>
      </c>
      <c r="X39" s="60">
        <v>30121812</v>
      </c>
      <c r="Y39" s="60">
        <v>-4522603</v>
      </c>
      <c r="Z39" s="140">
        <v>-15.01</v>
      </c>
      <c r="AA39" s="155">
        <v>36370134</v>
      </c>
    </row>
    <row r="40" spans="1:27" ht="12.75">
      <c r="A40" s="138" t="s">
        <v>86</v>
      </c>
      <c r="B40" s="136"/>
      <c r="C40" s="155">
        <v>112132014</v>
      </c>
      <c r="D40" s="155"/>
      <c r="E40" s="156">
        <v>195651144</v>
      </c>
      <c r="F40" s="60">
        <v>165271011</v>
      </c>
      <c r="G40" s="60">
        <v>9143701</v>
      </c>
      <c r="H40" s="60">
        <v>10267273</v>
      </c>
      <c r="I40" s="60">
        <v>4169413</v>
      </c>
      <c r="J40" s="60">
        <v>23580387</v>
      </c>
      <c r="K40" s="60">
        <v>16251461</v>
      </c>
      <c r="L40" s="60">
        <v>9618971</v>
      </c>
      <c r="M40" s="60">
        <v>10642277</v>
      </c>
      <c r="N40" s="60">
        <v>36512709</v>
      </c>
      <c r="O40" s="60">
        <v>10203773</v>
      </c>
      <c r="P40" s="60">
        <v>10709915</v>
      </c>
      <c r="Q40" s="60">
        <v>10091782</v>
      </c>
      <c r="R40" s="60">
        <v>31005470</v>
      </c>
      <c r="S40" s="60"/>
      <c r="T40" s="60"/>
      <c r="U40" s="60"/>
      <c r="V40" s="60"/>
      <c r="W40" s="60">
        <v>91098566</v>
      </c>
      <c r="X40" s="60">
        <v>146738358</v>
      </c>
      <c r="Y40" s="60">
        <v>-55639792</v>
      </c>
      <c r="Z40" s="140">
        <v>-37.92</v>
      </c>
      <c r="AA40" s="155">
        <v>165271011</v>
      </c>
    </row>
    <row r="41" spans="1:27" ht="12.75">
      <c r="A41" s="138" t="s">
        <v>87</v>
      </c>
      <c r="B41" s="136"/>
      <c r="C41" s="155">
        <v>1984222</v>
      </c>
      <c r="D41" s="155"/>
      <c r="E41" s="156">
        <v>2296175</v>
      </c>
      <c r="F41" s="60">
        <v>-360718</v>
      </c>
      <c r="G41" s="60">
        <v>4090</v>
      </c>
      <c r="H41" s="60">
        <v>3602</v>
      </c>
      <c r="I41" s="60">
        <v>12356</v>
      </c>
      <c r="J41" s="60">
        <v>20048</v>
      </c>
      <c r="K41" s="60">
        <v>7946</v>
      </c>
      <c r="L41" s="60">
        <v>18169</v>
      </c>
      <c r="M41" s="60">
        <v>1870</v>
      </c>
      <c r="N41" s="60">
        <v>27985</v>
      </c>
      <c r="O41" s="60">
        <v>5871</v>
      </c>
      <c r="P41" s="60">
        <v>7057</v>
      </c>
      <c r="Q41" s="60">
        <v>1593</v>
      </c>
      <c r="R41" s="60">
        <v>14521</v>
      </c>
      <c r="S41" s="60"/>
      <c r="T41" s="60"/>
      <c r="U41" s="60"/>
      <c r="V41" s="60"/>
      <c r="W41" s="60">
        <v>62554</v>
      </c>
      <c r="X41" s="60">
        <v>1722132</v>
      </c>
      <c r="Y41" s="60">
        <v>-1659578</v>
      </c>
      <c r="Z41" s="140">
        <v>-96.37</v>
      </c>
      <c r="AA41" s="155">
        <v>-360718</v>
      </c>
    </row>
    <row r="42" spans="1:27" ht="12.75">
      <c r="A42" s="135" t="s">
        <v>88</v>
      </c>
      <c r="B42" s="142"/>
      <c r="C42" s="153">
        <f aca="true" t="shared" si="8" ref="C42:Y42">SUM(C43:C46)</f>
        <v>1348821443</v>
      </c>
      <c r="D42" s="153">
        <f>SUM(D43:D46)</f>
        <v>0</v>
      </c>
      <c r="E42" s="154">
        <f t="shared" si="8"/>
        <v>1471921475</v>
      </c>
      <c r="F42" s="100">
        <f t="shared" si="8"/>
        <v>1403337589</v>
      </c>
      <c r="G42" s="100">
        <f t="shared" si="8"/>
        <v>129629914</v>
      </c>
      <c r="H42" s="100">
        <f t="shared" si="8"/>
        <v>143539900</v>
      </c>
      <c r="I42" s="100">
        <f t="shared" si="8"/>
        <v>106089369</v>
      </c>
      <c r="J42" s="100">
        <f t="shared" si="8"/>
        <v>379259183</v>
      </c>
      <c r="K42" s="100">
        <f t="shared" si="8"/>
        <v>125768989</v>
      </c>
      <c r="L42" s="100">
        <f t="shared" si="8"/>
        <v>157482664</v>
      </c>
      <c r="M42" s="100">
        <f t="shared" si="8"/>
        <v>56120069</v>
      </c>
      <c r="N42" s="100">
        <f t="shared" si="8"/>
        <v>339371722</v>
      </c>
      <c r="O42" s="100">
        <f t="shared" si="8"/>
        <v>111451481</v>
      </c>
      <c r="P42" s="100">
        <f t="shared" si="8"/>
        <v>100364669</v>
      </c>
      <c r="Q42" s="100">
        <f t="shared" si="8"/>
        <v>104249151</v>
      </c>
      <c r="R42" s="100">
        <f t="shared" si="8"/>
        <v>316065301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1034696206</v>
      </c>
      <c r="X42" s="100">
        <f t="shared" si="8"/>
        <v>1103941116</v>
      </c>
      <c r="Y42" s="100">
        <f t="shared" si="8"/>
        <v>-69244910</v>
      </c>
      <c r="Z42" s="137">
        <f>+IF(X42&lt;&gt;0,+(Y42/X42)*100,0)</f>
        <v>-6.272518433854582</v>
      </c>
      <c r="AA42" s="153">
        <f>SUM(AA43:AA46)</f>
        <v>1403337589</v>
      </c>
    </row>
    <row r="43" spans="1:27" ht="12.75">
      <c r="A43" s="138" t="s">
        <v>89</v>
      </c>
      <c r="B43" s="136"/>
      <c r="C43" s="155">
        <v>704873141</v>
      </c>
      <c r="D43" s="155"/>
      <c r="E43" s="156">
        <v>835287274</v>
      </c>
      <c r="F43" s="60">
        <v>830368600</v>
      </c>
      <c r="G43" s="60">
        <v>87519849</v>
      </c>
      <c r="H43" s="60">
        <v>94180208</v>
      </c>
      <c r="I43" s="60">
        <v>57736274</v>
      </c>
      <c r="J43" s="60">
        <v>239436331</v>
      </c>
      <c r="K43" s="60">
        <v>62479057</v>
      </c>
      <c r="L43" s="60">
        <v>114325263</v>
      </c>
      <c r="M43" s="60">
        <v>5866189</v>
      </c>
      <c r="N43" s="60">
        <v>182670509</v>
      </c>
      <c r="O43" s="60">
        <v>59666469</v>
      </c>
      <c r="P43" s="60">
        <v>56810943</v>
      </c>
      <c r="Q43" s="60">
        <v>59938134</v>
      </c>
      <c r="R43" s="60">
        <v>176415546</v>
      </c>
      <c r="S43" s="60"/>
      <c r="T43" s="60"/>
      <c r="U43" s="60"/>
      <c r="V43" s="60"/>
      <c r="W43" s="60">
        <v>598522386</v>
      </c>
      <c r="X43" s="60">
        <v>626465457</v>
      </c>
      <c r="Y43" s="60">
        <v>-27943071</v>
      </c>
      <c r="Z43" s="140">
        <v>-4.46</v>
      </c>
      <c r="AA43" s="155">
        <v>830368600</v>
      </c>
    </row>
    <row r="44" spans="1:27" ht="12.75">
      <c r="A44" s="138" t="s">
        <v>90</v>
      </c>
      <c r="B44" s="136"/>
      <c r="C44" s="155">
        <v>394383242</v>
      </c>
      <c r="D44" s="155"/>
      <c r="E44" s="156">
        <v>361221391</v>
      </c>
      <c r="F44" s="60">
        <v>351909905</v>
      </c>
      <c r="G44" s="60">
        <v>28658075</v>
      </c>
      <c r="H44" s="60">
        <v>31305539</v>
      </c>
      <c r="I44" s="60">
        <v>27642695</v>
      </c>
      <c r="J44" s="60">
        <v>87606309</v>
      </c>
      <c r="K44" s="60">
        <v>46515131</v>
      </c>
      <c r="L44" s="60">
        <v>23067894</v>
      </c>
      <c r="M44" s="60">
        <v>32746203</v>
      </c>
      <c r="N44" s="60">
        <v>102329228</v>
      </c>
      <c r="O44" s="60">
        <v>30821708</v>
      </c>
      <c r="P44" s="60">
        <v>27135221</v>
      </c>
      <c r="Q44" s="60">
        <v>27735078</v>
      </c>
      <c r="R44" s="60">
        <v>85692007</v>
      </c>
      <c r="S44" s="60"/>
      <c r="T44" s="60"/>
      <c r="U44" s="60"/>
      <c r="V44" s="60"/>
      <c r="W44" s="60">
        <v>275627544</v>
      </c>
      <c r="X44" s="60">
        <v>270916047</v>
      </c>
      <c r="Y44" s="60">
        <v>4711497</v>
      </c>
      <c r="Z44" s="140">
        <v>1.74</v>
      </c>
      <c r="AA44" s="155">
        <v>351909905</v>
      </c>
    </row>
    <row r="45" spans="1:27" ht="12.75">
      <c r="A45" s="138" t="s">
        <v>91</v>
      </c>
      <c r="B45" s="136"/>
      <c r="C45" s="157">
        <v>99724556</v>
      </c>
      <c r="D45" s="157"/>
      <c r="E45" s="158">
        <v>124025277</v>
      </c>
      <c r="F45" s="159">
        <v>113865671</v>
      </c>
      <c r="G45" s="159">
        <v>5472978</v>
      </c>
      <c r="H45" s="159">
        <v>8716825</v>
      </c>
      <c r="I45" s="159">
        <v>10148078</v>
      </c>
      <c r="J45" s="159">
        <v>24337881</v>
      </c>
      <c r="K45" s="159">
        <v>7753234</v>
      </c>
      <c r="L45" s="159">
        <v>9180850</v>
      </c>
      <c r="M45" s="159">
        <v>8261171</v>
      </c>
      <c r="N45" s="159">
        <v>25195255</v>
      </c>
      <c r="O45" s="159">
        <v>8327705</v>
      </c>
      <c r="P45" s="159">
        <v>7731387</v>
      </c>
      <c r="Q45" s="159">
        <v>6805982</v>
      </c>
      <c r="R45" s="159">
        <v>22865074</v>
      </c>
      <c r="S45" s="159"/>
      <c r="T45" s="159"/>
      <c r="U45" s="159"/>
      <c r="V45" s="159"/>
      <c r="W45" s="159">
        <v>72398210</v>
      </c>
      <c r="X45" s="159">
        <v>93018960</v>
      </c>
      <c r="Y45" s="159">
        <v>-20620750</v>
      </c>
      <c r="Z45" s="141">
        <v>-22.17</v>
      </c>
      <c r="AA45" s="157">
        <v>113865671</v>
      </c>
    </row>
    <row r="46" spans="1:27" ht="12.75">
      <c r="A46" s="138" t="s">
        <v>92</v>
      </c>
      <c r="B46" s="136"/>
      <c r="C46" s="155">
        <v>149840504</v>
      </c>
      <c r="D46" s="155"/>
      <c r="E46" s="156">
        <v>151387533</v>
      </c>
      <c r="F46" s="60">
        <v>107193413</v>
      </c>
      <c r="G46" s="60">
        <v>7979012</v>
      </c>
      <c r="H46" s="60">
        <v>9337328</v>
      </c>
      <c r="I46" s="60">
        <v>10562322</v>
      </c>
      <c r="J46" s="60">
        <v>27878662</v>
      </c>
      <c r="K46" s="60">
        <v>9021567</v>
      </c>
      <c r="L46" s="60">
        <v>10908657</v>
      </c>
      <c r="M46" s="60">
        <v>9246506</v>
      </c>
      <c r="N46" s="60">
        <v>29176730</v>
      </c>
      <c r="O46" s="60">
        <v>12635599</v>
      </c>
      <c r="P46" s="60">
        <v>8687118</v>
      </c>
      <c r="Q46" s="60">
        <v>9769957</v>
      </c>
      <c r="R46" s="60">
        <v>31092674</v>
      </c>
      <c r="S46" s="60"/>
      <c r="T46" s="60"/>
      <c r="U46" s="60"/>
      <c r="V46" s="60"/>
      <c r="W46" s="60">
        <v>88148066</v>
      </c>
      <c r="X46" s="60">
        <v>113540652</v>
      </c>
      <c r="Y46" s="60">
        <v>-25392586</v>
      </c>
      <c r="Z46" s="140">
        <v>-22.36</v>
      </c>
      <c r="AA46" s="155">
        <v>107193413</v>
      </c>
    </row>
    <row r="47" spans="1:27" ht="12.75">
      <c r="A47" s="135" t="s">
        <v>93</v>
      </c>
      <c r="B47" s="142" t="s">
        <v>94</v>
      </c>
      <c r="C47" s="153">
        <v>1623070</v>
      </c>
      <c r="D47" s="153"/>
      <c r="E47" s="154">
        <v>3588067</v>
      </c>
      <c r="F47" s="100">
        <v>3545562</v>
      </c>
      <c r="G47" s="100">
        <v>153063</v>
      </c>
      <c r="H47" s="100">
        <v>155488</v>
      </c>
      <c r="I47" s="100">
        <v>177327</v>
      </c>
      <c r="J47" s="100">
        <v>485878</v>
      </c>
      <c r="K47" s="100">
        <v>155397</v>
      </c>
      <c r="L47" s="100">
        <v>198197</v>
      </c>
      <c r="M47" s="100">
        <v>199575</v>
      </c>
      <c r="N47" s="100">
        <v>553169</v>
      </c>
      <c r="O47" s="100">
        <v>168315</v>
      </c>
      <c r="P47" s="100">
        <v>154304</v>
      </c>
      <c r="Q47" s="100">
        <v>165004</v>
      </c>
      <c r="R47" s="100">
        <v>487623</v>
      </c>
      <c r="S47" s="100"/>
      <c r="T47" s="100"/>
      <c r="U47" s="100"/>
      <c r="V47" s="100"/>
      <c r="W47" s="100">
        <v>1526670</v>
      </c>
      <c r="X47" s="100">
        <v>2691054</v>
      </c>
      <c r="Y47" s="100">
        <v>-1164384</v>
      </c>
      <c r="Z47" s="137">
        <v>-43.27</v>
      </c>
      <c r="AA47" s="153">
        <v>3545562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2606893343</v>
      </c>
      <c r="D48" s="168">
        <f>+D28+D32+D38+D42+D47</f>
        <v>0</v>
      </c>
      <c r="E48" s="169">
        <f t="shared" si="9"/>
        <v>2783094307</v>
      </c>
      <c r="F48" s="73">
        <f t="shared" si="9"/>
        <v>2661239344</v>
      </c>
      <c r="G48" s="73">
        <f t="shared" si="9"/>
        <v>216970574</v>
      </c>
      <c r="H48" s="73">
        <f t="shared" si="9"/>
        <v>225728467</v>
      </c>
      <c r="I48" s="73">
        <f t="shared" si="9"/>
        <v>194696093</v>
      </c>
      <c r="J48" s="73">
        <f t="shared" si="9"/>
        <v>637395134</v>
      </c>
      <c r="K48" s="73">
        <f t="shared" si="9"/>
        <v>229760131</v>
      </c>
      <c r="L48" s="73">
        <f t="shared" si="9"/>
        <v>250913542</v>
      </c>
      <c r="M48" s="73">
        <f t="shared" si="9"/>
        <v>150245465</v>
      </c>
      <c r="N48" s="73">
        <f t="shared" si="9"/>
        <v>630919138</v>
      </c>
      <c r="O48" s="73">
        <f t="shared" si="9"/>
        <v>214602515</v>
      </c>
      <c r="P48" s="73">
        <f t="shared" si="9"/>
        <v>184960217</v>
      </c>
      <c r="Q48" s="73">
        <f t="shared" si="9"/>
        <v>240844195</v>
      </c>
      <c r="R48" s="73">
        <f t="shared" si="9"/>
        <v>640406927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1908721199</v>
      </c>
      <c r="X48" s="73">
        <f t="shared" si="9"/>
        <v>2087320743</v>
      </c>
      <c r="Y48" s="73">
        <f t="shared" si="9"/>
        <v>-178599544</v>
      </c>
      <c r="Z48" s="170">
        <f>+IF(X48&lt;&gt;0,+(Y48/X48)*100,0)</f>
        <v>-8.556401530476238</v>
      </c>
      <c r="AA48" s="168">
        <f>+AA28+AA32+AA38+AA42+AA47</f>
        <v>2661239344</v>
      </c>
    </row>
    <row r="49" spans="1:27" ht="12.75">
      <c r="A49" s="148" t="s">
        <v>49</v>
      </c>
      <c r="B49" s="149"/>
      <c r="C49" s="171">
        <f aca="true" t="shared" si="10" ref="C49:Y49">+C25-C48</f>
        <v>-9940861</v>
      </c>
      <c r="D49" s="171">
        <f>+D25-D48</f>
        <v>0</v>
      </c>
      <c r="E49" s="172">
        <f t="shared" si="10"/>
        <v>-136447972</v>
      </c>
      <c r="F49" s="173">
        <f t="shared" si="10"/>
        <v>-190558434</v>
      </c>
      <c r="G49" s="173">
        <f t="shared" si="10"/>
        <v>67911243</v>
      </c>
      <c r="H49" s="173">
        <f t="shared" si="10"/>
        <v>-24571008</v>
      </c>
      <c r="I49" s="173">
        <f t="shared" si="10"/>
        <v>4702486</v>
      </c>
      <c r="J49" s="173">
        <f t="shared" si="10"/>
        <v>48042721</v>
      </c>
      <c r="K49" s="173">
        <f t="shared" si="10"/>
        <v>-51638086</v>
      </c>
      <c r="L49" s="173">
        <f t="shared" si="10"/>
        <v>-66907591</v>
      </c>
      <c r="M49" s="173">
        <f t="shared" si="10"/>
        <v>101029522</v>
      </c>
      <c r="N49" s="173">
        <f t="shared" si="10"/>
        <v>-17516155</v>
      </c>
      <c r="O49" s="173">
        <f t="shared" si="10"/>
        <v>-47250094</v>
      </c>
      <c r="P49" s="173">
        <f t="shared" si="10"/>
        <v>-16526855</v>
      </c>
      <c r="Q49" s="173">
        <f t="shared" si="10"/>
        <v>10936460</v>
      </c>
      <c r="R49" s="173">
        <f t="shared" si="10"/>
        <v>-52840489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-22313923</v>
      </c>
      <c r="X49" s="173">
        <f>IF(F25=F48,0,X25-X48)</f>
        <v>-102336003</v>
      </c>
      <c r="Y49" s="173">
        <f t="shared" si="10"/>
        <v>80022080</v>
      </c>
      <c r="Z49" s="174">
        <f>+IF(X49&lt;&gt;0,+(Y49/X49)*100,0)</f>
        <v>-78.19543235433966</v>
      </c>
      <c r="AA49" s="171">
        <f>+AA25-AA48</f>
        <v>-190558434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438295041</v>
      </c>
      <c r="D5" s="155">
        <v>0</v>
      </c>
      <c r="E5" s="156">
        <v>449639865</v>
      </c>
      <c r="F5" s="60">
        <v>422224201</v>
      </c>
      <c r="G5" s="60">
        <v>38777916</v>
      </c>
      <c r="H5" s="60">
        <v>37426532</v>
      </c>
      <c r="I5" s="60">
        <v>44775822</v>
      </c>
      <c r="J5" s="60">
        <v>120980270</v>
      </c>
      <c r="K5" s="60">
        <v>30899270</v>
      </c>
      <c r="L5" s="60">
        <v>30899270</v>
      </c>
      <c r="M5" s="60">
        <v>37709154</v>
      </c>
      <c r="N5" s="60">
        <v>99507694</v>
      </c>
      <c r="O5" s="60">
        <v>38597358</v>
      </c>
      <c r="P5" s="60">
        <v>38509827</v>
      </c>
      <c r="Q5" s="60">
        <v>37348422</v>
      </c>
      <c r="R5" s="60">
        <v>114455607</v>
      </c>
      <c r="S5" s="60">
        <v>0</v>
      </c>
      <c r="T5" s="60">
        <v>0</v>
      </c>
      <c r="U5" s="60">
        <v>0</v>
      </c>
      <c r="V5" s="60">
        <v>0</v>
      </c>
      <c r="W5" s="60">
        <v>334943571</v>
      </c>
      <c r="X5" s="60">
        <v>337229901</v>
      </c>
      <c r="Y5" s="60">
        <v>-2286330</v>
      </c>
      <c r="Z5" s="140">
        <v>-0.68</v>
      </c>
      <c r="AA5" s="155">
        <v>422224201</v>
      </c>
    </row>
    <row r="6" spans="1:27" ht="12.75">
      <c r="A6" s="181" t="s">
        <v>102</v>
      </c>
      <c r="B6" s="182"/>
      <c r="C6" s="155">
        <v>25046273</v>
      </c>
      <c r="D6" s="155">
        <v>0</v>
      </c>
      <c r="E6" s="156">
        <v>24328956</v>
      </c>
      <c r="F6" s="60">
        <v>30292257</v>
      </c>
      <c r="G6" s="60">
        <v>2629149</v>
      </c>
      <c r="H6" s="60">
        <v>7277071</v>
      </c>
      <c r="I6" s="60">
        <v>3930852</v>
      </c>
      <c r="J6" s="60">
        <v>13837072</v>
      </c>
      <c r="K6" s="60">
        <v>4990489</v>
      </c>
      <c r="L6" s="60">
        <v>3342864</v>
      </c>
      <c r="M6" s="60">
        <v>2475705</v>
      </c>
      <c r="N6" s="60">
        <v>10809058</v>
      </c>
      <c r="O6" s="60">
        <v>3102240</v>
      </c>
      <c r="P6" s="60">
        <v>5386064</v>
      </c>
      <c r="Q6" s="60">
        <v>1238324</v>
      </c>
      <c r="R6" s="60">
        <v>9726628</v>
      </c>
      <c r="S6" s="60">
        <v>0</v>
      </c>
      <c r="T6" s="60">
        <v>0</v>
      </c>
      <c r="U6" s="60">
        <v>0</v>
      </c>
      <c r="V6" s="60">
        <v>0</v>
      </c>
      <c r="W6" s="60">
        <v>34372758</v>
      </c>
      <c r="X6" s="60">
        <v>18246717</v>
      </c>
      <c r="Y6" s="60">
        <v>16126041</v>
      </c>
      <c r="Z6" s="140">
        <v>88.38</v>
      </c>
      <c r="AA6" s="155">
        <v>30292257</v>
      </c>
    </row>
    <row r="7" spans="1:27" ht="12.75">
      <c r="A7" s="183" t="s">
        <v>103</v>
      </c>
      <c r="B7" s="182"/>
      <c r="C7" s="155">
        <v>834569000</v>
      </c>
      <c r="D7" s="155">
        <v>0</v>
      </c>
      <c r="E7" s="156">
        <v>902337512</v>
      </c>
      <c r="F7" s="60">
        <v>845770979</v>
      </c>
      <c r="G7" s="60">
        <v>73448730</v>
      </c>
      <c r="H7" s="60">
        <v>82497681</v>
      </c>
      <c r="I7" s="60">
        <v>80768939</v>
      </c>
      <c r="J7" s="60">
        <v>236715350</v>
      </c>
      <c r="K7" s="60">
        <v>74614638</v>
      </c>
      <c r="L7" s="60">
        <v>74058835</v>
      </c>
      <c r="M7" s="60">
        <v>68273343</v>
      </c>
      <c r="N7" s="60">
        <v>216946816</v>
      </c>
      <c r="O7" s="60">
        <v>66932639</v>
      </c>
      <c r="P7" s="60">
        <v>66138610</v>
      </c>
      <c r="Q7" s="60">
        <v>68030516</v>
      </c>
      <c r="R7" s="60">
        <v>201101765</v>
      </c>
      <c r="S7" s="60">
        <v>0</v>
      </c>
      <c r="T7" s="60">
        <v>0</v>
      </c>
      <c r="U7" s="60">
        <v>0</v>
      </c>
      <c r="V7" s="60">
        <v>0</v>
      </c>
      <c r="W7" s="60">
        <v>654763931</v>
      </c>
      <c r="X7" s="60">
        <v>676753155</v>
      </c>
      <c r="Y7" s="60">
        <v>-21989224</v>
      </c>
      <c r="Z7" s="140">
        <v>-3.25</v>
      </c>
      <c r="AA7" s="155">
        <v>845770979</v>
      </c>
    </row>
    <row r="8" spans="1:27" ht="12.75">
      <c r="A8" s="183" t="s">
        <v>104</v>
      </c>
      <c r="B8" s="182"/>
      <c r="C8" s="155">
        <v>302195761</v>
      </c>
      <c r="D8" s="155">
        <v>0</v>
      </c>
      <c r="E8" s="156">
        <v>291001114</v>
      </c>
      <c r="F8" s="60">
        <v>224641781</v>
      </c>
      <c r="G8" s="60">
        <v>18888668</v>
      </c>
      <c r="H8" s="60">
        <v>19422352</v>
      </c>
      <c r="I8" s="60">
        <v>25688018</v>
      </c>
      <c r="J8" s="60">
        <v>63999038</v>
      </c>
      <c r="K8" s="60">
        <v>23350418</v>
      </c>
      <c r="L8" s="60">
        <v>23698711</v>
      </c>
      <c r="M8" s="60">
        <v>18726366</v>
      </c>
      <c r="N8" s="60">
        <v>65775495</v>
      </c>
      <c r="O8" s="60">
        <v>18094317</v>
      </c>
      <c r="P8" s="60">
        <v>18782409</v>
      </c>
      <c r="Q8" s="60">
        <v>21593067</v>
      </c>
      <c r="R8" s="60">
        <v>58469793</v>
      </c>
      <c r="S8" s="60">
        <v>0</v>
      </c>
      <c r="T8" s="60">
        <v>0</v>
      </c>
      <c r="U8" s="60">
        <v>0</v>
      </c>
      <c r="V8" s="60">
        <v>0</v>
      </c>
      <c r="W8" s="60">
        <v>188244326</v>
      </c>
      <c r="X8" s="60">
        <v>218250711</v>
      </c>
      <c r="Y8" s="60">
        <v>-30006385</v>
      </c>
      <c r="Z8" s="140">
        <v>-13.75</v>
      </c>
      <c r="AA8" s="155">
        <v>224641781</v>
      </c>
    </row>
    <row r="9" spans="1:27" ht="12.75">
      <c r="A9" s="183" t="s">
        <v>105</v>
      </c>
      <c r="B9" s="182"/>
      <c r="C9" s="155">
        <v>136170233</v>
      </c>
      <c r="D9" s="155">
        <v>0</v>
      </c>
      <c r="E9" s="156">
        <v>153205020</v>
      </c>
      <c r="F9" s="60">
        <v>126627491</v>
      </c>
      <c r="G9" s="60">
        <v>11586937</v>
      </c>
      <c r="H9" s="60">
        <v>13372655</v>
      </c>
      <c r="I9" s="60">
        <v>13561207</v>
      </c>
      <c r="J9" s="60">
        <v>38520799</v>
      </c>
      <c r="K9" s="60">
        <v>13316867</v>
      </c>
      <c r="L9" s="60">
        <v>13316867</v>
      </c>
      <c r="M9" s="60">
        <v>13713996</v>
      </c>
      <c r="N9" s="60">
        <v>40347730</v>
      </c>
      <c r="O9" s="60">
        <v>13486418</v>
      </c>
      <c r="P9" s="60">
        <v>12820365</v>
      </c>
      <c r="Q9" s="60">
        <v>12875115</v>
      </c>
      <c r="R9" s="60">
        <v>39181898</v>
      </c>
      <c r="S9" s="60">
        <v>0</v>
      </c>
      <c r="T9" s="60">
        <v>0</v>
      </c>
      <c r="U9" s="60">
        <v>0</v>
      </c>
      <c r="V9" s="60">
        <v>0</v>
      </c>
      <c r="W9" s="60">
        <v>118050427</v>
      </c>
      <c r="X9" s="60">
        <v>114903765</v>
      </c>
      <c r="Y9" s="60">
        <v>3146662</v>
      </c>
      <c r="Z9" s="140">
        <v>2.74</v>
      </c>
      <c r="AA9" s="155">
        <v>126627491</v>
      </c>
    </row>
    <row r="10" spans="1:27" ht="12.75">
      <c r="A10" s="183" t="s">
        <v>106</v>
      </c>
      <c r="B10" s="182"/>
      <c r="C10" s="155">
        <v>112533888</v>
      </c>
      <c r="D10" s="155">
        <v>0</v>
      </c>
      <c r="E10" s="156">
        <v>118523894</v>
      </c>
      <c r="F10" s="54">
        <v>103148286</v>
      </c>
      <c r="G10" s="54">
        <v>10978120</v>
      </c>
      <c r="H10" s="54">
        <v>8207887</v>
      </c>
      <c r="I10" s="54">
        <v>9629290</v>
      </c>
      <c r="J10" s="54">
        <v>28815297</v>
      </c>
      <c r="K10" s="54">
        <v>9665185</v>
      </c>
      <c r="L10" s="54">
        <v>10035837</v>
      </c>
      <c r="M10" s="54">
        <v>10021488</v>
      </c>
      <c r="N10" s="54">
        <v>29722510</v>
      </c>
      <c r="O10" s="54">
        <v>9899724</v>
      </c>
      <c r="P10" s="54">
        <v>9749987</v>
      </c>
      <c r="Q10" s="54">
        <v>9683219</v>
      </c>
      <c r="R10" s="54">
        <v>29332930</v>
      </c>
      <c r="S10" s="54">
        <v>0</v>
      </c>
      <c r="T10" s="54">
        <v>0</v>
      </c>
      <c r="U10" s="54">
        <v>0</v>
      </c>
      <c r="V10" s="54">
        <v>0</v>
      </c>
      <c r="W10" s="54">
        <v>87870737</v>
      </c>
      <c r="X10" s="54">
        <v>88892919</v>
      </c>
      <c r="Y10" s="54">
        <v>-1022182</v>
      </c>
      <c r="Z10" s="184">
        <v>-1.15</v>
      </c>
      <c r="AA10" s="130">
        <v>103148286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9137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9137</v>
      </c>
    </row>
    <row r="12" spans="1:27" ht="12.75">
      <c r="A12" s="183" t="s">
        <v>108</v>
      </c>
      <c r="B12" s="185"/>
      <c r="C12" s="155">
        <v>3315642</v>
      </c>
      <c r="D12" s="155">
        <v>0</v>
      </c>
      <c r="E12" s="156">
        <v>3445579</v>
      </c>
      <c r="F12" s="60">
        <v>3496162</v>
      </c>
      <c r="G12" s="60">
        <v>296405</v>
      </c>
      <c r="H12" s="60">
        <v>351113</v>
      </c>
      <c r="I12" s="60">
        <v>229448</v>
      </c>
      <c r="J12" s="60">
        <v>876966</v>
      </c>
      <c r="K12" s="60">
        <v>283940</v>
      </c>
      <c r="L12" s="60">
        <v>302526</v>
      </c>
      <c r="M12" s="60">
        <v>281078</v>
      </c>
      <c r="N12" s="60">
        <v>867544</v>
      </c>
      <c r="O12" s="60">
        <v>268479</v>
      </c>
      <c r="P12" s="60">
        <v>274809</v>
      </c>
      <c r="Q12" s="60">
        <v>203568</v>
      </c>
      <c r="R12" s="60">
        <v>746856</v>
      </c>
      <c r="S12" s="60">
        <v>0</v>
      </c>
      <c r="T12" s="60">
        <v>0</v>
      </c>
      <c r="U12" s="60">
        <v>0</v>
      </c>
      <c r="V12" s="60">
        <v>0</v>
      </c>
      <c r="W12" s="60">
        <v>2491366</v>
      </c>
      <c r="X12" s="60">
        <v>2584188</v>
      </c>
      <c r="Y12" s="60">
        <v>-92822</v>
      </c>
      <c r="Z12" s="140">
        <v>-3.59</v>
      </c>
      <c r="AA12" s="155">
        <v>3496162</v>
      </c>
    </row>
    <row r="13" spans="1:27" ht="12.75">
      <c r="A13" s="181" t="s">
        <v>109</v>
      </c>
      <c r="B13" s="185"/>
      <c r="C13" s="155">
        <v>15367112</v>
      </c>
      <c r="D13" s="155">
        <v>0</v>
      </c>
      <c r="E13" s="156">
        <v>2040010</v>
      </c>
      <c r="F13" s="60">
        <v>1552271</v>
      </c>
      <c r="G13" s="60">
        <v>0</v>
      </c>
      <c r="H13" s="60">
        <v>0</v>
      </c>
      <c r="I13" s="60">
        <v>257475</v>
      </c>
      <c r="J13" s="60">
        <v>257475</v>
      </c>
      <c r="K13" s="60">
        <v>0</v>
      </c>
      <c r="L13" s="60">
        <v>0</v>
      </c>
      <c r="M13" s="60">
        <v>0</v>
      </c>
      <c r="N13" s="60">
        <v>0</v>
      </c>
      <c r="O13" s="60">
        <v>153332</v>
      </c>
      <c r="P13" s="60">
        <v>0</v>
      </c>
      <c r="Q13" s="60">
        <v>0</v>
      </c>
      <c r="R13" s="60">
        <v>153332</v>
      </c>
      <c r="S13" s="60">
        <v>0</v>
      </c>
      <c r="T13" s="60">
        <v>0</v>
      </c>
      <c r="U13" s="60">
        <v>0</v>
      </c>
      <c r="V13" s="60">
        <v>0</v>
      </c>
      <c r="W13" s="60">
        <v>410807</v>
      </c>
      <c r="X13" s="60">
        <v>1530009</v>
      </c>
      <c r="Y13" s="60">
        <v>-1119202</v>
      </c>
      <c r="Z13" s="140">
        <v>-73.15</v>
      </c>
      <c r="AA13" s="155">
        <v>1552271</v>
      </c>
    </row>
    <row r="14" spans="1:27" ht="12.75">
      <c r="A14" s="181" t="s">
        <v>110</v>
      </c>
      <c r="B14" s="185"/>
      <c r="C14" s="155">
        <v>17035652</v>
      </c>
      <c r="D14" s="155">
        <v>0</v>
      </c>
      <c r="E14" s="156">
        <v>41506766</v>
      </c>
      <c r="F14" s="60">
        <v>28410754</v>
      </c>
      <c r="G14" s="60">
        <v>2012743</v>
      </c>
      <c r="H14" s="60">
        <v>2448191</v>
      </c>
      <c r="I14" s="60">
        <v>2471278</v>
      </c>
      <c r="J14" s="60">
        <v>6932212</v>
      </c>
      <c r="K14" s="60">
        <v>2415081</v>
      </c>
      <c r="L14" s="60">
        <v>3090376</v>
      </c>
      <c r="M14" s="60">
        <v>1767707</v>
      </c>
      <c r="N14" s="60">
        <v>7273164</v>
      </c>
      <c r="O14" s="60">
        <v>2607304</v>
      </c>
      <c r="P14" s="60">
        <v>2753245</v>
      </c>
      <c r="Q14" s="60">
        <v>2781620</v>
      </c>
      <c r="R14" s="60">
        <v>8142169</v>
      </c>
      <c r="S14" s="60">
        <v>0</v>
      </c>
      <c r="T14" s="60">
        <v>0</v>
      </c>
      <c r="U14" s="60">
        <v>0</v>
      </c>
      <c r="V14" s="60">
        <v>0</v>
      </c>
      <c r="W14" s="60">
        <v>22347545</v>
      </c>
      <c r="X14" s="60">
        <v>31130073</v>
      </c>
      <c r="Y14" s="60">
        <v>-8782528</v>
      </c>
      <c r="Z14" s="140">
        <v>-28.21</v>
      </c>
      <c r="AA14" s="155">
        <v>28410754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135658401</v>
      </c>
      <c r="D16" s="155">
        <v>0</v>
      </c>
      <c r="E16" s="156">
        <v>30000000</v>
      </c>
      <c r="F16" s="60">
        <v>20399458</v>
      </c>
      <c r="G16" s="60">
        <v>3020945</v>
      </c>
      <c r="H16" s="60">
        <v>1672435</v>
      </c>
      <c r="I16" s="60">
        <v>2019350</v>
      </c>
      <c r="J16" s="60">
        <v>6712730</v>
      </c>
      <c r="K16" s="60">
        <v>1993760</v>
      </c>
      <c r="L16" s="60">
        <v>1386995</v>
      </c>
      <c r="M16" s="60">
        <v>212244</v>
      </c>
      <c r="N16" s="60">
        <v>3592999</v>
      </c>
      <c r="O16" s="60">
        <v>132170</v>
      </c>
      <c r="P16" s="60">
        <v>-501996</v>
      </c>
      <c r="Q16" s="60">
        <v>1014826</v>
      </c>
      <c r="R16" s="60">
        <v>645000</v>
      </c>
      <c r="S16" s="60">
        <v>0</v>
      </c>
      <c r="T16" s="60">
        <v>0</v>
      </c>
      <c r="U16" s="60">
        <v>0</v>
      </c>
      <c r="V16" s="60">
        <v>0</v>
      </c>
      <c r="W16" s="60">
        <v>10950729</v>
      </c>
      <c r="X16" s="60">
        <v>22500000</v>
      </c>
      <c r="Y16" s="60">
        <v>-11549271</v>
      </c>
      <c r="Z16" s="140">
        <v>-51.33</v>
      </c>
      <c r="AA16" s="155">
        <v>20399458</v>
      </c>
    </row>
    <row r="17" spans="1:27" ht="12.75">
      <c r="A17" s="181" t="s">
        <v>113</v>
      </c>
      <c r="B17" s="185"/>
      <c r="C17" s="155">
        <v>28004</v>
      </c>
      <c r="D17" s="155">
        <v>0</v>
      </c>
      <c r="E17" s="156">
        <v>29496</v>
      </c>
      <c r="F17" s="60">
        <v>21108</v>
      </c>
      <c r="G17" s="60">
        <v>2192</v>
      </c>
      <c r="H17" s="60">
        <v>1513</v>
      </c>
      <c r="I17" s="60">
        <v>2034</v>
      </c>
      <c r="J17" s="60">
        <v>5739</v>
      </c>
      <c r="K17" s="60">
        <v>1369</v>
      </c>
      <c r="L17" s="60">
        <v>963</v>
      </c>
      <c r="M17" s="60">
        <v>2483</v>
      </c>
      <c r="N17" s="60">
        <v>4815</v>
      </c>
      <c r="O17" s="60">
        <v>367</v>
      </c>
      <c r="P17" s="60">
        <v>4304</v>
      </c>
      <c r="Q17" s="60">
        <v>4488</v>
      </c>
      <c r="R17" s="60">
        <v>9159</v>
      </c>
      <c r="S17" s="60">
        <v>0</v>
      </c>
      <c r="T17" s="60">
        <v>0</v>
      </c>
      <c r="U17" s="60">
        <v>0</v>
      </c>
      <c r="V17" s="60">
        <v>0</v>
      </c>
      <c r="W17" s="60">
        <v>19713</v>
      </c>
      <c r="X17" s="60">
        <v>22122</v>
      </c>
      <c r="Y17" s="60">
        <v>-2409</v>
      </c>
      <c r="Z17" s="140">
        <v>-10.89</v>
      </c>
      <c r="AA17" s="155">
        <v>21108</v>
      </c>
    </row>
    <row r="18" spans="1:27" ht="12.75">
      <c r="A18" s="183" t="s">
        <v>114</v>
      </c>
      <c r="B18" s="182"/>
      <c r="C18" s="155">
        <v>24960831</v>
      </c>
      <c r="D18" s="155">
        <v>0</v>
      </c>
      <c r="E18" s="156">
        <v>22184201</v>
      </c>
      <c r="F18" s="60">
        <v>25772289</v>
      </c>
      <c r="G18" s="60">
        <v>1837203</v>
      </c>
      <c r="H18" s="60">
        <v>685423</v>
      </c>
      <c r="I18" s="60">
        <v>3315705</v>
      </c>
      <c r="J18" s="60">
        <v>5838331</v>
      </c>
      <c r="K18" s="60">
        <v>1999636</v>
      </c>
      <c r="L18" s="60">
        <v>645438</v>
      </c>
      <c r="M18" s="60">
        <v>751290</v>
      </c>
      <c r="N18" s="60">
        <v>3396364</v>
      </c>
      <c r="O18" s="60">
        <v>2699649</v>
      </c>
      <c r="P18" s="60">
        <v>2167475</v>
      </c>
      <c r="Q18" s="60">
        <v>2038862</v>
      </c>
      <c r="R18" s="60">
        <v>6905986</v>
      </c>
      <c r="S18" s="60">
        <v>0</v>
      </c>
      <c r="T18" s="60">
        <v>0</v>
      </c>
      <c r="U18" s="60">
        <v>0</v>
      </c>
      <c r="V18" s="60">
        <v>0</v>
      </c>
      <c r="W18" s="60">
        <v>16140681</v>
      </c>
      <c r="X18" s="60">
        <v>16638147</v>
      </c>
      <c r="Y18" s="60">
        <v>-497466</v>
      </c>
      <c r="Z18" s="140">
        <v>-2.99</v>
      </c>
      <c r="AA18" s="155">
        <v>25772289</v>
      </c>
    </row>
    <row r="19" spans="1:27" ht="12.75">
      <c r="A19" s="181" t="s">
        <v>34</v>
      </c>
      <c r="B19" s="185"/>
      <c r="C19" s="155">
        <v>272822081</v>
      </c>
      <c r="D19" s="155">
        <v>0</v>
      </c>
      <c r="E19" s="156">
        <v>298443999</v>
      </c>
      <c r="F19" s="60">
        <v>297349318</v>
      </c>
      <c r="G19" s="60">
        <v>118940000</v>
      </c>
      <c r="H19" s="60">
        <v>2173605</v>
      </c>
      <c r="I19" s="60">
        <v>0</v>
      </c>
      <c r="J19" s="60">
        <v>121113605</v>
      </c>
      <c r="K19" s="60">
        <v>1634009</v>
      </c>
      <c r="L19" s="60">
        <v>1206317</v>
      </c>
      <c r="M19" s="60">
        <v>92858843</v>
      </c>
      <c r="N19" s="60">
        <v>95699169</v>
      </c>
      <c r="O19" s="60">
        <v>1062779</v>
      </c>
      <c r="P19" s="60">
        <v>1173370</v>
      </c>
      <c r="Q19" s="60">
        <v>72263572</v>
      </c>
      <c r="R19" s="60">
        <v>74499721</v>
      </c>
      <c r="S19" s="60">
        <v>0</v>
      </c>
      <c r="T19" s="60">
        <v>0</v>
      </c>
      <c r="U19" s="60">
        <v>0</v>
      </c>
      <c r="V19" s="60">
        <v>0</v>
      </c>
      <c r="W19" s="60">
        <v>291312495</v>
      </c>
      <c r="X19" s="60">
        <v>223832997</v>
      </c>
      <c r="Y19" s="60">
        <v>67479498</v>
      </c>
      <c r="Z19" s="140">
        <v>30.15</v>
      </c>
      <c r="AA19" s="155">
        <v>297349318</v>
      </c>
    </row>
    <row r="20" spans="1:27" ht="12.75">
      <c r="A20" s="181" t="s">
        <v>35</v>
      </c>
      <c r="B20" s="185"/>
      <c r="C20" s="155">
        <v>127036960</v>
      </c>
      <c r="D20" s="155">
        <v>0</v>
      </c>
      <c r="E20" s="156">
        <v>34007923</v>
      </c>
      <c r="F20" s="54">
        <v>191433408</v>
      </c>
      <c r="G20" s="54">
        <v>2462809</v>
      </c>
      <c r="H20" s="54">
        <v>15991275</v>
      </c>
      <c r="I20" s="54">
        <v>2749161</v>
      </c>
      <c r="J20" s="54">
        <v>21203245</v>
      </c>
      <c r="K20" s="54">
        <v>2145189</v>
      </c>
      <c r="L20" s="54">
        <v>3660116</v>
      </c>
      <c r="M20" s="54">
        <v>1179493</v>
      </c>
      <c r="N20" s="54">
        <v>6984798</v>
      </c>
      <c r="O20" s="54">
        <v>1671735</v>
      </c>
      <c r="P20" s="54">
        <v>1459759</v>
      </c>
      <c r="Q20" s="54">
        <v>2554239</v>
      </c>
      <c r="R20" s="54">
        <v>5685733</v>
      </c>
      <c r="S20" s="54">
        <v>0</v>
      </c>
      <c r="T20" s="54">
        <v>0</v>
      </c>
      <c r="U20" s="54">
        <v>0</v>
      </c>
      <c r="V20" s="54">
        <v>0</v>
      </c>
      <c r="W20" s="54">
        <v>33873776</v>
      </c>
      <c r="X20" s="54">
        <v>25506045</v>
      </c>
      <c r="Y20" s="54">
        <v>8367731</v>
      </c>
      <c r="Z20" s="184">
        <v>32.81</v>
      </c>
      <c r="AA20" s="130">
        <v>191433408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20000000</v>
      </c>
      <c r="F21" s="60">
        <v>0</v>
      </c>
      <c r="G21" s="60">
        <v>0</v>
      </c>
      <c r="H21" s="60">
        <v>-7495</v>
      </c>
      <c r="I21" s="82">
        <v>0</v>
      </c>
      <c r="J21" s="60">
        <v>-7495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-6053</v>
      </c>
      <c r="Q21" s="60">
        <v>-12185</v>
      </c>
      <c r="R21" s="60">
        <v>-18238</v>
      </c>
      <c r="S21" s="60">
        <v>0</v>
      </c>
      <c r="T21" s="60">
        <v>0</v>
      </c>
      <c r="U21" s="60">
        <v>0</v>
      </c>
      <c r="V21" s="60">
        <v>0</v>
      </c>
      <c r="W21" s="82">
        <v>-25733</v>
      </c>
      <c r="X21" s="60">
        <v>15000003</v>
      </c>
      <c r="Y21" s="60">
        <v>-15025736</v>
      </c>
      <c r="Z21" s="140">
        <v>-100.17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2445034879</v>
      </c>
      <c r="D22" s="188">
        <f>SUM(D5:D21)</f>
        <v>0</v>
      </c>
      <c r="E22" s="189">
        <f t="shared" si="0"/>
        <v>2390694335</v>
      </c>
      <c r="F22" s="190">
        <f t="shared" si="0"/>
        <v>2321148900</v>
      </c>
      <c r="G22" s="190">
        <f t="shared" si="0"/>
        <v>284881817</v>
      </c>
      <c r="H22" s="190">
        <f t="shared" si="0"/>
        <v>191520238</v>
      </c>
      <c r="I22" s="190">
        <f t="shared" si="0"/>
        <v>189398579</v>
      </c>
      <c r="J22" s="190">
        <f t="shared" si="0"/>
        <v>665800634</v>
      </c>
      <c r="K22" s="190">
        <f t="shared" si="0"/>
        <v>167309851</v>
      </c>
      <c r="L22" s="190">
        <f t="shared" si="0"/>
        <v>165645115</v>
      </c>
      <c r="M22" s="190">
        <f t="shared" si="0"/>
        <v>247973190</v>
      </c>
      <c r="N22" s="190">
        <f t="shared" si="0"/>
        <v>580928156</v>
      </c>
      <c r="O22" s="190">
        <f t="shared" si="0"/>
        <v>158708511</v>
      </c>
      <c r="P22" s="190">
        <f t="shared" si="0"/>
        <v>158712175</v>
      </c>
      <c r="Q22" s="190">
        <f t="shared" si="0"/>
        <v>231617653</v>
      </c>
      <c r="R22" s="190">
        <f t="shared" si="0"/>
        <v>549038339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1795767129</v>
      </c>
      <c r="X22" s="190">
        <f t="shared" si="0"/>
        <v>1793020752</v>
      </c>
      <c r="Y22" s="190">
        <f t="shared" si="0"/>
        <v>2746377</v>
      </c>
      <c r="Z22" s="191">
        <f>+IF(X22&lt;&gt;0,+(Y22/X22)*100,0)</f>
        <v>0.15317039676961866</v>
      </c>
      <c r="AA22" s="188">
        <f>SUM(AA5:AA21)</f>
        <v>2321148900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579223867</v>
      </c>
      <c r="D25" s="155">
        <v>0</v>
      </c>
      <c r="E25" s="156">
        <v>655742928</v>
      </c>
      <c r="F25" s="60">
        <v>652198266</v>
      </c>
      <c r="G25" s="60">
        <v>50406540</v>
      </c>
      <c r="H25" s="60">
        <v>51747914</v>
      </c>
      <c r="I25" s="60">
        <v>52767368</v>
      </c>
      <c r="J25" s="60">
        <v>154921822</v>
      </c>
      <c r="K25" s="60">
        <v>53280548</v>
      </c>
      <c r="L25" s="60">
        <v>57064231</v>
      </c>
      <c r="M25" s="60">
        <v>54581246</v>
      </c>
      <c r="N25" s="60">
        <v>164926025</v>
      </c>
      <c r="O25" s="60">
        <v>62375415</v>
      </c>
      <c r="P25" s="60">
        <v>52323370</v>
      </c>
      <c r="Q25" s="60">
        <v>55612777</v>
      </c>
      <c r="R25" s="60">
        <v>170311562</v>
      </c>
      <c r="S25" s="60">
        <v>0</v>
      </c>
      <c r="T25" s="60">
        <v>0</v>
      </c>
      <c r="U25" s="60">
        <v>0</v>
      </c>
      <c r="V25" s="60">
        <v>0</v>
      </c>
      <c r="W25" s="60">
        <v>490159409</v>
      </c>
      <c r="X25" s="60">
        <v>491807052</v>
      </c>
      <c r="Y25" s="60">
        <v>-1647643</v>
      </c>
      <c r="Z25" s="140">
        <v>-0.34</v>
      </c>
      <c r="AA25" s="155">
        <v>652198266</v>
      </c>
    </row>
    <row r="26" spans="1:27" ht="12.75">
      <c r="A26" s="183" t="s">
        <v>38</v>
      </c>
      <c r="B26" s="182"/>
      <c r="C26" s="155">
        <v>26690207</v>
      </c>
      <c r="D26" s="155">
        <v>0</v>
      </c>
      <c r="E26" s="156">
        <v>28764052</v>
      </c>
      <c r="F26" s="60">
        <v>34964582</v>
      </c>
      <c r="G26" s="60">
        <v>2143291</v>
      </c>
      <c r="H26" s="60">
        <v>22237</v>
      </c>
      <c r="I26" s="60">
        <v>4441209</v>
      </c>
      <c r="J26" s="60">
        <v>6606737</v>
      </c>
      <c r="K26" s="60">
        <v>2479883</v>
      </c>
      <c r="L26" s="60">
        <v>2433797</v>
      </c>
      <c r="M26" s="60">
        <v>2435205</v>
      </c>
      <c r="N26" s="60">
        <v>7348885</v>
      </c>
      <c r="O26" s="60">
        <v>2432877</v>
      </c>
      <c r="P26" s="60">
        <v>2432877</v>
      </c>
      <c r="Q26" s="60">
        <v>2432877</v>
      </c>
      <c r="R26" s="60">
        <v>7298631</v>
      </c>
      <c r="S26" s="60">
        <v>0</v>
      </c>
      <c r="T26" s="60">
        <v>0</v>
      </c>
      <c r="U26" s="60">
        <v>0</v>
      </c>
      <c r="V26" s="60">
        <v>0</v>
      </c>
      <c r="W26" s="60">
        <v>21254253</v>
      </c>
      <c r="X26" s="60">
        <v>21573036</v>
      </c>
      <c r="Y26" s="60">
        <v>-318783</v>
      </c>
      <c r="Z26" s="140">
        <v>-1.48</v>
      </c>
      <c r="AA26" s="155">
        <v>34964582</v>
      </c>
    </row>
    <row r="27" spans="1:27" ht="12.75">
      <c r="A27" s="183" t="s">
        <v>118</v>
      </c>
      <c r="B27" s="182"/>
      <c r="C27" s="155">
        <v>187014270</v>
      </c>
      <c r="D27" s="155">
        <v>0</v>
      </c>
      <c r="E27" s="156">
        <v>96500469</v>
      </c>
      <c r="F27" s="60">
        <v>177884899</v>
      </c>
      <c r="G27" s="60">
        <v>8835122</v>
      </c>
      <c r="H27" s="60">
        <v>8835122</v>
      </c>
      <c r="I27" s="60">
        <v>8835122</v>
      </c>
      <c r="J27" s="60">
        <v>26505366</v>
      </c>
      <c r="K27" s="60">
        <v>8835122</v>
      </c>
      <c r="L27" s="60">
        <v>8835122</v>
      </c>
      <c r="M27" s="60">
        <v>8041704</v>
      </c>
      <c r="N27" s="60">
        <v>25711948</v>
      </c>
      <c r="O27" s="60">
        <v>8835122</v>
      </c>
      <c r="P27" s="60">
        <v>8835122</v>
      </c>
      <c r="Q27" s="60">
        <v>40995761</v>
      </c>
      <c r="R27" s="60">
        <v>58666005</v>
      </c>
      <c r="S27" s="60">
        <v>0</v>
      </c>
      <c r="T27" s="60">
        <v>0</v>
      </c>
      <c r="U27" s="60">
        <v>0</v>
      </c>
      <c r="V27" s="60">
        <v>0</v>
      </c>
      <c r="W27" s="60">
        <v>110883319</v>
      </c>
      <c r="X27" s="60">
        <v>72375336</v>
      </c>
      <c r="Y27" s="60">
        <v>38507983</v>
      </c>
      <c r="Z27" s="140">
        <v>53.21</v>
      </c>
      <c r="AA27" s="155">
        <v>177884899</v>
      </c>
    </row>
    <row r="28" spans="1:27" ht="12.75">
      <c r="A28" s="183" t="s">
        <v>39</v>
      </c>
      <c r="B28" s="182"/>
      <c r="C28" s="155">
        <v>259560764</v>
      </c>
      <c r="D28" s="155">
        <v>0</v>
      </c>
      <c r="E28" s="156">
        <v>298153971</v>
      </c>
      <c r="F28" s="60">
        <v>246999999</v>
      </c>
      <c r="G28" s="60">
        <v>18677482</v>
      </c>
      <c r="H28" s="60">
        <v>19050543</v>
      </c>
      <c r="I28" s="60">
        <v>0</v>
      </c>
      <c r="J28" s="60">
        <v>37728025</v>
      </c>
      <c r="K28" s="60">
        <v>38724811</v>
      </c>
      <c r="L28" s="60">
        <v>17653064</v>
      </c>
      <c r="M28" s="60">
        <v>18009157</v>
      </c>
      <c r="N28" s="60">
        <v>74387032</v>
      </c>
      <c r="O28" s="60">
        <v>23269779</v>
      </c>
      <c r="P28" s="60">
        <v>16718314</v>
      </c>
      <c r="Q28" s="60">
        <v>33045398</v>
      </c>
      <c r="R28" s="60">
        <v>73033491</v>
      </c>
      <c r="S28" s="60">
        <v>0</v>
      </c>
      <c r="T28" s="60">
        <v>0</v>
      </c>
      <c r="U28" s="60">
        <v>0</v>
      </c>
      <c r="V28" s="60">
        <v>0</v>
      </c>
      <c r="W28" s="60">
        <v>185148548</v>
      </c>
      <c r="X28" s="60">
        <v>223615476</v>
      </c>
      <c r="Y28" s="60">
        <v>-38466928</v>
      </c>
      <c r="Z28" s="140">
        <v>-17.2</v>
      </c>
      <c r="AA28" s="155">
        <v>246999999</v>
      </c>
    </row>
    <row r="29" spans="1:27" ht="12.75">
      <c r="A29" s="183" t="s">
        <v>40</v>
      </c>
      <c r="B29" s="182"/>
      <c r="C29" s="155">
        <v>39232014</v>
      </c>
      <c r="D29" s="155">
        <v>0</v>
      </c>
      <c r="E29" s="156">
        <v>52094099</v>
      </c>
      <c r="F29" s="60">
        <v>53808212</v>
      </c>
      <c r="G29" s="60">
        <v>2894424</v>
      </c>
      <c r="H29" s="60">
        <v>4036892</v>
      </c>
      <c r="I29" s="60">
        <v>10541323</v>
      </c>
      <c r="J29" s="60">
        <v>17472639</v>
      </c>
      <c r="K29" s="60">
        <v>3408426</v>
      </c>
      <c r="L29" s="60">
        <v>3577844</v>
      </c>
      <c r="M29" s="60">
        <v>3611632</v>
      </c>
      <c r="N29" s="60">
        <v>10597902</v>
      </c>
      <c r="O29" s="60">
        <v>4039985</v>
      </c>
      <c r="P29" s="60">
        <v>2993856</v>
      </c>
      <c r="Q29" s="60">
        <v>12388805</v>
      </c>
      <c r="R29" s="60">
        <v>19422646</v>
      </c>
      <c r="S29" s="60">
        <v>0</v>
      </c>
      <c r="T29" s="60">
        <v>0</v>
      </c>
      <c r="U29" s="60">
        <v>0</v>
      </c>
      <c r="V29" s="60">
        <v>0</v>
      </c>
      <c r="W29" s="60">
        <v>47493187</v>
      </c>
      <c r="X29" s="60">
        <v>39070737</v>
      </c>
      <c r="Y29" s="60">
        <v>8422450</v>
      </c>
      <c r="Z29" s="140">
        <v>21.56</v>
      </c>
      <c r="AA29" s="155">
        <v>53808212</v>
      </c>
    </row>
    <row r="30" spans="1:27" ht="12.75">
      <c r="A30" s="183" t="s">
        <v>119</v>
      </c>
      <c r="B30" s="182"/>
      <c r="C30" s="155">
        <v>807589020</v>
      </c>
      <c r="D30" s="155">
        <v>0</v>
      </c>
      <c r="E30" s="156">
        <v>922980971</v>
      </c>
      <c r="F30" s="60">
        <v>930560533</v>
      </c>
      <c r="G30" s="60">
        <v>98445261</v>
      </c>
      <c r="H30" s="60">
        <v>102207295</v>
      </c>
      <c r="I30" s="60">
        <v>71626875</v>
      </c>
      <c r="J30" s="60">
        <v>272279431</v>
      </c>
      <c r="K30" s="60">
        <v>76857355</v>
      </c>
      <c r="L30" s="60">
        <v>113283709</v>
      </c>
      <c r="M30" s="60">
        <v>12826184</v>
      </c>
      <c r="N30" s="60">
        <v>202967248</v>
      </c>
      <c r="O30" s="60">
        <v>67256210</v>
      </c>
      <c r="P30" s="60">
        <v>59284431</v>
      </c>
      <c r="Q30" s="60">
        <v>63189749</v>
      </c>
      <c r="R30" s="60">
        <v>189730390</v>
      </c>
      <c r="S30" s="60">
        <v>0</v>
      </c>
      <c r="T30" s="60">
        <v>0</v>
      </c>
      <c r="U30" s="60">
        <v>0</v>
      </c>
      <c r="V30" s="60">
        <v>0</v>
      </c>
      <c r="W30" s="60">
        <v>664977069</v>
      </c>
      <c r="X30" s="60">
        <v>692235729</v>
      </c>
      <c r="Y30" s="60">
        <v>-27258660</v>
      </c>
      <c r="Z30" s="140">
        <v>-3.94</v>
      </c>
      <c r="AA30" s="155">
        <v>930560533</v>
      </c>
    </row>
    <row r="31" spans="1:27" ht="12.75">
      <c r="A31" s="183" t="s">
        <v>120</v>
      </c>
      <c r="B31" s="182"/>
      <c r="C31" s="155">
        <v>77458778</v>
      </c>
      <c r="D31" s="155">
        <v>0</v>
      </c>
      <c r="E31" s="156">
        <v>107086710</v>
      </c>
      <c r="F31" s="60">
        <v>84760813</v>
      </c>
      <c r="G31" s="60">
        <v>287704</v>
      </c>
      <c r="H31" s="60">
        <v>8629850</v>
      </c>
      <c r="I31" s="60">
        <v>6717487</v>
      </c>
      <c r="J31" s="60">
        <v>15635041</v>
      </c>
      <c r="K31" s="60">
        <v>9806674</v>
      </c>
      <c r="L31" s="60">
        <v>7818564</v>
      </c>
      <c r="M31" s="60">
        <v>9193099</v>
      </c>
      <c r="N31" s="60">
        <v>26818337</v>
      </c>
      <c r="O31" s="60">
        <v>2939601</v>
      </c>
      <c r="P31" s="60">
        <v>8945928</v>
      </c>
      <c r="Q31" s="60">
        <v>6624974</v>
      </c>
      <c r="R31" s="60">
        <v>18510503</v>
      </c>
      <c r="S31" s="60">
        <v>0</v>
      </c>
      <c r="T31" s="60">
        <v>0</v>
      </c>
      <c r="U31" s="60">
        <v>0</v>
      </c>
      <c r="V31" s="60">
        <v>0</v>
      </c>
      <c r="W31" s="60">
        <v>60963881</v>
      </c>
      <c r="X31" s="60">
        <v>80315028</v>
      </c>
      <c r="Y31" s="60">
        <v>-19351147</v>
      </c>
      <c r="Z31" s="140">
        <v>-24.09</v>
      </c>
      <c r="AA31" s="155">
        <v>84760813</v>
      </c>
    </row>
    <row r="32" spans="1:27" ht="12.75">
      <c r="A32" s="183" t="s">
        <v>121</v>
      </c>
      <c r="B32" s="182"/>
      <c r="C32" s="155">
        <v>243139196</v>
      </c>
      <c r="D32" s="155">
        <v>0</v>
      </c>
      <c r="E32" s="156">
        <v>243035082</v>
      </c>
      <c r="F32" s="60">
        <v>219093199</v>
      </c>
      <c r="G32" s="60">
        <v>4751156</v>
      </c>
      <c r="H32" s="60">
        <v>12384002</v>
      </c>
      <c r="I32" s="60">
        <v>20823303</v>
      </c>
      <c r="J32" s="60">
        <v>37958461</v>
      </c>
      <c r="K32" s="60">
        <v>14511678</v>
      </c>
      <c r="L32" s="60">
        <v>20238767</v>
      </c>
      <c r="M32" s="60">
        <v>27505117</v>
      </c>
      <c r="N32" s="60">
        <v>62255562</v>
      </c>
      <c r="O32" s="60">
        <v>21926734</v>
      </c>
      <c r="P32" s="60">
        <v>16863899</v>
      </c>
      <c r="Q32" s="60">
        <v>4115012</v>
      </c>
      <c r="R32" s="60">
        <v>42905645</v>
      </c>
      <c r="S32" s="60">
        <v>0</v>
      </c>
      <c r="T32" s="60">
        <v>0</v>
      </c>
      <c r="U32" s="60">
        <v>0</v>
      </c>
      <c r="V32" s="60">
        <v>0</v>
      </c>
      <c r="W32" s="60">
        <v>143119668</v>
      </c>
      <c r="X32" s="60">
        <v>182276379</v>
      </c>
      <c r="Y32" s="60">
        <v>-39156711</v>
      </c>
      <c r="Z32" s="140">
        <v>-21.48</v>
      </c>
      <c r="AA32" s="155">
        <v>219093199</v>
      </c>
    </row>
    <row r="33" spans="1:27" ht="12.75">
      <c r="A33" s="183" t="s">
        <v>42</v>
      </c>
      <c r="B33" s="182"/>
      <c r="C33" s="155">
        <v>97531792</v>
      </c>
      <c r="D33" s="155">
        <v>0</v>
      </c>
      <c r="E33" s="156">
        <v>79071212</v>
      </c>
      <c r="F33" s="60">
        <v>52244412</v>
      </c>
      <c r="G33" s="60">
        <v>4413431</v>
      </c>
      <c r="H33" s="60">
        <v>5451791</v>
      </c>
      <c r="I33" s="60">
        <v>4473545</v>
      </c>
      <c r="J33" s="60">
        <v>14338767</v>
      </c>
      <c r="K33" s="60">
        <v>3958850</v>
      </c>
      <c r="L33" s="60">
        <v>4699013</v>
      </c>
      <c r="M33" s="60">
        <v>3214018</v>
      </c>
      <c r="N33" s="60">
        <v>11871881</v>
      </c>
      <c r="O33" s="60">
        <v>4127632</v>
      </c>
      <c r="P33" s="60">
        <v>3457514</v>
      </c>
      <c r="Q33" s="60">
        <v>3521470</v>
      </c>
      <c r="R33" s="60">
        <v>11106616</v>
      </c>
      <c r="S33" s="60">
        <v>0</v>
      </c>
      <c r="T33" s="60">
        <v>0</v>
      </c>
      <c r="U33" s="60">
        <v>0</v>
      </c>
      <c r="V33" s="60">
        <v>0</v>
      </c>
      <c r="W33" s="60">
        <v>37317264</v>
      </c>
      <c r="X33" s="60">
        <v>59303412</v>
      </c>
      <c r="Y33" s="60">
        <v>-21986148</v>
      </c>
      <c r="Z33" s="140">
        <v>-37.07</v>
      </c>
      <c r="AA33" s="155">
        <v>52244412</v>
      </c>
    </row>
    <row r="34" spans="1:27" ht="12.75">
      <c r="A34" s="183" t="s">
        <v>43</v>
      </c>
      <c r="B34" s="182"/>
      <c r="C34" s="155">
        <v>289453435</v>
      </c>
      <c r="D34" s="155">
        <v>0</v>
      </c>
      <c r="E34" s="156">
        <v>299664813</v>
      </c>
      <c r="F34" s="60">
        <v>208724429</v>
      </c>
      <c r="G34" s="60">
        <v>26116163</v>
      </c>
      <c r="H34" s="60">
        <v>13362821</v>
      </c>
      <c r="I34" s="60">
        <v>14469861</v>
      </c>
      <c r="J34" s="60">
        <v>53948845</v>
      </c>
      <c r="K34" s="60">
        <v>17896784</v>
      </c>
      <c r="L34" s="60">
        <v>15309431</v>
      </c>
      <c r="M34" s="60">
        <v>10828103</v>
      </c>
      <c r="N34" s="60">
        <v>44034318</v>
      </c>
      <c r="O34" s="60">
        <v>17399160</v>
      </c>
      <c r="P34" s="60">
        <v>13104906</v>
      </c>
      <c r="Q34" s="60">
        <v>18917372</v>
      </c>
      <c r="R34" s="60">
        <v>49421438</v>
      </c>
      <c r="S34" s="60">
        <v>0</v>
      </c>
      <c r="T34" s="60">
        <v>0</v>
      </c>
      <c r="U34" s="60">
        <v>0</v>
      </c>
      <c r="V34" s="60">
        <v>0</v>
      </c>
      <c r="W34" s="60">
        <v>147404601</v>
      </c>
      <c r="X34" s="60">
        <v>224748540</v>
      </c>
      <c r="Y34" s="60">
        <v>-77343939</v>
      </c>
      <c r="Z34" s="140">
        <v>-34.41</v>
      </c>
      <c r="AA34" s="155">
        <v>208724429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2606893343</v>
      </c>
      <c r="D36" s="188">
        <f>SUM(D25:D35)</f>
        <v>0</v>
      </c>
      <c r="E36" s="189">
        <f t="shared" si="1"/>
        <v>2783094307</v>
      </c>
      <c r="F36" s="190">
        <f t="shared" si="1"/>
        <v>2661239344</v>
      </c>
      <c r="G36" s="190">
        <f t="shared" si="1"/>
        <v>216970574</v>
      </c>
      <c r="H36" s="190">
        <f t="shared" si="1"/>
        <v>225728467</v>
      </c>
      <c r="I36" s="190">
        <f t="shared" si="1"/>
        <v>194696093</v>
      </c>
      <c r="J36" s="190">
        <f t="shared" si="1"/>
        <v>637395134</v>
      </c>
      <c r="K36" s="190">
        <f t="shared" si="1"/>
        <v>229760131</v>
      </c>
      <c r="L36" s="190">
        <f t="shared" si="1"/>
        <v>250913542</v>
      </c>
      <c r="M36" s="190">
        <f t="shared" si="1"/>
        <v>150245465</v>
      </c>
      <c r="N36" s="190">
        <f t="shared" si="1"/>
        <v>630919138</v>
      </c>
      <c r="O36" s="190">
        <f t="shared" si="1"/>
        <v>214602515</v>
      </c>
      <c r="P36" s="190">
        <f t="shared" si="1"/>
        <v>184960217</v>
      </c>
      <c r="Q36" s="190">
        <f t="shared" si="1"/>
        <v>240844195</v>
      </c>
      <c r="R36" s="190">
        <f t="shared" si="1"/>
        <v>640406927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1908721199</v>
      </c>
      <c r="X36" s="190">
        <f t="shared" si="1"/>
        <v>2087320725</v>
      </c>
      <c r="Y36" s="190">
        <f t="shared" si="1"/>
        <v>-178599526</v>
      </c>
      <c r="Z36" s="191">
        <f>+IF(X36&lt;&gt;0,+(Y36/X36)*100,0)</f>
        <v>-8.556400741912817</v>
      </c>
      <c r="AA36" s="188">
        <f>SUM(AA25:AA35)</f>
        <v>2661239344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-161858464</v>
      </c>
      <c r="D38" s="199">
        <f>+D22-D36</f>
        <v>0</v>
      </c>
      <c r="E38" s="200">
        <f t="shared" si="2"/>
        <v>-392399972</v>
      </c>
      <c r="F38" s="106">
        <f t="shared" si="2"/>
        <v>-340090444</v>
      </c>
      <c r="G38" s="106">
        <f t="shared" si="2"/>
        <v>67911243</v>
      </c>
      <c r="H38" s="106">
        <f t="shared" si="2"/>
        <v>-34208229</v>
      </c>
      <c r="I38" s="106">
        <f t="shared" si="2"/>
        <v>-5297514</v>
      </c>
      <c r="J38" s="106">
        <f t="shared" si="2"/>
        <v>28405500</v>
      </c>
      <c r="K38" s="106">
        <f t="shared" si="2"/>
        <v>-62450280</v>
      </c>
      <c r="L38" s="106">
        <f t="shared" si="2"/>
        <v>-85268427</v>
      </c>
      <c r="M38" s="106">
        <f t="shared" si="2"/>
        <v>97727725</v>
      </c>
      <c r="N38" s="106">
        <f t="shared" si="2"/>
        <v>-49990982</v>
      </c>
      <c r="O38" s="106">
        <f t="shared" si="2"/>
        <v>-55894004</v>
      </c>
      <c r="P38" s="106">
        <f t="shared" si="2"/>
        <v>-26248042</v>
      </c>
      <c r="Q38" s="106">
        <f t="shared" si="2"/>
        <v>-9226542</v>
      </c>
      <c r="R38" s="106">
        <f t="shared" si="2"/>
        <v>-91368588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-112954070</v>
      </c>
      <c r="X38" s="106">
        <f>IF(F22=F36,0,X22-X36)</f>
        <v>-294299973</v>
      </c>
      <c r="Y38" s="106">
        <f t="shared" si="2"/>
        <v>181345903</v>
      </c>
      <c r="Z38" s="201">
        <f>+IF(X38&lt;&gt;0,+(Y38/X38)*100,0)</f>
        <v>-61.61940864330286</v>
      </c>
      <c r="AA38" s="199">
        <f>+AA22-AA36</f>
        <v>-340090444</v>
      </c>
    </row>
    <row r="39" spans="1:27" ht="12.75">
      <c r="A39" s="181" t="s">
        <v>46</v>
      </c>
      <c r="B39" s="185"/>
      <c r="C39" s="155">
        <v>151917603</v>
      </c>
      <c r="D39" s="155">
        <v>0</v>
      </c>
      <c r="E39" s="156">
        <v>255952000</v>
      </c>
      <c r="F39" s="60">
        <v>149532010</v>
      </c>
      <c r="G39" s="60">
        <v>0</v>
      </c>
      <c r="H39" s="60">
        <v>9637221</v>
      </c>
      <c r="I39" s="60">
        <v>10000000</v>
      </c>
      <c r="J39" s="60">
        <v>19637221</v>
      </c>
      <c r="K39" s="60">
        <v>10812194</v>
      </c>
      <c r="L39" s="60">
        <v>18360836</v>
      </c>
      <c r="M39" s="60">
        <v>3301797</v>
      </c>
      <c r="N39" s="60">
        <v>32474827</v>
      </c>
      <c r="O39" s="60">
        <v>8643910</v>
      </c>
      <c r="P39" s="60">
        <v>9721187</v>
      </c>
      <c r="Q39" s="60">
        <v>20163002</v>
      </c>
      <c r="R39" s="60">
        <v>38528099</v>
      </c>
      <c r="S39" s="60">
        <v>0</v>
      </c>
      <c r="T39" s="60">
        <v>0</v>
      </c>
      <c r="U39" s="60">
        <v>0</v>
      </c>
      <c r="V39" s="60">
        <v>0</v>
      </c>
      <c r="W39" s="60">
        <v>90640147</v>
      </c>
      <c r="X39" s="60">
        <v>191963997</v>
      </c>
      <c r="Y39" s="60">
        <v>-101323850</v>
      </c>
      <c r="Z39" s="140">
        <v>-52.78</v>
      </c>
      <c r="AA39" s="155">
        <v>149532010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-9940861</v>
      </c>
      <c r="D42" s="206">
        <f>SUM(D38:D41)</f>
        <v>0</v>
      </c>
      <c r="E42" s="207">
        <f t="shared" si="3"/>
        <v>-136447972</v>
      </c>
      <c r="F42" s="88">
        <f t="shared" si="3"/>
        <v>-190558434</v>
      </c>
      <c r="G42" s="88">
        <f t="shared" si="3"/>
        <v>67911243</v>
      </c>
      <c r="H42" s="88">
        <f t="shared" si="3"/>
        <v>-24571008</v>
      </c>
      <c r="I42" s="88">
        <f t="shared" si="3"/>
        <v>4702486</v>
      </c>
      <c r="J42" s="88">
        <f t="shared" si="3"/>
        <v>48042721</v>
      </c>
      <c r="K42" s="88">
        <f t="shared" si="3"/>
        <v>-51638086</v>
      </c>
      <c r="L42" s="88">
        <f t="shared" si="3"/>
        <v>-66907591</v>
      </c>
      <c r="M42" s="88">
        <f t="shared" si="3"/>
        <v>101029522</v>
      </c>
      <c r="N42" s="88">
        <f t="shared" si="3"/>
        <v>-17516155</v>
      </c>
      <c r="O42" s="88">
        <f t="shared" si="3"/>
        <v>-47250094</v>
      </c>
      <c r="P42" s="88">
        <f t="shared" si="3"/>
        <v>-16526855</v>
      </c>
      <c r="Q42" s="88">
        <f t="shared" si="3"/>
        <v>10936460</v>
      </c>
      <c r="R42" s="88">
        <f t="shared" si="3"/>
        <v>-52840489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-22313923</v>
      </c>
      <c r="X42" s="88">
        <f t="shared" si="3"/>
        <v>-102335976</v>
      </c>
      <c r="Y42" s="88">
        <f t="shared" si="3"/>
        <v>80022053</v>
      </c>
      <c r="Z42" s="208">
        <f>+IF(X42&lt;&gt;0,+(Y42/X42)*100,0)</f>
        <v>-78.19542660149155</v>
      </c>
      <c r="AA42" s="206">
        <f>SUM(AA38:AA41)</f>
        <v>-190558434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-9940861</v>
      </c>
      <c r="D44" s="210">
        <f>+D42-D43</f>
        <v>0</v>
      </c>
      <c r="E44" s="211">
        <f t="shared" si="4"/>
        <v>-136447972</v>
      </c>
      <c r="F44" s="77">
        <f t="shared" si="4"/>
        <v>-190558434</v>
      </c>
      <c r="G44" s="77">
        <f t="shared" si="4"/>
        <v>67911243</v>
      </c>
      <c r="H44" s="77">
        <f t="shared" si="4"/>
        <v>-24571008</v>
      </c>
      <c r="I44" s="77">
        <f t="shared" si="4"/>
        <v>4702486</v>
      </c>
      <c r="J44" s="77">
        <f t="shared" si="4"/>
        <v>48042721</v>
      </c>
      <c r="K44" s="77">
        <f t="shared" si="4"/>
        <v>-51638086</v>
      </c>
      <c r="L44" s="77">
        <f t="shared" si="4"/>
        <v>-66907591</v>
      </c>
      <c r="M44" s="77">
        <f t="shared" si="4"/>
        <v>101029522</v>
      </c>
      <c r="N44" s="77">
        <f t="shared" si="4"/>
        <v>-17516155</v>
      </c>
      <c r="O44" s="77">
        <f t="shared" si="4"/>
        <v>-47250094</v>
      </c>
      <c r="P44" s="77">
        <f t="shared" si="4"/>
        <v>-16526855</v>
      </c>
      <c r="Q44" s="77">
        <f t="shared" si="4"/>
        <v>10936460</v>
      </c>
      <c r="R44" s="77">
        <f t="shared" si="4"/>
        <v>-52840489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-22313923</v>
      </c>
      <c r="X44" s="77">
        <f t="shared" si="4"/>
        <v>-102335976</v>
      </c>
      <c r="Y44" s="77">
        <f t="shared" si="4"/>
        <v>80022053</v>
      </c>
      <c r="Z44" s="212">
        <f>+IF(X44&lt;&gt;0,+(Y44/X44)*100,0)</f>
        <v>-78.19542660149155</v>
      </c>
      <c r="AA44" s="210">
        <f>+AA42-AA43</f>
        <v>-190558434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-9940861</v>
      </c>
      <c r="D46" s="206">
        <f>SUM(D44:D45)</f>
        <v>0</v>
      </c>
      <c r="E46" s="207">
        <f t="shared" si="5"/>
        <v>-136447972</v>
      </c>
      <c r="F46" s="88">
        <f t="shared" si="5"/>
        <v>-190558434</v>
      </c>
      <c r="G46" s="88">
        <f t="shared" si="5"/>
        <v>67911243</v>
      </c>
      <c r="H46" s="88">
        <f t="shared" si="5"/>
        <v>-24571008</v>
      </c>
      <c r="I46" s="88">
        <f t="shared" si="5"/>
        <v>4702486</v>
      </c>
      <c r="J46" s="88">
        <f t="shared" si="5"/>
        <v>48042721</v>
      </c>
      <c r="K46" s="88">
        <f t="shared" si="5"/>
        <v>-51638086</v>
      </c>
      <c r="L46" s="88">
        <f t="shared" si="5"/>
        <v>-66907591</v>
      </c>
      <c r="M46" s="88">
        <f t="shared" si="5"/>
        <v>101029522</v>
      </c>
      <c r="N46" s="88">
        <f t="shared" si="5"/>
        <v>-17516155</v>
      </c>
      <c r="O46" s="88">
        <f t="shared" si="5"/>
        <v>-47250094</v>
      </c>
      <c r="P46" s="88">
        <f t="shared" si="5"/>
        <v>-16526855</v>
      </c>
      <c r="Q46" s="88">
        <f t="shared" si="5"/>
        <v>10936460</v>
      </c>
      <c r="R46" s="88">
        <f t="shared" si="5"/>
        <v>-52840489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-22313923</v>
      </c>
      <c r="X46" s="88">
        <f t="shared" si="5"/>
        <v>-102335976</v>
      </c>
      <c r="Y46" s="88">
        <f t="shared" si="5"/>
        <v>80022053</v>
      </c>
      <c r="Z46" s="208">
        <f>+IF(X46&lt;&gt;0,+(Y46/X46)*100,0)</f>
        <v>-78.19542660149155</v>
      </c>
      <c r="AA46" s="206">
        <f>SUM(AA44:AA45)</f>
        <v>-190558434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-9940861</v>
      </c>
      <c r="D48" s="217">
        <f>SUM(D46:D47)</f>
        <v>0</v>
      </c>
      <c r="E48" s="218">
        <f t="shared" si="6"/>
        <v>-136447972</v>
      </c>
      <c r="F48" s="219">
        <f t="shared" si="6"/>
        <v>-190558434</v>
      </c>
      <c r="G48" s="219">
        <f t="shared" si="6"/>
        <v>67911243</v>
      </c>
      <c r="H48" s="220">
        <f t="shared" si="6"/>
        <v>-24571008</v>
      </c>
      <c r="I48" s="220">
        <f t="shared" si="6"/>
        <v>4702486</v>
      </c>
      <c r="J48" s="220">
        <f t="shared" si="6"/>
        <v>48042721</v>
      </c>
      <c r="K48" s="220">
        <f t="shared" si="6"/>
        <v>-51638086</v>
      </c>
      <c r="L48" s="220">
        <f t="shared" si="6"/>
        <v>-66907591</v>
      </c>
      <c r="M48" s="219">
        <f t="shared" si="6"/>
        <v>101029522</v>
      </c>
      <c r="N48" s="219">
        <f t="shared" si="6"/>
        <v>-17516155</v>
      </c>
      <c r="O48" s="220">
        <f t="shared" si="6"/>
        <v>-47250094</v>
      </c>
      <c r="P48" s="220">
        <f t="shared" si="6"/>
        <v>-16526855</v>
      </c>
      <c r="Q48" s="220">
        <f t="shared" si="6"/>
        <v>10936460</v>
      </c>
      <c r="R48" s="220">
        <f t="shared" si="6"/>
        <v>-52840489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-22313923</v>
      </c>
      <c r="X48" s="220">
        <f t="shared" si="6"/>
        <v>-102335976</v>
      </c>
      <c r="Y48" s="220">
        <f t="shared" si="6"/>
        <v>80022053</v>
      </c>
      <c r="Z48" s="221">
        <f>+IF(X48&lt;&gt;0,+(Y48/X48)*100,0)</f>
        <v>-78.19542660149155</v>
      </c>
      <c r="AA48" s="222">
        <f>SUM(AA46:AA47)</f>
        <v>-190558434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38752322</v>
      </c>
      <c r="D5" s="153">
        <f>SUM(D6:D8)</f>
        <v>0</v>
      </c>
      <c r="E5" s="154">
        <f t="shared" si="0"/>
        <v>25703314</v>
      </c>
      <c r="F5" s="100">
        <f t="shared" si="0"/>
        <v>9660644</v>
      </c>
      <c r="G5" s="100">
        <f t="shared" si="0"/>
        <v>0</v>
      </c>
      <c r="H5" s="100">
        <f t="shared" si="0"/>
        <v>1457103</v>
      </c>
      <c r="I5" s="100">
        <f t="shared" si="0"/>
        <v>105784</v>
      </c>
      <c r="J5" s="100">
        <f t="shared" si="0"/>
        <v>1562887</v>
      </c>
      <c r="K5" s="100">
        <f t="shared" si="0"/>
        <v>521257</v>
      </c>
      <c r="L5" s="100">
        <f t="shared" si="0"/>
        <v>564472</v>
      </c>
      <c r="M5" s="100">
        <f t="shared" si="0"/>
        <v>336960</v>
      </c>
      <c r="N5" s="100">
        <f t="shared" si="0"/>
        <v>1422689</v>
      </c>
      <c r="O5" s="100">
        <f t="shared" si="0"/>
        <v>140867</v>
      </c>
      <c r="P5" s="100">
        <f t="shared" si="0"/>
        <v>0</v>
      </c>
      <c r="Q5" s="100">
        <f t="shared" si="0"/>
        <v>28200</v>
      </c>
      <c r="R5" s="100">
        <f t="shared" si="0"/>
        <v>169067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3154643</v>
      </c>
      <c r="X5" s="100">
        <f t="shared" si="0"/>
        <v>19277487</v>
      </c>
      <c r="Y5" s="100">
        <f t="shared" si="0"/>
        <v>-16122844</v>
      </c>
      <c r="Z5" s="137">
        <f>+IF(X5&lt;&gt;0,+(Y5/X5)*100,0)</f>
        <v>-83.63561080342059</v>
      </c>
      <c r="AA5" s="153">
        <f>SUM(AA6:AA8)</f>
        <v>9660644</v>
      </c>
    </row>
    <row r="6" spans="1:27" ht="12.75">
      <c r="A6" s="138" t="s">
        <v>75</v>
      </c>
      <c r="B6" s="136"/>
      <c r="C6" s="155">
        <v>3422922</v>
      </c>
      <c r="D6" s="155"/>
      <c r="E6" s="156">
        <v>1875700</v>
      </c>
      <c r="F6" s="60">
        <v>7654874</v>
      </c>
      <c r="G6" s="60"/>
      <c r="H6" s="60"/>
      <c r="I6" s="60">
        <v>15499</v>
      </c>
      <c r="J6" s="60">
        <v>15499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15499</v>
      </c>
      <c r="X6" s="60">
        <v>1406772</v>
      </c>
      <c r="Y6" s="60">
        <v>-1391273</v>
      </c>
      <c r="Z6" s="140">
        <v>-98.9</v>
      </c>
      <c r="AA6" s="62">
        <v>7654874</v>
      </c>
    </row>
    <row r="7" spans="1:27" ht="12.75">
      <c r="A7" s="138" t="s">
        <v>76</v>
      </c>
      <c r="B7" s="136"/>
      <c r="C7" s="157">
        <v>34608479</v>
      </c>
      <c r="D7" s="157"/>
      <c r="E7" s="158">
        <v>2000000</v>
      </c>
      <c r="F7" s="159">
        <v>2000000</v>
      </c>
      <c r="G7" s="159"/>
      <c r="H7" s="159"/>
      <c r="I7" s="159">
        <v>90285</v>
      </c>
      <c r="J7" s="159">
        <v>90285</v>
      </c>
      <c r="K7" s="159">
        <v>18515</v>
      </c>
      <c r="L7" s="159">
        <v>-8400</v>
      </c>
      <c r="M7" s="159"/>
      <c r="N7" s="159">
        <v>10115</v>
      </c>
      <c r="O7" s="159"/>
      <c r="P7" s="159"/>
      <c r="Q7" s="159"/>
      <c r="R7" s="159"/>
      <c r="S7" s="159"/>
      <c r="T7" s="159"/>
      <c r="U7" s="159"/>
      <c r="V7" s="159"/>
      <c r="W7" s="159">
        <v>100400</v>
      </c>
      <c r="X7" s="159">
        <v>1500003</v>
      </c>
      <c r="Y7" s="159">
        <v>-1399603</v>
      </c>
      <c r="Z7" s="141">
        <v>-93.31</v>
      </c>
      <c r="AA7" s="225">
        <v>2000000</v>
      </c>
    </row>
    <row r="8" spans="1:27" ht="12.75">
      <c r="A8" s="138" t="s">
        <v>77</v>
      </c>
      <c r="B8" s="136"/>
      <c r="C8" s="155">
        <v>720921</v>
      </c>
      <c r="D8" s="155"/>
      <c r="E8" s="156">
        <v>21827614</v>
      </c>
      <c r="F8" s="60">
        <v>5770</v>
      </c>
      <c r="G8" s="60"/>
      <c r="H8" s="60">
        <v>1457103</v>
      </c>
      <c r="I8" s="60"/>
      <c r="J8" s="60">
        <v>1457103</v>
      </c>
      <c r="K8" s="60">
        <v>502742</v>
      </c>
      <c r="L8" s="60">
        <v>572872</v>
      </c>
      <c r="M8" s="60">
        <v>336960</v>
      </c>
      <c r="N8" s="60">
        <v>1412574</v>
      </c>
      <c r="O8" s="60">
        <v>140867</v>
      </c>
      <c r="P8" s="60"/>
      <c r="Q8" s="60">
        <v>28200</v>
      </c>
      <c r="R8" s="60">
        <v>169067</v>
      </c>
      <c r="S8" s="60"/>
      <c r="T8" s="60"/>
      <c r="U8" s="60"/>
      <c r="V8" s="60"/>
      <c r="W8" s="60">
        <v>3038744</v>
      </c>
      <c r="X8" s="60">
        <v>16370712</v>
      </c>
      <c r="Y8" s="60">
        <v>-13331968</v>
      </c>
      <c r="Z8" s="140">
        <v>-81.44</v>
      </c>
      <c r="AA8" s="62">
        <v>5770</v>
      </c>
    </row>
    <row r="9" spans="1:27" ht="12.75">
      <c r="A9" s="135" t="s">
        <v>78</v>
      </c>
      <c r="B9" s="136"/>
      <c r="C9" s="153">
        <f aca="true" t="shared" si="1" ref="C9:Y9">SUM(C10:C14)</f>
        <v>26965794</v>
      </c>
      <c r="D9" s="153">
        <f>SUM(D10:D14)</f>
        <v>0</v>
      </c>
      <c r="E9" s="154">
        <f t="shared" si="1"/>
        <v>28486221</v>
      </c>
      <c r="F9" s="100">
        <f t="shared" si="1"/>
        <v>33318862</v>
      </c>
      <c r="G9" s="100">
        <f t="shared" si="1"/>
        <v>1667979</v>
      </c>
      <c r="H9" s="100">
        <f t="shared" si="1"/>
        <v>3568927</v>
      </c>
      <c r="I9" s="100">
        <f t="shared" si="1"/>
        <v>3486424</v>
      </c>
      <c r="J9" s="100">
        <f t="shared" si="1"/>
        <v>8723330</v>
      </c>
      <c r="K9" s="100">
        <f t="shared" si="1"/>
        <v>1407201</v>
      </c>
      <c r="L9" s="100">
        <f t="shared" si="1"/>
        <v>5821946</v>
      </c>
      <c r="M9" s="100">
        <f t="shared" si="1"/>
        <v>3096090</v>
      </c>
      <c r="N9" s="100">
        <f t="shared" si="1"/>
        <v>10325237</v>
      </c>
      <c r="O9" s="100">
        <f t="shared" si="1"/>
        <v>1494295</v>
      </c>
      <c r="P9" s="100">
        <f t="shared" si="1"/>
        <v>2073190</v>
      </c>
      <c r="Q9" s="100">
        <f t="shared" si="1"/>
        <v>1413193</v>
      </c>
      <c r="R9" s="100">
        <f t="shared" si="1"/>
        <v>4980678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24029245</v>
      </c>
      <c r="X9" s="100">
        <f t="shared" si="1"/>
        <v>21364659</v>
      </c>
      <c r="Y9" s="100">
        <f t="shared" si="1"/>
        <v>2664586</v>
      </c>
      <c r="Z9" s="137">
        <f>+IF(X9&lt;&gt;0,+(Y9/X9)*100,0)</f>
        <v>12.47193320520585</v>
      </c>
      <c r="AA9" s="102">
        <f>SUM(AA10:AA14)</f>
        <v>33318862</v>
      </c>
    </row>
    <row r="10" spans="1:27" ht="12.75">
      <c r="A10" s="138" t="s">
        <v>79</v>
      </c>
      <c r="B10" s="136"/>
      <c r="C10" s="155">
        <v>11630031</v>
      </c>
      <c r="D10" s="155"/>
      <c r="E10" s="156">
        <v>19978265</v>
      </c>
      <c r="F10" s="60">
        <v>20093828</v>
      </c>
      <c r="G10" s="60">
        <v>1224477</v>
      </c>
      <c r="H10" s="60">
        <v>2557225</v>
      </c>
      <c r="I10" s="60">
        <v>1457966</v>
      </c>
      <c r="J10" s="60">
        <v>5239668</v>
      </c>
      <c r="K10" s="60">
        <v>913748</v>
      </c>
      <c r="L10" s="60">
        <v>2406281</v>
      </c>
      <c r="M10" s="60">
        <v>1590626</v>
      </c>
      <c r="N10" s="60">
        <v>4910655</v>
      </c>
      <c r="O10" s="60">
        <v>1361935</v>
      </c>
      <c r="P10" s="60">
        <v>492497</v>
      </c>
      <c r="Q10" s="60">
        <v>1019163</v>
      </c>
      <c r="R10" s="60">
        <v>2873595</v>
      </c>
      <c r="S10" s="60"/>
      <c r="T10" s="60"/>
      <c r="U10" s="60"/>
      <c r="V10" s="60"/>
      <c r="W10" s="60">
        <v>13023918</v>
      </c>
      <c r="X10" s="60">
        <v>14983695</v>
      </c>
      <c r="Y10" s="60">
        <v>-1959777</v>
      </c>
      <c r="Z10" s="140">
        <v>-13.08</v>
      </c>
      <c r="AA10" s="62">
        <v>20093828</v>
      </c>
    </row>
    <row r="11" spans="1:27" ht="12.75">
      <c r="A11" s="138" t="s">
        <v>80</v>
      </c>
      <c r="B11" s="136"/>
      <c r="C11" s="155">
        <v>14881206</v>
      </c>
      <c r="D11" s="155"/>
      <c r="E11" s="156">
        <v>8507956</v>
      </c>
      <c r="F11" s="60">
        <v>13225034</v>
      </c>
      <c r="G11" s="60">
        <v>443502</v>
      </c>
      <c r="H11" s="60">
        <v>1011702</v>
      </c>
      <c r="I11" s="60">
        <v>2028458</v>
      </c>
      <c r="J11" s="60">
        <v>3483662</v>
      </c>
      <c r="K11" s="60">
        <v>493453</v>
      </c>
      <c r="L11" s="60">
        <v>3415665</v>
      </c>
      <c r="M11" s="60">
        <v>1505464</v>
      </c>
      <c r="N11" s="60">
        <v>5414582</v>
      </c>
      <c r="O11" s="60">
        <v>132360</v>
      </c>
      <c r="P11" s="60">
        <v>1580693</v>
      </c>
      <c r="Q11" s="60">
        <v>394030</v>
      </c>
      <c r="R11" s="60">
        <v>2107083</v>
      </c>
      <c r="S11" s="60"/>
      <c r="T11" s="60"/>
      <c r="U11" s="60"/>
      <c r="V11" s="60"/>
      <c r="W11" s="60">
        <v>11005327</v>
      </c>
      <c r="X11" s="60">
        <v>6380964</v>
      </c>
      <c r="Y11" s="60">
        <v>4624363</v>
      </c>
      <c r="Z11" s="140">
        <v>72.47</v>
      </c>
      <c r="AA11" s="62">
        <v>13225034</v>
      </c>
    </row>
    <row r="12" spans="1:27" ht="12.75">
      <c r="A12" s="138" t="s">
        <v>81</v>
      </c>
      <c r="B12" s="136"/>
      <c r="C12" s="155">
        <v>454557</v>
      </c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215244600</v>
      </c>
      <c r="D15" s="153">
        <f>SUM(D16:D18)</f>
        <v>0</v>
      </c>
      <c r="E15" s="154">
        <f t="shared" si="2"/>
        <v>258678616</v>
      </c>
      <c r="F15" s="100">
        <f t="shared" si="2"/>
        <v>149827623</v>
      </c>
      <c r="G15" s="100">
        <f t="shared" si="2"/>
        <v>764947</v>
      </c>
      <c r="H15" s="100">
        <f t="shared" si="2"/>
        <v>3202052</v>
      </c>
      <c r="I15" s="100">
        <f t="shared" si="2"/>
        <v>5938559</v>
      </c>
      <c r="J15" s="100">
        <f t="shared" si="2"/>
        <v>9905558</v>
      </c>
      <c r="K15" s="100">
        <f t="shared" si="2"/>
        <v>7531435</v>
      </c>
      <c r="L15" s="100">
        <f t="shared" si="2"/>
        <v>9991357</v>
      </c>
      <c r="M15" s="100">
        <f t="shared" si="2"/>
        <v>8590475</v>
      </c>
      <c r="N15" s="100">
        <f t="shared" si="2"/>
        <v>26113267</v>
      </c>
      <c r="O15" s="100">
        <f t="shared" si="2"/>
        <v>3179008</v>
      </c>
      <c r="P15" s="100">
        <f t="shared" si="2"/>
        <v>5063703</v>
      </c>
      <c r="Q15" s="100">
        <f t="shared" si="2"/>
        <v>18724677</v>
      </c>
      <c r="R15" s="100">
        <f t="shared" si="2"/>
        <v>26967388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62986213</v>
      </c>
      <c r="X15" s="100">
        <f t="shared" si="2"/>
        <v>194008959</v>
      </c>
      <c r="Y15" s="100">
        <f t="shared" si="2"/>
        <v>-131022746</v>
      </c>
      <c r="Z15" s="137">
        <f>+IF(X15&lt;&gt;0,+(Y15/X15)*100,0)</f>
        <v>-67.5343791726649</v>
      </c>
      <c r="AA15" s="102">
        <f>SUM(AA16:AA18)</f>
        <v>149827623</v>
      </c>
    </row>
    <row r="16" spans="1:27" ht="12.75">
      <c r="A16" s="138" t="s">
        <v>85</v>
      </c>
      <c r="B16" s="136"/>
      <c r="C16" s="155">
        <v>139311103</v>
      </c>
      <c r="D16" s="155"/>
      <c r="E16" s="156">
        <v>188412000</v>
      </c>
      <c r="F16" s="60">
        <v>86158063</v>
      </c>
      <c r="G16" s="60"/>
      <c r="H16" s="60">
        <v>2348356</v>
      </c>
      <c r="I16" s="60">
        <v>1055034</v>
      </c>
      <c r="J16" s="60">
        <v>3403390</v>
      </c>
      <c r="K16" s="60">
        <v>5068813</v>
      </c>
      <c r="L16" s="60">
        <v>1323375</v>
      </c>
      <c r="M16" s="60">
        <v>4967057</v>
      </c>
      <c r="N16" s="60">
        <v>11359245</v>
      </c>
      <c r="O16" s="60">
        <v>-935420</v>
      </c>
      <c r="P16" s="60">
        <v>3092898</v>
      </c>
      <c r="Q16" s="60">
        <v>13104128</v>
      </c>
      <c r="R16" s="60">
        <v>15261606</v>
      </c>
      <c r="S16" s="60"/>
      <c r="T16" s="60"/>
      <c r="U16" s="60"/>
      <c r="V16" s="60"/>
      <c r="W16" s="60">
        <v>30024241</v>
      </c>
      <c r="X16" s="60">
        <v>141309000</v>
      </c>
      <c r="Y16" s="60">
        <v>-111284759</v>
      </c>
      <c r="Z16" s="140">
        <v>-78.75</v>
      </c>
      <c r="AA16" s="62">
        <v>86158063</v>
      </c>
    </row>
    <row r="17" spans="1:27" ht="12.75">
      <c r="A17" s="138" t="s">
        <v>86</v>
      </c>
      <c r="B17" s="136"/>
      <c r="C17" s="155">
        <v>56233716</v>
      </c>
      <c r="D17" s="155"/>
      <c r="E17" s="156">
        <v>43838232</v>
      </c>
      <c r="F17" s="60">
        <v>43196977</v>
      </c>
      <c r="G17" s="60">
        <v>764947</v>
      </c>
      <c r="H17" s="60">
        <v>853696</v>
      </c>
      <c r="I17" s="60">
        <v>4750609</v>
      </c>
      <c r="J17" s="60">
        <v>6369252</v>
      </c>
      <c r="K17" s="60">
        <v>2464572</v>
      </c>
      <c r="L17" s="60">
        <v>7433327</v>
      </c>
      <c r="M17" s="60">
        <v>3514388</v>
      </c>
      <c r="N17" s="60">
        <v>13412287</v>
      </c>
      <c r="O17" s="60">
        <v>1851972</v>
      </c>
      <c r="P17" s="60">
        <v>236631</v>
      </c>
      <c r="Q17" s="60">
        <v>4086414</v>
      </c>
      <c r="R17" s="60">
        <v>6175017</v>
      </c>
      <c r="S17" s="60"/>
      <c r="T17" s="60"/>
      <c r="U17" s="60"/>
      <c r="V17" s="60"/>
      <c r="W17" s="60">
        <v>25956556</v>
      </c>
      <c r="X17" s="60">
        <v>32878674</v>
      </c>
      <c r="Y17" s="60">
        <v>-6922118</v>
      </c>
      <c r="Z17" s="140">
        <v>-21.05</v>
      </c>
      <c r="AA17" s="62">
        <v>43196977</v>
      </c>
    </row>
    <row r="18" spans="1:27" ht="12.75">
      <c r="A18" s="138" t="s">
        <v>87</v>
      </c>
      <c r="B18" s="136"/>
      <c r="C18" s="155">
        <v>19699781</v>
      </c>
      <c r="D18" s="155"/>
      <c r="E18" s="156">
        <v>26428384</v>
      </c>
      <c r="F18" s="60">
        <v>20472583</v>
      </c>
      <c r="G18" s="60"/>
      <c r="H18" s="60"/>
      <c r="I18" s="60">
        <v>132916</v>
      </c>
      <c r="J18" s="60">
        <v>132916</v>
      </c>
      <c r="K18" s="60">
        <v>-1950</v>
      </c>
      <c r="L18" s="60">
        <v>1234655</v>
      </c>
      <c r="M18" s="60">
        <v>109030</v>
      </c>
      <c r="N18" s="60">
        <v>1341735</v>
      </c>
      <c r="O18" s="60">
        <v>2262456</v>
      </c>
      <c r="P18" s="60">
        <v>1734174</v>
      </c>
      <c r="Q18" s="60">
        <v>1534135</v>
      </c>
      <c r="R18" s="60">
        <v>5530765</v>
      </c>
      <c r="S18" s="60"/>
      <c r="T18" s="60"/>
      <c r="U18" s="60"/>
      <c r="V18" s="60"/>
      <c r="W18" s="60">
        <v>7005416</v>
      </c>
      <c r="X18" s="60">
        <v>19821285</v>
      </c>
      <c r="Y18" s="60">
        <v>-12815869</v>
      </c>
      <c r="Z18" s="140">
        <v>-64.66</v>
      </c>
      <c r="AA18" s="62">
        <v>20472583</v>
      </c>
    </row>
    <row r="19" spans="1:27" ht="12.75">
      <c r="A19" s="135" t="s">
        <v>88</v>
      </c>
      <c r="B19" s="142"/>
      <c r="C19" s="153">
        <f aca="true" t="shared" si="3" ref="C19:Y19">SUM(C20:C23)</f>
        <v>186602215</v>
      </c>
      <c r="D19" s="153">
        <f>SUM(D20:D23)</f>
        <v>0</v>
      </c>
      <c r="E19" s="154">
        <f t="shared" si="3"/>
        <v>109352447</v>
      </c>
      <c r="F19" s="100">
        <f t="shared" si="3"/>
        <v>82700721</v>
      </c>
      <c r="G19" s="100">
        <f t="shared" si="3"/>
        <v>3215813</v>
      </c>
      <c r="H19" s="100">
        <f t="shared" si="3"/>
        <v>4244665</v>
      </c>
      <c r="I19" s="100">
        <f t="shared" si="3"/>
        <v>7102092</v>
      </c>
      <c r="J19" s="100">
        <f t="shared" si="3"/>
        <v>14562570</v>
      </c>
      <c r="K19" s="100">
        <f t="shared" si="3"/>
        <v>8858478</v>
      </c>
      <c r="L19" s="100">
        <f t="shared" si="3"/>
        <v>10097157</v>
      </c>
      <c r="M19" s="100">
        <f t="shared" si="3"/>
        <v>2049256</v>
      </c>
      <c r="N19" s="100">
        <f t="shared" si="3"/>
        <v>21004891</v>
      </c>
      <c r="O19" s="100">
        <f t="shared" si="3"/>
        <v>4639531</v>
      </c>
      <c r="P19" s="100">
        <f t="shared" si="3"/>
        <v>8560242</v>
      </c>
      <c r="Q19" s="100">
        <f t="shared" si="3"/>
        <v>2686030</v>
      </c>
      <c r="R19" s="100">
        <f t="shared" si="3"/>
        <v>15885803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51453264</v>
      </c>
      <c r="X19" s="100">
        <f t="shared" si="3"/>
        <v>82014336</v>
      </c>
      <c r="Y19" s="100">
        <f t="shared" si="3"/>
        <v>-30561072</v>
      </c>
      <c r="Z19" s="137">
        <f>+IF(X19&lt;&gt;0,+(Y19/X19)*100,0)</f>
        <v>-37.263085322058814</v>
      </c>
      <c r="AA19" s="102">
        <f>SUM(AA20:AA23)</f>
        <v>82700721</v>
      </c>
    </row>
    <row r="20" spans="1:27" ht="12.75">
      <c r="A20" s="138" t="s">
        <v>89</v>
      </c>
      <c r="B20" s="136"/>
      <c r="C20" s="155">
        <v>41298079</v>
      </c>
      <c r="D20" s="155"/>
      <c r="E20" s="156">
        <v>31379630</v>
      </c>
      <c r="F20" s="60">
        <v>17478559</v>
      </c>
      <c r="G20" s="60">
        <v>2634167</v>
      </c>
      <c r="H20" s="60">
        <v>425999</v>
      </c>
      <c r="I20" s="60">
        <v>612004</v>
      </c>
      <c r="J20" s="60">
        <v>3672170</v>
      </c>
      <c r="K20" s="60">
        <v>125208</v>
      </c>
      <c r="L20" s="60">
        <v>399498</v>
      </c>
      <c r="M20" s="60"/>
      <c r="N20" s="60">
        <v>524706</v>
      </c>
      <c r="O20" s="60">
        <v>175001</v>
      </c>
      <c r="P20" s="60">
        <v>35026</v>
      </c>
      <c r="Q20" s="60"/>
      <c r="R20" s="60">
        <v>210027</v>
      </c>
      <c r="S20" s="60"/>
      <c r="T20" s="60"/>
      <c r="U20" s="60"/>
      <c r="V20" s="60"/>
      <c r="W20" s="60">
        <v>4406903</v>
      </c>
      <c r="X20" s="60">
        <v>23534721</v>
      </c>
      <c r="Y20" s="60">
        <v>-19127818</v>
      </c>
      <c r="Z20" s="140">
        <v>-81.27</v>
      </c>
      <c r="AA20" s="62">
        <v>17478559</v>
      </c>
    </row>
    <row r="21" spans="1:27" ht="12.75">
      <c r="A21" s="138" t="s">
        <v>90</v>
      </c>
      <c r="B21" s="136"/>
      <c r="C21" s="155">
        <v>83634196</v>
      </c>
      <c r="D21" s="155"/>
      <c r="E21" s="156">
        <v>45900000</v>
      </c>
      <c r="F21" s="60">
        <v>40350000</v>
      </c>
      <c r="G21" s="60"/>
      <c r="H21" s="60">
        <v>803899</v>
      </c>
      <c r="I21" s="60">
        <v>6490088</v>
      </c>
      <c r="J21" s="60">
        <v>7293987</v>
      </c>
      <c r="K21" s="60">
        <v>6491699</v>
      </c>
      <c r="L21" s="60">
        <v>2503180</v>
      </c>
      <c r="M21" s="60">
        <v>1722799</v>
      </c>
      <c r="N21" s="60">
        <v>10717678</v>
      </c>
      <c r="O21" s="60">
        <v>2800176</v>
      </c>
      <c r="P21" s="60">
        <v>2281360</v>
      </c>
      <c r="Q21" s="60">
        <v>33384</v>
      </c>
      <c r="R21" s="60">
        <v>5114920</v>
      </c>
      <c r="S21" s="60"/>
      <c r="T21" s="60"/>
      <c r="U21" s="60"/>
      <c r="V21" s="60"/>
      <c r="W21" s="60">
        <v>23126585</v>
      </c>
      <c r="X21" s="60">
        <v>34425000</v>
      </c>
      <c r="Y21" s="60">
        <v>-11298415</v>
      </c>
      <c r="Z21" s="140">
        <v>-32.82</v>
      </c>
      <c r="AA21" s="62">
        <v>40350000</v>
      </c>
    </row>
    <row r="22" spans="1:27" ht="12.75">
      <c r="A22" s="138" t="s">
        <v>91</v>
      </c>
      <c r="B22" s="136"/>
      <c r="C22" s="157">
        <v>52748622</v>
      </c>
      <c r="D22" s="157"/>
      <c r="E22" s="158">
        <v>23462610</v>
      </c>
      <c r="F22" s="159">
        <v>22265978</v>
      </c>
      <c r="G22" s="159">
        <v>581646</v>
      </c>
      <c r="H22" s="159">
        <v>3014767</v>
      </c>
      <c r="I22" s="159"/>
      <c r="J22" s="159">
        <v>3596413</v>
      </c>
      <c r="K22" s="159">
        <v>2241571</v>
      </c>
      <c r="L22" s="159">
        <v>7194479</v>
      </c>
      <c r="M22" s="159">
        <v>326457</v>
      </c>
      <c r="N22" s="159">
        <v>9762507</v>
      </c>
      <c r="O22" s="159">
        <v>1120782</v>
      </c>
      <c r="P22" s="159">
        <v>6243856</v>
      </c>
      <c r="Q22" s="159">
        <v>2457216</v>
      </c>
      <c r="R22" s="159">
        <v>9821854</v>
      </c>
      <c r="S22" s="159"/>
      <c r="T22" s="159"/>
      <c r="U22" s="159"/>
      <c r="V22" s="159"/>
      <c r="W22" s="159">
        <v>23180774</v>
      </c>
      <c r="X22" s="159">
        <v>17596962</v>
      </c>
      <c r="Y22" s="159">
        <v>5583812</v>
      </c>
      <c r="Z22" s="141">
        <v>31.73</v>
      </c>
      <c r="AA22" s="225">
        <v>22265978</v>
      </c>
    </row>
    <row r="23" spans="1:27" ht="12.75">
      <c r="A23" s="138" t="s">
        <v>92</v>
      </c>
      <c r="B23" s="136"/>
      <c r="C23" s="155">
        <v>8921318</v>
      </c>
      <c r="D23" s="155"/>
      <c r="E23" s="156">
        <v>8610207</v>
      </c>
      <c r="F23" s="60">
        <v>2606184</v>
      </c>
      <c r="G23" s="60"/>
      <c r="H23" s="60"/>
      <c r="I23" s="60"/>
      <c r="J23" s="60"/>
      <c r="K23" s="60"/>
      <c r="L23" s="60"/>
      <c r="M23" s="60"/>
      <c r="N23" s="60"/>
      <c r="O23" s="60">
        <v>543572</v>
      </c>
      <c r="P23" s="60"/>
      <c r="Q23" s="60">
        <v>195430</v>
      </c>
      <c r="R23" s="60">
        <v>739002</v>
      </c>
      <c r="S23" s="60"/>
      <c r="T23" s="60"/>
      <c r="U23" s="60"/>
      <c r="V23" s="60"/>
      <c r="W23" s="60">
        <v>739002</v>
      </c>
      <c r="X23" s="60">
        <v>6457653</v>
      </c>
      <c r="Y23" s="60">
        <v>-5718651</v>
      </c>
      <c r="Z23" s="140">
        <v>-88.56</v>
      </c>
      <c r="AA23" s="62">
        <v>2606184</v>
      </c>
    </row>
    <row r="24" spans="1:27" ht="12.75">
      <c r="A24" s="135" t="s">
        <v>93</v>
      </c>
      <c r="B24" s="142"/>
      <c r="C24" s="153">
        <v>321427</v>
      </c>
      <c r="D24" s="153"/>
      <c r="E24" s="154">
        <v>2748000</v>
      </c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2061000</v>
      </c>
      <c r="Y24" s="100">
        <v>-2061000</v>
      </c>
      <c r="Z24" s="137">
        <v>-100</v>
      </c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467886358</v>
      </c>
      <c r="D25" s="217">
        <f>+D5+D9+D15+D19+D24</f>
        <v>0</v>
      </c>
      <c r="E25" s="230">
        <f t="shared" si="4"/>
        <v>424968598</v>
      </c>
      <c r="F25" s="219">
        <f t="shared" si="4"/>
        <v>275507850</v>
      </c>
      <c r="G25" s="219">
        <f t="shared" si="4"/>
        <v>5648739</v>
      </c>
      <c r="H25" s="219">
        <f t="shared" si="4"/>
        <v>12472747</v>
      </c>
      <c r="I25" s="219">
        <f t="shared" si="4"/>
        <v>16632859</v>
      </c>
      <c r="J25" s="219">
        <f t="shared" si="4"/>
        <v>34754345</v>
      </c>
      <c r="K25" s="219">
        <f t="shared" si="4"/>
        <v>18318371</v>
      </c>
      <c r="L25" s="219">
        <f t="shared" si="4"/>
        <v>26474932</v>
      </c>
      <c r="M25" s="219">
        <f t="shared" si="4"/>
        <v>14072781</v>
      </c>
      <c r="N25" s="219">
        <f t="shared" si="4"/>
        <v>58866084</v>
      </c>
      <c r="O25" s="219">
        <f t="shared" si="4"/>
        <v>9453701</v>
      </c>
      <c r="P25" s="219">
        <f t="shared" si="4"/>
        <v>15697135</v>
      </c>
      <c r="Q25" s="219">
        <f t="shared" si="4"/>
        <v>22852100</v>
      </c>
      <c r="R25" s="219">
        <f t="shared" si="4"/>
        <v>48002936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141623365</v>
      </c>
      <c r="X25" s="219">
        <f t="shared" si="4"/>
        <v>318726441</v>
      </c>
      <c r="Y25" s="219">
        <f t="shared" si="4"/>
        <v>-177103076</v>
      </c>
      <c r="Z25" s="231">
        <f>+IF(X25&lt;&gt;0,+(Y25/X25)*100,0)</f>
        <v>-55.56585623845371</v>
      </c>
      <c r="AA25" s="232">
        <f>+AA5+AA9+AA15+AA19+AA24</f>
        <v>275507850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145395514</v>
      </c>
      <c r="D28" s="155"/>
      <c r="E28" s="156">
        <v>161424000</v>
      </c>
      <c r="F28" s="60">
        <v>119845913</v>
      </c>
      <c r="G28" s="60">
        <v>2223298</v>
      </c>
      <c r="H28" s="60">
        <v>7127339</v>
      </c>
      <c r="I28" s="60">
        <v>10690765</v>
      </c>
      <c r="J28" s="60">
        <v>20041402</v>
      </c>
      <c r="K28" s="60">
        <v>9408039</v>
      </c>
      <c r="L28" s="60">
        <v>17042572</v>
      </c>
      <c r="M28" s="60">
        <v>2237664</v>
      </c>
      <c r="N28" s="60">
        <v>28688275</v>
      </c>
      <c r="O28" s="60">
        <v>8250892</v>
      </c>
      <c r="P28" s="60">
        <v>10570669</v>
      </c>
      <c r="Q28" s="60">
        <v>6938025</v>
      </c>
      <c r="R28" s="60">
        <v>25759586</v>
      </c>
      <c r="S28" s="60"/>
      <c r="T28" s="60"/>
      <c r="U28" s="60"/>
      <c r="V28" s="60"/>
      <c r="W28" s="60">
        <v>74489263</v>
      </c>
      <c r="X28" s="60">
        <v>121068000</v>
      </c>
      <c r="Y28" s="60">
        <v>-46578737</v>
      </c>
      <c r="Z28" s="140">
        <v>-38.47</v>
      </c>
      <c r="AA28" s="155">
        <v>119845913</v>
      </c>
    </row>
    <row r="29" spans="1:27" ht="12.75">
      <c r="A29" s="234" t="s">
        <v>134</v>
      </c>
      <c r="B29" s="136"/>
      <c r="C29" s="155">
        <v>6522088</v>
      </c>
      <c r="D29" s="155"/>
      <c r="E29" s="156">
        <v>94528000</v>
      </c>
      <c r="F29" s="60">
        <v>29686095</v>
      </c>
      <c r="G29" s="60">
        <v>26327</v>
      </c>
      <c r="H29" s="60">
        <v>260254</v>
      </c>
      <c r="I29" s="60">
        <v>622752</v>
      </c>
      <c r="J29" s="60">
        <v>909333</v>
      </c>
      <c r="K29" s="60">
        <v>90631</v>
      </c>
      <c r="L29" s="60">
        <v>654659</v>
      </c>
      <c r="M29" s="60">
        <v>493232</v>
      </c>
      <c r="N29" s="60">
        <v>1238522</v>
      </c>
      <c r="O29" s="60">
        <v>115369</v>
      </c>
      <c r="P29" s="60">
        <v>377623</v>
      </c>
      <c r="Q29" s="60">
        <v>13224977</v>
      </c>
      <c r="R29" s="60">
        <v>13717969</v>
      </c>
      <c r="S29" s="60"/>
      <c r="T29" s="60"/>
      <c r="U29" s="60"/>
      <c r="V29" s="60"/>
      <c r="W29" s="60">
        <v>15865824</v>
      </c>
      <c r="X29" s="60">
        <v>70895997</v>
      </c>
      <c r="Y29" s="60">
        <v>-55030173</v>
      </c>
      <c r="Z29" s="140">
        <v>-77.62</v>
      </c>
      <c r="AA29" s="62">
        <v>29686095</v>
      </c>
    </row>
    <row r="30" spans="1:27" ht="12.75">
      <c r="A30" s="234" t="s">
        <v>135</v>
      </c>
      <c r="B30" s="136"/>
      <c r="C30" s="157">
        <v>6666667</v>
      </c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158584269</v>
      </c>
      <c r="D32" s="210">
        <f>SUM(D28:D31)</f>
        <v>0</v>
      </c>
      <c r="E32" s="211">
        <f t="shared" si="5"/>
        <v>255952000</v>
      </c>
      <c r="F32" s="77">
        <f t="shared" si="5"/>
        <v>149532008</v>
      </c>
      <c r="G32" s="77">
        <f t="shared" si="5"/>
        <v>2249625</v>
      </c>
      <c r="H32" s="77">
        <f t="shared" si="5"/>
        <v>7387593</v>
      </c>
      <c r="I32" s="77">
        <f t="shared" si="5"/>
        <v>11313517</v>
      </c>
      <c r="J32" s="77">
        <f t="shared" si="5"/>
        <v>20950735</v>
      </c>
      <c r="K32" s="77">
        <f t="shared" si="5"/>
        <v>9498670</v>
      </c>
      <c r="L32" s="77">
        <f t="shared" si="5"/>
        <v>17697231</v>
      </c>
      <c r="M32" s="77">
        <f t="shared" si="5"/>
        <v>2730896</v>
      </c>
      <c r="N32" s="77">
        <f t="shared" si="5"/>
        <v>29926797</v>
      </c>
      <c r="O32" s="77">
        <f t="shared" si="5"/>
        <v>8366261</v>
      </c>
      <c r="P32" s="77">
        <f t="shared" si="5"/>
        <v>10948292</v>
      </c>
      <c r="Q32" s="77">
        <f t="shared" si="5"/>
        <v>20163002</v>
      </c>
      <c r="R32" s="77">
        <f t="shared" si="5"/>
        <v>39477555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90355087</v>
      </c>
      <c r="X32" s="77">
        <f t="shared" si="5"/>
        <v>191963997</v>
      </c>
      <c r="Y32" s="77">
        <f t="shared" si="5"/>
        <v>-101608910</v>
      </c>
      <c r="Z32" s="212">
        <f>+IF(X32&lt;&gt;0,+(Y32/X32)*100,0)</f>
        <v>-52.93123272485308</v>
      </c>
      <c r="AA32" s="79">
        <f>SUM(AA28:AA31)</f>
        <v>149532008</v>
      </c>
    </row>
    <row r="33" spans="1:27" ht="12.75">
      <c r="A33" s="237" t="s">
        <v>51</v>
      </c>
      <c r="B33" s="136" t="s">
        <v>137</v>
      </c>
      <c r="C33" s="155">
        <v>64988849</v>
      </c>
      <c r="D33" s="155"/>
      <c r="E33" s="156"/>
      <c r="F33" s="60">
        <v>45658063</v>
      </c>
      <c r="G33" s="60"/>
      <c r="H33" s="60"/>
      <c r="I33" s="60"/>
      <c r="J33" s="60"/>
      <c r="K33" s="60"/>
      <c r="L33" s="60"/>
      <c r="M33" s="60"/>
      <c r="N33" s="60"/>
      <c r="O33" s="60"/>
      <c r="P33" s="60">
        <v>7625162</v>
      </c>
      <c r="Q33" s="60"/>
      <c r="R33" s="60">
        <v>7625162</v>
      </c>
      <c r="S33" s="60"/>
      <c r="T33" s="60"/>
      <c r="U33" s="60"/>
      <c r="V33" s="60"/>
      <c r="W33" s="60">
        <v>7625162</v>
      </c>
      <c r="X33" s="60"/>
      <c r="Y33" s="60">
        <v>7625162</v>
      </c>
      <c r="Z33" s="140"/>
      <c r="AA33" s="62">
        <v>45658063</v>
      </c>
    </row>
    <row r="34" spans="1:27" ht="12.75">
      <c r="A34" s="237" t="s">
        <v>52</v>
      </c>
      <c r="B34" s="136" t="s">
        <v>138</v>
      </c>
      <c r="C34" s="155">
        <v>63046904</v>
      </c>
      <c r="D34" s="155"/>
      <c r="E34" s="156">
        <v>2879630</v>
      </c>
      <c r="F34" s="60">
        <v>2879630</v>
      </c>
      <c r="G34" s="60"/>
      <c r="H34" s="60"/>
      <c r="I34" s="60">
        <v>588831</v>
      </c>
      <c r="J34" s="60">
        <v>588831</v>
      </c>
      <c r="K34" s="60">
        <v>125208</v>
      </c>
      <c r="L34" s="60">
        <v>48621</v>
      </c>
      <c r="M34" s="60"/>
      <c r="N34" s="60">
        <v>173829</v>
      </c>
      <c r="O34" s="60"/>
      <c r="P34" s="60"/>
      <c r="Q34" s="60"/>
      <c r="R34" s="60"/>
      <c r="S34" s="60"/>
      <c r="T34" s="60"/>
      <c r="U34" s="60"/>
      <c r="V34" s="60"/>
      <c r="W34" s="60">
        <v>762660</v>
      </c>
      <c r="X34" s="60">
        <v>2159721</v>
      </c>
      <c r="Y34" s="60">
        <v>-1397061</v>
      </c>
      <c r="Z34" s="140">
        <v>-64.69</v>
      </c>
      <c r="AA34" s="62">
        <v>2879630</v>
      </c>
    </row>
    <row r="35" spans="1:27" ht="12.75">
      <c r="A35" s="237" t="s">
        <v>53</v>
      </c>
      <c r="B35" s="136"/>
      <c r="C35" s="155">
        <v>181266337</v>
      </c>
      <c r="D35" s="155"/>
      <c r="E35" s="156">
        <v>166136968</v>
      </c>
      <c r="F35" s="60">
        <v>77438149</v>
      </c>
      <c r="G35" s="60">
        <v>3399114</v>
      </c>
      <c r="H35" s="60">
        <v>5085154</v>
      </c>
      <c r="I35" s="60">
        <v>4730510</v>
      </c>
      <c r="J35" s="60">
        <v>13214778</v>
      </c>
      <c r="K35" s="60">
        <v>8694494</v>
      </c>
      <c r="L35" s="60">
        <v>8729077</v>
      </c>
      <c r="M35" s="60">
        <v>11341885</v>
      </c>
      <c r="N35" s="60">
        <v>28765456</v>
      </c>
      <c r="O35" s="60">
        <v>1087440</v>
      </c>
      <c r="P35" s="60">
        <v>-2876319</v>
      </c>
      <c r="Q35" s="60">
        <v>2689098</v>
      </c>
      <c r="R35" s="60">
        <v>900219</v>
      </c>
      <c r="S35" s="60"/>
      <c r="T35" s="60"/>
      <c r="U35" s="60"/>
      <c r="V35" s="60"/>
      <c r="W35" s="60">
        <v>42880453</v>
      </c>
      <c r="X35" s="60">
        <v>124602723</v>
      </c>
      <c r="Y35" s="60">
        <v>-81722270</v>
      </c>
      <c r="Z35" s="140">
        <v>-65.59</v>
      </c>
      <c r="AA35" s="62">
        <v>77438149</v>
      </c>
    </row>
    <row r="36" spans="1:27" ht="12.75">
      <c r="A36" s="238" t="s">
        <v>139</v>
      </c>
      <c r="B36" s="149"/>
      <c r="C36" s="222">
        <f aca="true" t="shared" si="6" ref="C36:Y36">SUM(C32:C35)</f>
        <v>467886359</v>
      </c>
      <c r="D36" s="222">
        <f>SUM(D32:D35)</f>
        <v>0</v>
      </c>
      <c r="E36" s="218">
        <f t="shared" si="6"/>
        <v>424968598</v>
      </c>
      <c r="F36" s="220">
        <f t="shared" si="6"/>
        <v>275507850</v>
      </c>
      <c r="G36" s="220">
        <f t="shared" si="6"/>
        <v>5648739</v>
      </c>
      <c r="H36" s="220">
        <f t="shared" si="6"/>
        <v>12472747</v>
      </c>
      <c r="I36" s="220">
        <f t="shared" si="6"/>
        <v>16632858</v>
      </c>
      <c r="J36" s="220">
        <f t="shared" si="6"/>
        <v>34754344</v>
      </c>
      <c r="K36" s="220">
        <f t="shared" si="6"/>
        <v>18318372</v>
      </c>
      <c r="L36" s="220">
        <f t="shared" si="6"/>
        <v>26474929</v>
      </c>
      <c r="M36" s="220">
        <f t="shared" si="6"/>
        <v>14072781</v>
      </c>
      <c r="N36" s="220">
        <f t="shared" si="6"/>
        <v>58866082</v>
      </c>
      <c r="O36" s="220">
        <f t="shared" si="6"/>
        <v>9453701</v>
      </c>
      <c r="P36" s="220">
        <f t="shared" si="6"/>
        <v>15697135</v>
      </c>
      <c r="Q36" s="220">
        <f t="shared" si="6"/>
        <v>22852100</v>
      </c>
      <c r="R36" s="220">
        <f t="shared" si="6"/>
        <v>48002936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141623362</v>
      </c>
      <c r="X36" s="220">
        <f t="shared" si="6"/>
        <v>318726441</v>
      </c>
      <c r="Y36" s="220">
        <f t="shared" si="6"/>
        <v>-177103079</v>
      </c>
      <c r="Z36" s="221">
        <f>+IF(X36&lt;&gt;0,+(Y36/X36)*100,0)</f>
        <v>-55.56585717969975</v>
      </c>
      <c r="AA36" s="239">
        <f>SUM(AA32:AA35)</f>
        <v>275507850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26118158</v>
      </c>
      <c r="D6" s="155"/>
      <c r="E6" s="59">
        <v>621000</v>
      </c>
      <c r="F6" s="60">
        <v>1053487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790115</v>
      </c>
      <c r="Y6" s="60">
        <v>-790115</v>
      </c>
      <c r="Z6" s="140">
        <v>-100</v>
      </c>
      <c r="AA6" s="62">
        <v>1053487</v>
      </c>
    </row>
    <row r="7" spans="1:27" ht="12.75">
      <c r="A7" s="249" t="s">
        <v>144</v>
      </c>
      <c r="B7" s="182"/>
      <c r="C7" s="155">
        <v>41173489</v>
      </c>
      <c r="D7" s="155"/>
      <c r="E7" s="59"/>
      <c r="F7" s="60"/>
      <c r="G7" s="60">
        <v>87933336</v>
      </c>
      <c r="H7" s="60">
        <v>62869644</v>
      </c>
      <c r="I7" s="60">
        <v>40335303</v>
      </c>
      <c r="J7" s="60">
        <v>40335303</v>
      </c>
      <c r="K7" s="60">
        <v>33674402</v>
      </c>
      <c r="L7" s="60">
        <v>34487531</v>
      </c>
      <c r="M7" s="60">
        <v>54743481</v>
      </c>
      <c r="N7" s="60">
        <v>54743481</v>
      </c>
      <c r="O7" s="60">
        <v>39984832</v>
      </c>
      <c r="P7" s="60">
        <v>36782150</v>
      </c>
      <c r="Q7" s="60">
        <v>30368457</v>
      </c>
      <c r="R7" s="60">
        <v>30368457</v>
      </c>
      <c r="S7" s="60"/>
      <c r="T7" s="60"/>
      <c r="U7" s="60"/>
      <c r="V7" s="60"/>
      <c r="W7" s="60">
        <v>30368457</v>
      </c>
      <c r="X7" s="60"/>
      <c r="Y7" s="60">
        <v>30368457</v>
      </c>
      <c r="Z7" s="140"/>
      <c r="AA7" s="62"/>
    </row>
    <row r="8" spans="1:27" ht="12.75">
      <c r="A8" s="249" t="s">
        <v>145</v>
      </c>
      <c r="B8" s="182"/>
      <c r="C8" s="155">
        <v>486264114</v>
      </c>
      <c r="D8" s="155"/>
      <c r="E8" s="59">
        <v>464122330</v>
      </c>
      <c r="F8" s="60">
        <v>464122330</v>
      </c>
      <c r="G8" s="60">
        <v>362221707</v>
      </c>
      <c r="H8" s="60">
        <v>486264121</v>
      </c>
      <c r="I8" s="60">
        <v>486264121</v>
      </c>
      <c r="J8" s="60">
        <v>486264121</v>
      </c>
      <c r="K8" s="60">
        <v>486264121</v>
      </c>
      <c r="L8" s="60">
        <v>486264121</v>
      </c>
      <c r="M8" s="60">
        <v>486264121</v>
      </c>
      <c r="N8" s="60">
        <v>486264121</v>
      </c>
      <c r="O8" s="60">
        <v>486264121</v>
      </c>
      <c r="P8" s="60">
        <v>486264121</v>
      </c>
      <c r="Q8" s="60">
        <v>464122330</v>
      </c>
      <c r="R8" s="60">
        <v>464122330</v>
      </c>
      <c r="S8" s="60"/>
      <c r="T8" s="60"/>
      <c r="U8" s="60"/>
      <c r="V8" s="60"/>
      <c r="W8" s="60">
        <v>464122330</v>
      </c>
      <c r="X8" s="60">
        <v>348091748</v>
      </c>
      <c r="Y8" s="60">
        <v>116030582</v>
      </c>
      <c r="Z8" s="140">
        <v>33.33</v>
      </c>
      <c r="AA8" s="62">
        <v>464122330</v>
      </c>
    </row>
    <row r="9" spans="1:27" ht="12.75">
      <c r="A9" s="249" t="s">
        <v>146</v>
      </c>
      <c r="B9" s="182"/>
      <c r="C9" s="155">
        <v>200245</v>
      </c>
      <c r="D9" s="155"/>
      <c r="E9" s="59">
        <v>56455372</v>
      </c>
      <c r="F9" s="60">
        <v>56455372</v>
      </c>
      <c r="G9" s="60">
        <v>56455372</v>
      </c>
      <c r="H9" s="60">
        <v>200245</v>
      </c>
      <c r="I9" s="60">
        <v>200245</v>
      </c>
      <c r="J9" s="60">
        <v>200245</v>
      </c>
      <c r="K9" s="60">
        <v>200245</v>
      </c>
      <c r="L9" s="60">
        <v>200245</v>
      </c>
      <c r="M9" s="60">
        <v>200245</v>
      </c>
      <c r="N9" s="60">
        <v>200245</v>
      </c>
      <c r="O9" s="60">
        <v>200245</v>
      </c>
      <c r="P9" s="60">
        <v>200245</v>
      </c>
      <c r="Q9" s="60">
        <v>56455372</v>
      </c>
      <c r="R9" s="60">
        <v>56455372</v>
      </c>
      <c r="S9" s="60"/>
      <c r="T9" s="60"/>
      <c r="U9" s="60"/>
      <c r="V9" s="60"/>
      <c r="W9" s="60">
        <v>56455372</v>
      </c>
      <c r="X9" s="60">
        <v>42341529</v>
      </c>
      <c r="Y9" s="60">
        <v>14113843</v>
      </c>
      <c r="Z9" s="140">
        <v>33.33</v>
      </c>
      <c r="AA9" s="62">
        <v>56455372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15138072</v>
      </c>
      <c r="D11" s="155"/>
      <c r="E11" s="59">
        <v>18721361</v>
      </c>
      <c r="F11" s="60">
        <v>18721361</v>
      </c>
      <c r="G11" s="60">
        <v>15159398</v>
      </c>
      <c r="H11" s="60">
        <v>15138072</v>
      </c>
      <c r="I11" s="60">
        <v>15138072</v>
      </c>
      <c r="J11" s="60">
        <v>15138072</v>
      </c>
      <c r="K11" s="60">
        <v>15138072</v>
      </c>
      <c r="L11" s="60">
        <v>15138072</v>
      </c>
      <c r="M11" s="60">
        <v>15138072</v>
      </c>
      <c r="N11" s="60">
        <v>15138072</v>
      </c>
      <c r="O11" s="60">
        <v>15138072</v>
      </c>
      <c r="P11" s="60">
        <v>15138072</v>
      </c>
      <c r="Q11" s="60">
        <v>18721361</v>
      </c>
      <c r="R11" s="60">
        <v>18721361</v>
      </c>
      <c r="S11" s="60"/>
      <c r="T11" s="60"/>
      <c r="U11" s="60"/>
      <c r="V11" s="60"/>
      <c r="W11" s="60">
        <v>18721361</v>
      </c>
      <c r="X11" s="60">
        <v>14041021</v>
      </c>
      <c r="Y11" s="60">
        <v>4680340</v>
      </c>
      <c r="Z11" s="140">
        <v>33.33</v>
      </c>
      <c r="AA11" s="62">
        <v>18721361</v>
      </c>
    </row>
    <row r="12" spans="1:27" ht="12.75">
      <c r="A12" s="250" t="s">
        <v>56</v>
      </c>
      <c r="B12" s="251"/>
      <c r="C12" s="168">
        <f aca="true" t="shared" si="0" ref="C12:Y12">SUM(C6:C11)</f>
        <v>568894078</v>
      </c>
      <c r="D12" s="168">
        <f>SUM(D6:D11)</f>
        <v>0</v>
      </c>
      <c r="E12" s="72">
        <f t="shared" si="0"/>
        <v>539920063</v>
      </c>
      <c r="F12" s="73">
        <f t="shared" si="0"/>
        <v>540352550</v>
      </c>
      <c r="G12" s="73">
        <f t="shared" si="0"/>
        <v>521769813</v>
      </c>
      <c r="H12" s="73">
        <f t="shared" si="0"/>
        <v>564472082</v>
      </c>
      <c r="I12" s="73">
        <f t="shared" si="0"/>
        <v>541937741</v>
      </c>
      <c r="J12" s="73">
        <f t="shared" si="0"/>
        <v>541937741</v>
      </c>
      <c r="K12" s="73">
        <f t="shared" si="0"/>
        <v>535276840</v>
      </c>
      <c r="L12" s="73">
        <f t="shared" si="0"/>
        <v>536089969</v>
      </c>
      <c r="M12" s="73">
        <f t="shared" si="0"/>
        <v>556345919</v>
      </c>
      <c r="N12" s="73">
        <f t="shared" si="0"/>
        <v>556345919</v>
      </c>
      <c r="O12" s="73">
        <f t="shared" si="0"/>
        <v>541587270</v>
      </c>
      <c r="P12" s="73">
        <f t="shared" si="0"/>
        <v>538384588</v>
      </c>
      <c r="Q12" s="73">
        <f t="shared" si="0"/>
        <v>569667520</v>
      </c>
      <c r="R12" s="73">
        <f t="shared" si="0"/>
        <v>569667520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569667520</v>
      </c>
      <c r="X12" s="73">
        <f t="shared" si="0"/>
        <v>405264413</v>
      </c>
      <c r="Y12" s="73">
        <f t="shared" si="0"/>
        <v>164403107</v>
      </c>
      <c r="Z12" s="170">
        <f>+IF(X12&lt;&gt;0,+(Y12/X12)*100,0)</f>
        <v>40.56687479243335</v>
      </c>
      <c r="AA12" s="74">
        <f>SUM(AA6:AA11)</f>
        <v>540352550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>
        <v>70293734</v>
      </c>
      <c r="D16" s="155"/>
      <c r="E16" s="59">
        <v>69792656</v>
      </c>
      <c r="F16" s="60">
        <v>69792656</v>
      </c>
      <c r="G16" s="159">
        <v>70500538</v>
      </c>
      <c r="H16" s="159">
        <v>71305544</v>
      </c>
      <c r="I16" s="159">
        <v>72093333</v>
      </c>
      <c r="J16" s="60">
        <v>72093333</v>
      </c>
      <c r="K16" s="159">
        <v>72916526</v>
      </c>
      <c r="L16" s="159">
        <v>73722113</v>
      </c>
      <c r="M16" s="60">
        <v>74563905</v>
      </c>
      <c r="N16" s="159">
        <v>74563905</v>
      </c>
      <c r="O16" s="159">
        <v>77864351</v>
      </c>
      <c r="P16" s="159">
        <v>76192670</v>
      </c>
      <c r="Q16" s="60">
        <v>77062671</v>
      </c>
      <c r="R16" s="159">
        <v>77062671</v>
      </c>
      <c r="S16" s="159"/>
      <c r="T16" s="60"/>
      <c r="U16" s="159"/>
      <c r="V16" s="159"/>
      <c r="W16" s="159">
        <v>77062671</v>
      </c>
      <c r="X16" s="60">
        <v>52344492</v>
      </c>
      <c r="Y16" s="159">
        <v>24718179</v>
      </c>
      <c r="Z16" s="141">
        <v>47.22</v>
      </c>
      <c r="AA16" s="225">
        <v>69792656</v>
      </c>
    </row>
    <row r="17" spans="1:27" ht="12.75">
      <c r="A17" s="249" t="s">
        <v>152</v>
      </c>
      <c r="B17" s="182"/>
      <c r="C17" s="155">
        <v>527178350</v>
      </c>
      <c r="D17" s="155"/>
      <c r="E17" s="59">
        <v>523511800</v>
      </c>
      <c r="F17" s="60">
        <v>504511800</v>
      </c>
      <c r="G17" s="60">
        <v>504511800</v>
      </c>
      <c r="H17" s="60">
        <v>527178350</v>
      </c>
      <c r="I17" s="60">
        <v>527178350</v>
      </c>
      <c r="J17" s="60">
        <v>527178350</v>
      </c>
      <c r="K17" s="60">
        <v>527178350</v>
      </c>
      <c r="L17" s="60">
        <v>527178350</v>
      </c>
      <c r="M17" s="60">
        <v>527178350</v>
      </c>
      <c r="N17" s="60">
        <v>527178350</v>
      </c>
      <c r="O17" s="60">
        <v>527178350</v>
      </c>
      <c r="P17" s="60">
        <v>527178350</v>
      </c>
      <c r="Q17" s="60">
        <v>504511800</v>
      </c>
      <c r="R17" s="60">
        <v>504511800</v>
      </c>
      <c r="S17" s="60"/>
      <c r="T17" s="60"/>
      <c r="U17" s="60"/>
      <c r="V17" s="60"/>
      <c r="W17" s="60">
        <v>504511800</v>
      </c>
      <c r="X17" s="60">
        <v>378383850</v>
      </c>
      <c r="Y17" s="60">
        <v>126127950</v>
      </c>
      <c r="Z17" s="140">
        <v>33.33</v>
      </c>
      <c r="AA17" s="62">
        <v>504511800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5558646530</v>
      </c>
      <c r="D19" s="155"/>
      <c r="E19" s="59">
        <v>5472642948</v>
      </c>
      <c r="F19" s="60">
        <v>5348008601</v>
      </c>
      <c r="G19" s="60">
        <v>5372602380</v>
      </c>
      <c r="H19" s="60">
        <v>5558646530</v>
      </c>
      <c r="I19" s="60">
        <v>5558646530</v>
      </c>
      <c r="J19" s="60">
        <v>5558646530</v>
      </c>
      <c r="K19" s="60">
        <v>5558646530</v>
      </c>
      <c r="L19" s="60">
        <v>5558646530</v>
      </c>
      <c r="M19" s="60">
        <v>5558646530</v>
      </c>
      <c r="N19" s="60">
        <v>5558646530</v>
      </c>
      <c r="O19" s="60">
        <v>5558646530</v>
      </c>
      <c r="P19" s="60">
        <v>5558646530</v>
      </c>
      <c r="Q19" s="60">
        <v>5348008601</v>
      </c>
      <c r="R19" s="60">
        <v>5348008601</v>
      </c>
      <c r="S19" s="60"/>
      <c r="T19" s="60"/>
      <c r="U19" s="60"/>
      <c r="V19" s="60"/>
      <c r="W19" s="60">
        <v>5348008601</v>
      </c>
      <c r="X19" s="60">
        <v>4011006451</v>
      </c>
      <c r="Y19" s="60">
        <v>1337002150</v>
      </c>
      <c r="Z19" s="140">
        <v>33.33</v>
      </c>
      <c r="AA19" s="62">
        <v>5348008601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17660156</v>
      </c>
      <c r="D22" s="155"/>
      <c r="E22" s="59">
        <v>22626482</v>
      </c>
      <c r="F22" s="60">
        <v>16800082</v>
      </c>
      <c r="G22" s="60">
        <v>16968082</v>
      </c>
      <c r="H22" s="60">
        <v>17660156</v>
      </c>
      <c r="I22" s="60">
        <v>17660156</v>
      </c>
      <c r="J22" s="60">
        <v>17660156</v>
      </c>
      <c r="K22" s="60">
        <v>17660156</v>
      </c>
      <c r="L22" s="60">
        <v>17660156</v>
      </c>
      <c r="M22" s="60">
        <v>17660156</v>
      </c>
      <c r="N22" s="60">
        <v>17660156</v>
      </c>
      <c r="O22" s="60">
        <v>17660156</v>
      </c>
      <c r="P22" s="60">
        <v>17660156</v>
      </c>
      <c r="Q22" s="60">
        <v>16800082</v>
      </c>
      <c r="R22" s="60">
        <v>16800082</v>
      </c>
      <c r="S22" s="60"/>
      <c r="T22" s="60"/>
      <c r="U22" s="60"/>
      <c r="V22" s="60"/>
      <c r="W22" s="60">
        <v>16800082</v>
      </c>
      <c r="X22" s="60">
        <v>12600062</v>
      </c>
      <c r="Y22" s="60">
        <v>4200020</v>
      </c>
      <c r="Z22" s="140">
        <v>33.33</v>
      </c>
      <c r="AA22" s="62">
        <v>16800082</v>
      </c>
    </row>
    <row r="23" spans="1:27" ht="12.75">
      <c r="A23" s="249" t="s">
        <v>158</v>
      </c>
      <c r="B23" s="182"/>
      <c r="C23" s="155">
        <v>2451665</v>
      </c>
      <c r="D23" s="155"/>
      <c r="E23" s="59"/>
      <c r="F23" s="60"/>
      <c r="G23" s="159"/>
      <c r="H23" s="159">
        <v>2451665</v>
      </c>
      <c r="I23" s="159">
        <v>2451665</v>
      </c>
      <c r="J23" s="60">
        <v>2451665</v>
      </c>
      <c r="K23" s="159">
        <v>2451665</v>
      </c>
      <c r="L23" s="159">
        <v>2451665</v>
      </c>
      <c r="M23" s="60">
        <v>2451665</v>
      </c>
      <c r="N23" s="159">
        <v>2451665</v>
      </c>
      <c r="O23" s="159">
        <v>2451665</v>
      </c>
      <c r="P23" s="159">
        <v>2451665</v>
      </c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6176230435</v>
      </c>
      <c r="D24" s="168">
        <f>SUM(D15:D23)</f>
        <v>0</v>
      </c>
      <c r="E24" s="76">
        <f t="shared" si="1"/>
        <v>6088573886</v>
      </c>
      <c r="F24" s="77">
        <f t="shared" si="1"/>
        <v>5939113139</v>
      </c>
      <c r="G24" s="77">
        <f t="shared" si="1"/>
        <v>5964582800</v>
      </c>
      <c r="H24" s="77">
        <f t="shared" si="1"/>
        <v>6177242245</v>
      </c>
      <c r="I24" s="77">
        <f t="shared" si="1"/>
        <v>6178030034</v>
      </c>
      <c r="J24" s="77">
        <f t="shared" si="1"/>
        <v>6178030034</v>
      </c>
      <c r="K24" s="77">
        <f t="shared" si="1"/>
        <v>6178853227</v>
      </c>
      <c r="L24" s="77">
        <f t="shared" si="1"/>
        <v>6179658814</v>
      </c>
      <c r="M24" s="77">
        <f t="shared" si="1"/>
        <v>6180500606</v>
      </c>
      <c r="N24" s="77">
        <f t="shared" si="1"/>
        <v>6180500606</v>
      </c>
      <c r="O24" s="77">
        <f t="shared" si="1"/>
        <v>6183801052</v>
      </c>
      <c r="P24" s="77">
        <f t="shared" si="1"/>
        <v>6182129371</v>
      </c>
      <c r="Q24" s="77">
        <f t="shared" si="1"/>
        <v>5946383154</v>
      </c>
      <c r="R24" s="77">
        <f t="shared" si="1"/>
        <v>5946383154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5946383154</v>
      </c>
      <c r="X24" s="77">
        <f t="shared" si="1"/>
        <v>4454334855</v>
      </c>
      <c r="Y24" s="77">
        <f t="shared" si="1"/>
        <v>1492048299</v>
      </c>
      <c r="Z24" s="212">
        <f>+IF(X24&lt;&gt;0,+(Y24/X24)*100,0)</f>
        <v>33.496545445504005</v>
      </c>
      <c r="AA24" s="79">
        <f>SUM(AA15:AA23)</f>
        <v>5939113139</v>
      </c>
    </row>
    <row r="25" spans="1:27" ht="12.75">
      <c r="A25" s="250" t="s">
        <v>159</v>
      </c>
      <c r="B25" s="251"/>
      <c r="C25" s="168">
        <f aca="true" t="shared" si="2" ref="C25:Y25">+C12+C24</f>
        <v>6745124513</v>
      </c>
      <c r="D25" s="168">
        <f>+D12+D24</f>
        <v>0</v>
      </c>
      <c r="E25" s="72">
        <f t="shared" si="2"/>
        <v>6628493949</v>
      </c>
      <c r="F25" s="73">
        <f t="shared" si="2"/>
        <v>6479465689</v>
      </c>
      <c r="G25" s="73">
        <f t="shared" si="2"/>
        <v>6486352613</v>
      </c>
      <c r="H25" s="73">
        <f t="shared" si="2"/>
        <v>6741714327</v>
      </c>
      <c r="I25" s="73">
        <f t="shared" si="2"/>
        <v>6719967775</v>
      </c>
      <c r="J25" s="73">
        <f t="shared" si="2"/>
        <v>6719967775</v>
      </c>
      <c r="K25" s="73">
        <f t="shared" si="2"/>
        <v>6714130067</v>
      </c>
      <c r="L25" s="73">
        <f t="shared" si="2"/>
        <v>6715748783</v>
      </c>
      <c r="M25" s="73">
        <f t="shared" si="2"/>
        <v>6736846525</v>
      </c>
      <c r="N25" s="73">
        <f t="shared" si="2"/>
        <v>6736846525</v>
      </c>
      <c r="O25" s="73">
        <f t="shared" si="2"/>
        <v>6725388322</v>
      </c>
      <c r="P25" s="73">
        <f t="shared" si="2"/>
        <v>6720513959</v>
      </c>
      <c r="Q25" s="73">
        <f t="shared" si="2"/>
        <v>6516050674</v>
      </c>
      <c r="R25" s="73">
        <f t="shared" si="2"/>
        <v>6516050674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6516050674</v>
      </c>
      <c r="X25" s="73">
        <f t="shared" si="2"/>
        <v>4859599268</v>
      </c>
      <c r="Y25" s="73">
        <f t="shared" si="2"/>
        <v>1656451406</v>
      </c>
      <c r="Z25" s="170">
        <f>+IF(X25&lt;&gt;0,+(Y25/X25)*100,0)</f>
        <v>34.08617284366584</v>
      </c>
      <c r="AA25" s="74">
        <f>+AA12+AA24</f>
        <v>6479465689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>
        <v>12462940</v>
      </c>
      <c r="H29" s="60">
        <v>20214891</v>
      </c>
      <c r="I29" s="60">
        <v>21646022</v>
      </c>
      <c r="J29" s="60">
        <v>21646022</v>
      </c>
      <c r="K29" s="60">
        <v>26637666</v>
      </c>
      <c r="L29" s="60">
        <v>18773867</v>
      </c>
      <c r="M29" s="60">
        <v>21570554</v>
      </c>
      <c r="N29" s="60">
        <v>21570554</v>
      </c>
      <c r="O29" s="60">
        <v>24198689</v>
      </c>
      <c r="P29" s="60">
        <v>32480893</v>
      </c>
      <c r="Q29" s="60">
        <v>30029740</v>
      </c>
      <c r="R29" s="60">
        <v>30029740</v>
      </c>
      <c r="S29" s="60"/>
      <c r="T29" s="60"/>
      <c r="U29" s="60"/>
      <c r="V29" s="60"/>
      <c r="W29" s="60">
        <v>30029740</v>
      </c>
      <c r="X29" s="60"/>
      <c r="Y29" s="60">
        <v>30029740</v>
      </c>
      <c r="Z29" s="140"/>
      <c r="AA29" s="62"/>
    </row>
    <row r="30" spans="1:27" ht="12.75">
      <c r="A30" s="249" t="s">
        <v>52</v>
      </c>
      <c r="B30" s="182"/>
      <c r="C30" s="155">
        <v>33813873</v>
      </c>
      <c r="D30" s="155"/>
      <c r="E30" s="59">
        <v>33813833</v>
      </c>
      <c r="F30" s="60">
        <v>33813833</v>
      </c>
      <c r="G30" s="60">
        <v>34611508</v>
      </c>
      <c r="H30" s="60">
        <v>33460666</v>
      </c>
      <c r="I30" s="60">
        <v>33460666</v>
      </c>
      <c r="J30" s="60">
        <v>33460666</v>
      </c>
      <c r="K30" s="60">
        <v>34413283</v>
      </c>
      <c r="L30" s="60">
        <v>34562802</v>
      </c>
      <c r="M30" s="60">
        <v>34336382</v>
      </c>
      <c r="N30" s="60">
        <v>34336382</v>
      </c>
      <c r="O30" s="60">
        <v>34876532</v>
      </c>
      <c r="P30" s="60">
        <v>35019670</v>
      </c>
      <c r="Q30" s="60">
        <v>34379420</v>
      </c>
      <c r="R30" s="60">
        <v>34379420</v>
      </c>
      <c r="S30" s="60"/>
      <c r="T30" s="60"/>
      <c r="U30" s="60"/>
      <c r="V30" s="60"/>
      <c r="W30" s="60">
        <v>34379420</v>
      </c>
      <c r="X30" s="60">
        <v>25360375</v>
      </c>
      <c r="Y30" s="60">
        <v>9019045</v>
      </c>
      <c r="Z30" s="140">
        <v>35.56</v>
      </c>
      <c r="AA30" s="62">
        <v>33813833</v>
      </c>
    </row>
    <row r="31" spans="1:27" ht="12.75">
      <c r="A31" s="249" t="s">
        <v>163</v>
      </c>
      <c r="B31" s="182"/>
      <c r="C31" s="155">
        <v>56628022</v>
      </c>
      <c r="D31" s="155"/>
      <c r="E31" s="59">
        <v>63306819</v>
      </c>
      <c r="F31" s="60">
        <v>63306819</v>
      </c>
      <c r="G31" s="60">
        <v>50541773</v>
      </c>
      <c r="H31" s="60">
        <v>56628022</v>
      </c>
      <c r="I31" s="60">
        <v>56628022</v>
      </c>
      <c r="J31" s="60">
        <v>56628022</v>
      </c>
      <c r="K31" s="60">
        <v>56628022</v>
      </c>
      <c r="L31" s="60">
        <v>56628022</v>
      </c>
      <c r="M31" s="60">
        <v>56628022</v>
      </c>
      <c r="N31" s="60">
        <v>56628022</v>
      </c>
      <c r="O31" s="60">
        <v>56628022</v>
      </c>
      <c r="P31" s="60">
        <v>56628022</v>
      </c>
      <c r="Q31" s="60">
        <v>63306819</v>
      </c>
      <c r="R31" s="60">
        <v>63306819</v>
      </c>
      <c r="S31" s="60"/>
      <c r="T31" s="60"/>
      <c r="U31" s="60"/>
      <c r="V31" s="60"/>
      <c r="W31" s="60">
        <v>63306819</v>
      </c>
      <c r="X31" s="60">
        <v>47480114</v>
      </c>
      <c r="Y31" s="60">
        <v>15826705</v>
      </c>
      <c r="Z31" s="140">
        <v>33.33</v>
      </c>
      <c r="AA31" s="62">
        <v>63306819</v>
      </c>
    </row>
    <row r="32" spans="1:27" ht="12.75">
      <c r="A32" s="249" t="s">
        <v>164</v>
      </c>
      <c r="B32" s="182"/>
      <c r="C32" s="155">
        <v>774434521</v>
      </c>
      <c r="D32" s="155"/>
      <c r="E32" s="59">
        <v>430152310</v>
      </c>
      <c r="F32" s="60">
        <v>430152310</v>
      </c>
      <c r="G32" s="60">
        <v>420891140</v>
      </c>
      <c r="H32" s="60">
        <v>771666536</v>
      </c>
      <c r="I32" s="60">
        <v>771666536</v>
      </c>
      <c r="J32" s="60">
        <v>771666536</v>
      </c>
      <c r="K32" s="60">
        <v>771666536</v>
      </c>
      <c r="L32" s="60">
        <v>771666536</v>
      </c>
      <c r="M32" s="60">
        <v>771666536</v>
      </c>
      <c r="N32" s="60">
        <v>771666536</v>
      </c>
      <c r="O32" s="60">
        <v>771666536</v>
      </c>
      <c r="P32" s="60">
        <v>771666536</v>
      </c>
      <c r="Q32" s="60">
        <v>430152310</v>
      </c>
      <c r="R32" s="60">
        <v>430152310</v>
      </c>
      <c r="S32" s="60"/>
      <c r="T32" s="60"/>
      <c r="U32" s="60"/>
      <c r="V32" s="60"/>
      <c r="W32" s="60">
        <v>430152310</v>
      </c>
      <c r="X32" s="60">
        <v>322614233</v>
      </c>
      <c r="Y32" s="60">
        <v>107538077</v>
      </c>
      <c r="Z32" s="140">
        <v>33.33</v>
      </c>
      <c r="AA32" s="62">
        <v>430152310</v>
      </c>
    </row>
    <row r="33" spans="1:27" ht="12.75">
      <c r="A33" s="249" t="s">
        <v>165</v>
      </c>
      <c r="B33" s="182"/>
      <c r="C33" s="155">
        <v>15272550</v>
      </c>
      <c r="D33" s="155"/>
      <c r="E33" s="59">
        <v>14084708</v>
      </c>
      <c r="F33" s="60">
        <v>14084708</v>
      </c>
      <c r="G33" s="60">
        <v>14084708</v>
      </c>
      <c r="H33" s="60">
        <v>15272550</v>
      </c>
      <c r="I33" s="60">
        <v>15272550</v>
      </c>
      <c r="J33" s="60">
        <v>15272550</v>
      </c>
      <c r="K33" s="60">
        <v>15272550</v>
      </c>
      <c r="L33" s="60">
        <v>15272550</v>
      </c>
      <c r="M33" s="60">
        <v>15272550</v>
      </c>
      <c r="N33" s="60">
        <v>15272550</v>
      </c>
      <c r="O33" s="60">
        <v>15272550</v>
      </c>
      <c r="P33" s="60">
        <v>15272550</v>
      </c>
      <c r="Q33" s="60">
        <v>14084708</v>
      </c>
      <c r="R33" s="60">
        <v>14084708</v>
      </c>
      <c r="S33" s="60"/>
      <c r="T33" s="60"/>
      <c r="U33" s="60"/>
      <c r="V33" s="60"/>
      <c r="W33" s="60">
        <v>14084708</v>
      </c>
      <c r="X33" s="60">
        <v>10563531</v>
      </c>
      <c r="Y33" s="60">
        <v>3521177</v>
      </c>
      <c r="Z33" s="140">
        <v>33.33</v>
      </c>
      <c r="AA33" s="62">
        <v>14084708</v>
      </c>
    </row>
    <row r="34" spans="1:27" ht="12.75">
      <c r="A34" s="250" t="s">
        <v>58</v>
      </c>
      <c r="B34" s="251"/>
      <c r="C34" s="168">
        <f aca="true" t="shared" si="3" ref="C34:Y34">SUM(C29:C33)</f>
        <v>880148966</v>
      </c>
      <c r="D34" s="168">
        <f>SUM(D29:D33)</f>
        <v>0</v>
      </c>
      <c r="E34" s="72">
        <f t="shared" si="3"/>
        <v>541357670</v>
      </c>
      <c r="F34" s="73">
        <f t="shared" si="3"/>
        <v>541357670</v>
      </c>
      <c r="G34" s="73">
        <f t="shared" si="3"/>
        <v>532592069</v>
      </c>
      <c r="H34" s="73">
        <f t="shared" si="3"/>
        <v>897242665</v>
      </c>
      <c r="I34" s="73">
        <f t="shared" si="3"/>
        <v>898673796</v>
      </c>
      <c r="J34" s="73">
        <f t="shared" si="3"/>
        <v>898673796</v>
      </c>
      <c r="K34" s="73">
        <f t="shared" si="3"/>
        <v>904618057</v>
      </c>
      <c r="L34" s="73">
        <f t="shared" si="3"/>
        <v>896903777</v>
      </c>
      <c r="M34" s="73">
        <f t="shared" si="3"/>
        <v>899474044</v>
      </c>
      <c r="N34" s="73">
        <f t="shared" si="3"/>
        <v>899474044</v>
      </c>
      <c r="O34" s="73">
        <f t="shared" si="3"/>
        <v>902642329</v>
      </c>
      <c r="P34" s="73">
        <f t="shared" si="3"/>
        <v>911067671</v>
      </c>
      <c r="Q34" s="73">
        <f t="shared" si="3"/>
        <v>571952997</v>
      </c>
      <c r="R34" s="73">
        <f t="shared" si="3"/>
        <v>571952997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571952997</v>
      </c>
      <c r="X34" s="73">
        <f t="shared" si="3"/>
        <v>406018253</v>
      </c>
      <c r="Y34" s="73">
        <f t="shared" si="3"/>
        <v>165934744</v>
      </c>
      <c r="Z34" s="170">
        <f>+IF(X34&lt;&gt;0,+(Y34/X34)*100,0)</f>
        <v>40.86878921672519</v>
      </c>
      <c r="AA34" s="74">
        <f>SUM(AA29:AA33)</f>
        <v>541357670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506955463</v>
      </c>
      <c r="D37" s="155"/>
      <c r="E37" s="59">
        <v>443131726</v>
      </c>
      <c r="F37" s="60">
        <v>443131726</v>
      </c>
      <c r="G37" s="60">
        <v>477170743</v>
      </c>
      <c r="H37" s="60">
        <v>474219733</v>
      </c>
      <c r="I37" s="60">
        <v>466116193</v>
      </c>
      <c r="J37" s="60">
        <v>466116193</v>
      </c>
      <c r="K37" s="60">
        <v>463482018</v>
      </c>
      <c r="L37" s="60">
        <v>461552095</v>
      </c>
      <c r="M37" s="60">
        <v>460735438</v>
      </c>
      <c r="N37" s="60">
        <v>460735438</v>
      </c>
      <c r="O37" s="60">
        <v>457814743</v>
      </c>
      <c r="P37" s="60">
        <v>455684099</v>
      </c>
      <c r="Q37" s="60">
        <v>448268525</v>
      </c>
      <c r="R37" s="60">
        <v>448268525</v>
      </c>
      <c r="S37" s="60"/>
      <c r="T37" s="60"/>
      <c r="U37" s="60"/>
      <c r="V37" s="60"/>
      <c r="W37" s="60">
        <v>448268525</v>
      </c>
      <c r="X37" s="60">
        <v>332348795</v>
      </c>
      <c r="Y37" s="60">
        <v>115919730</v>
      </c>
      <c r="Z37" s="140">
        <v>34.88</v>
      </c>
      <c r="AA37" s="62">
        <v>443131726</v>
      </c>
    </row>
    <row r="38" spans="1:27" ht="12.75">
      <c r="A38" s="249" t="s">
        <v>165</v>
      </c>
      <c r="B38" s="182"/>
      <c r="C38" s="155">
        <v>239359853</v>
      </c>
      <c r="D38" s="155"/>
      <c r="E38" s="59">
        <v>225792238</v>
      </c>
      <c r="F38" s="60">
        <v>225792238</v>
      </c>
      <c r="G38" s="60">
        <v>194986894</v>
      </c>
      <c r="H38" s="60">
        <v>239359853</v>
      </c>
      <c r="I38" s="60">
        <v>239359853</v>
      </c>
      <c r="J38" s="60">
        <v>239359853</v>
      </c>
      <c r="K38" s="60">
        <v>239359853</v>
      </c>
      <c r="L38" s="60">
        <v>239359853</v>
      </c>
      <c r="M38" s="60">
        <v>239359853</v>
      </c>
      <c r="N38" s="60">
        <v>239359853</v>
      </c>
      <c r="O38" s="60">
        <v>239359853</v>
      </c>
      <c r="P38" s="60">
        <v>239359853</v>
      </c>
      <c r="Q38" s="60">
        <v>225792238</v>
      </c>
      <c r="R38" s="60">
        <v>225792238</v>
      </c>
      <c r="S38" s="60"/>
      <c r="T38" s="60"/>
      <c r="U38" s="60"/>
      <c r="V38" s="60"/>
      <c r="W38" s="60">
        <v>225792238</v>
      </c>
      <c r="X38" s="60">
        <v>169344179</v>
      </c>
      <c r="Y38" s="60">
        <v>56448059</v>
      </c>
      <c r="Z38" s="140">
        <v>33.33</v>
      </c>
      <c r="AA38" s="62">
        <v>225792238</v>
      </c>
    </row>
    <row r="39" spans="1:27" ht="12.75">
      <c r="A39" s="250" t="s">
        <v>59</v>
      </c>
      <c r="B39" s="253"/>
      <c r="C39" s="168">
        <f aca="true" t="shared" si="4" ref="C39:Y39">SUM(C37:C38)</f>
        <v>746315316</v>
      </c>
      <c r="D39" s="168">
        <f>SUM(D37:D38)</f>
        <v>0</v>
      </c>
      <c r="E39" s="76">
        <f t="shared" si="4"/>
        <v>668923964</v>
      </c>
      <c r="F39" s="77">
        <f t="shared" si="4"/>
        <v>668923964</v>
      </c>
      <c r="G39" s="77">
        <f t="shared" si="4"/>
        <v>672157637</v>
      </c>
      <c r="H39" s="77">
        <f t="shared" si="4"/>
        <v>713579586</v>
      </c>
      <c r="I39" s="77">
        <f t="shared" si="4"/>
        <v>705476046</v>
      </c>
      <c r="J39" s="77">
        <f t="shared" si="4"/>
        <v>705476046</v>
      </c>
      <c r="K39" s="77">
        <f t="shared" si="4"/>
        <v>702841871</v>
      </c>
      <c r="L39" s="77">
        <f t="shared" si="4"/>
        <v>700911948</v>
      </c>
      <c r="M39" s="77">
        <f t="shared" si="4"/>
        <v>700095291</v>
      </c>
      <c r="N39" s="77">
        <f t="shared" si="4"/>
        <v>700095291</v>
      </c>
      <c r="O39" s="77">
        <f t="shared" si="4"/>
        <v>697174596</v>
      </c>
      <c r="P39" s="77">
        <f t="shared" si="4"/>
        <v>695043952</v>
      </c>
      <c r="Q39" s="77">
        <f t="shared" si="4"/>
        <v>674060763</v>
      </c>
      <c r="R39" s="77">
        <f t="shared" si="4"/>
        <v>674060763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674060763</v>
      </c>
      <c r="X39" s="77">
        <f t="shared" si="4"/>
        <v>501692974</v>
      </c>
      <c r="Y39" s="77">
        <f t="shared" si="4"/>
        <v>172367789</v>
      </c>
      <c r="Z39" s="212">
        <f>+IF(X39&lt;&gt;0,+(Y39/X39)*100,0)</f>
        <v>34.35722601927449</v>
      </c>
      <c r="AA39" s="79">
        <f>SUM(AA37:AA38)</f>
        <v>668923964</v>
      </c>
    </row>
    <row r="40" spans="1:27" ht="12.75">
      <c r="A40" s="250" t="s">
        <v>167</v>
      </c>
      <c r="B40" s="251"/>
      <c r="C40" s="168">
        <f aca="true" t="shared" si="5" ref="C40:Y40">+C34+C39</f>
        <v>1626464282</v>
      </c>
      <c r="D40" s="168">
        <f>+D34+D39</f>
        <v>0</v>
      </c>
      <c r="E40" s="72">
        <f t="shared" si="5"/>
        <v>1210281634</v>
      </c>
      <c r="F40" s="73">
        <f t="shared" si="5"/>
        <v>1210281634</v>
      </c>
      <c r="G40" s="73">
        <f t="shared" si="5"/>
        <v>1204749706</v>
      </c>
      <c r="H40" s="73">
        <f t="shared" si="5"/>
        <v>1610822251</v>
      </c>
      <c r="I40" s="73">
        <f t="shared" si="5"/>
        <v>1604149842</v>
      </c>
      <c r="J40" s="73">
        <f t="shared" si="5"/>
        <v>1604149842</v>
      </c>
      <c r="K40" s="73">
        <f t="shared" si="5"/>
        <v>1607459928</v>
      </c>
      <c r="L40" s="73">
        <f t="shared" si="5"/>
        <v>1597815725</v>
      </c>
      <c r="M40" s="73">
        <f t="shared" si="5"/>
        <v>1599569335</v>
      </c>
      <c r="N40" s="73">
        <f t="shared" si="5"/>
        <v>1599569335</v>
      </c>
      <c r="O40" s="73">
        <f t="shared" si="5"/>
        <v>1599816925</v>
      </c>
      <c r="P40" s="73">
        <f t="shared" si="5"/>
        <v>1606111623</v>
      </c>
      <c r="Q40" s="73">
        <f t="shared" si="5"/>
        <v>1246013760</v>
      </c>
      <c r="R40" s="73">
        <f t="shared" si="5"/>
        <v>1246013760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1246013760</v>
      </c>
      <c r="X40" s="73">
        <f t="shared" si="5"/>
        <v>907711227</v>
      </c>
      <c r="Y40" s="73">
        <f t="shared" si="5"/>
        <v>338302533</v>
      </c>
      <c r="Z40" s="170">
        <f>+IF(X40&lt;&gt;0,+(Y40/X40)*100,0)</f>
        <v>37.26984121570196</v>
      </c>
      <c r="AA40" s="74">
        <f>+AA34+AA39</f>
        <v>1210281634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5118660231</v>
      </c>
      <c r="D42" s="257">
        <f>+D25-D40</f>
        <v>0</v>
      </c>
      <c r="E42" s="258">
        <f t="shared" si="6"/>
        <v>5418212315</v>
      </c>
      <c r="F42" s="259">
        <f t="shared" si="6"/>
        <v>5269184055</v>
      </c>
      <c r="G42" s="259">
        <f t="shared" si="6"/>
        <v>5281602907</v>
      </c>
      <c r="H42" s="259">
        <f t="shared" si="6"/>
        <v>5130892076</v>
      </c>
      <c r="I42" s="259">
        <f t="shared" si="6"/>
        <v>5115817933</v>
      </c>
      <c r="J42" s="259">
        <f t="shared" si="6"/>
        <v>5115817933</v>
      </c>
      <c r="K42" s="259">
        <f t="shared" si="6"/>
        <v>5106670139</v>
      </c>
      <c r="L42" s="259">
        <f t="shared" si="6"/>
        <v>5117933058</v>
      </c>
      <c r="M42" s="259">
        <f t="shared" si="6"/>
        <v>5137277190</v>
      </c>
      <c r="N42" s="259">
        <f t="shared" si="6"/>
        <v>5137277190</v>
      </c>
      <c r="O42" s="259">
        <f t="shared" si="6"/>
        <v>5125571397</v>
      </c>
      <c r="P42" s="259">
        <f t="shared" si="6"/>
        <v>5114402336</v>
      </c>
      <c r="Q42" s="259">
        <f t="shared" si="6"/>
        <v>5270036914</v>
      </c>
      <c r="R42" s="259">
        <f t="shared" si="6"/>
        <v>5270036914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5270036914</v>
      </c>
      <c r="X42" s="259">
        <f t="shared" si="6"/>
        <v>3951888041</v>
      </c>
      <c r="Y42" s="259">
        <f t="shared" si="6"/>
        <v>1318148873</v>
      </c>
      <c r="Z42" s="260">
        <f>+IF(X42&lt;&gt;0,+(Y42/X42)*100,0)</f>
        <v>33.35491439343638</v>
      </c>
      <c r="AA42" s="261">
        <f>+AA25-AA40</f>
        <v>5269184055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5106000659</v>
      </c>
      <c r="D45" s="155"/>
      <c r="E45" s="59">
        <v>5406484384</v>
      </c>
      <c r="F45" s="60">
        <v>5253802400</v>
      </c>
      <c r="G45" s="60">
        <v>5268880596</v>
      </c>
      <c r="H45" s="60">
        <v>5117882296</v>
      </c>
      <c r="I45" s="60">
        <v>5102608895</v>
      </c>
      <c r="J45" s="60">
        <v>5102608895</v>
      </c>
      <c r="K45" s="60">
        <v>5093199483</v>
      </c>
      <c r="L45" s="60">
        <v>5104054632</v>
      </c>
      <c r="M45" s="60">
        <v>5123240890</v>
      </c>
      <c r="N45" s="60">
        <v>5123240890</v>
      </c>
      <c r="O45" s="60">
        <v>5111189743</v>
      </c>
      <c r="P45" s="60">
        <v>5099730078</v>
      </c>
      <c r="Q45" s="60">
        <v>5255386697</v>
      </c>
      <c r="R45" s="60">
        <v>5255386697</v>
      </c>
      <c r="S45" s="60"/>
      <c r="T45" s="60"/>
      <c r="U45" s="60"/>
      <c r="V45" s="60"/>
      <c r="W45" s="60">
        <v>5255386697</v>
      </c>
      <c r="X45" s="60">
        <v>3940351800</v>
      </c>
      <c r="Y45" s="60">
        <v>1315034897</v>
      </c>
      <c r="Z45" s="139">
        <v>33.37</v>
      </c>
      <c r="AA45" s="62">
        <v>5253802400</v>
      </c>
    </row>
    <row r="46" spans="1:27" ht="12.75">
      <c r="A46" s="249" t="s">
        <v>171</v>
      </c>
      <c r="B46" s="182"/>
      <c r="C46" s="155">
        <v>12659572</v>
      </c>
      <c r="D46" s="155"/>
      <c r="E46" s="59">
        <v>11727931</v>
      </c>
      <c r="F46" s="60">
        <v>15381655</v>
      </c>
      <c r="G46" s="60">
        <v>12722311</v>
      </c>
      <c r="H46" s="60">
        <v>13009780</v>
      </c>
      <c r="I46" s="60">
        <v>13209038</v>
      </c>
      <c r="J46" s="60">
        <v>13209038</v>
      </c>
      <c r="K46" s="60">
        <v>13470657</v>
      </c>
      <c r="L46" s="60">
        <v>13878425</v>
      </c>
      <c r="M46" s="60">
        <v>14036300</v>
      </c>
      <c r="N46" s="60">
        <v>14036300</v>
      </c>
      <c r="O46" s="60">
        <v>14381655</v>
      </c>
      <c r="P46" s="60">
        <v>14672259</v>
      </c>
      <c r="Q46" s="60">
        <v>14650218</v>
      </c>
      <c r="R46" s="60">
        <v>14650218</v>
      </c>
      <c r="S46" s="60"/>
      <c r="T46" s="60"/>
      <c r="U46" s="60"/>
      <c r="V46" s="60"/>
      <c r="W46" s="60">
        <v>14650218</v>
      </c>
      <c r="X46" s="60">
        <v>11536241</v>
      </c>
      <c r="Y46" s="60">
        <v>3113977</v>
      </c>
      <c r="Z46" s="139">
        <v>26.99</v>
      </c>
      <c r="AA46" s="62">
        <v>15381655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5118660231</v>
      </c>
      <c r="D48" s="217">
        <f>SUM(D45:D47)</f>
        <v>0</v>
      </c>
      <c r="E48" s="264">
        <f t="shared" si="7"/>
        <v>5418212315</v>
      </c>
      <c r="F48" s="219">
        <f t="shared" si="7"/>
        <v>5269184055</v>
      </c>
      <c r="G48" s="219">
        <f t="shared" si="7"/>
        <v>5281602907</v>
      </c>
      <c r="H48" s="219">
        <f t="shared" si="7"/>
        <v>5130892076</v>
      </c>
      <c r="I48" s="219">
        <f t="shared" si="7"/>
        <v>5115817933</v>
      </c>
      <c r="J48" s="219">
        <f t="shared" si="7"/>
        <v>5115817933</v>
      </c>
      <c r="K48" s="219">
        <f t="shared" si="7"/>
        <v>5106670140</v>
      </c>
      <c r="L48" s="219">
        <f t="shared" si="7"/>
        <v>5117933057</v>
      </c>
      <c r="M48" s="219">
        <f t="shared" si="7"/>
        <v>5137277190</v>
      </c>
      <c r="N48" s="219">
        <f t="shared" si="7"/>
        <v>5137277190</v>
      </c>
      <c r="O48" s="219">
        <f t="shared" si="7"/>
        <v>5125571398</v>
      </c>
      <c r="P48" s="219">
        <f t="shared" si="7"/>
        <v>5114402337</v>
      </c>
      <c r="Q48" s="219">
        <f t="shared" si="7"/>
        <v>5270036915</v>
      </c>
      <c r="R48" s="219">
        <f t="shared" si="7"/>
        <v>5270036915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5270036915</v>
      </c>
      <c r="X48" s="219">
        <f t="shared" si="7"/>
        <v>3951888041</v>
      </c>
      <c r="Y48" s="219">
        <f t="shared" si="7"/>
        <v>1318148874</v>
      </c>
      <c r="Z48" s="265">
        <f>+IF(X48&lt;&gt;0,+(Y48/X48)*100,0)</f>
        <v>33.35491441874074</v>
      </c>
      <c r="AA48" s="232">
        <f>SUM(AA45:AA47)</f>
        <v>5269184055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459709379</v>
      </c>
      <c r="D6" s="155"/>
      <c r="E6" s="59">
        <v>459749758</v>
      </c>
      <c r="F6" s="60">
        <v>452516461</v>
      </c>
      <c r="G6" s="60">
        <v>37197403</v>
      </c>
      <c r="H6" s="60">
        <v>44235664</v>
      </c>
      <c r="I6" s="60">
        <v>40902349</v>
      </c>
      <c r="J6" s="60">
        <v>122335416</v>
      </c>
      <c r="K6" s="60">
        <v>42840259</v>
      </c>
      <c r="L6" s="60">
        <v>35038353</v>
      </c>
      <c r="M6" s="60">
        <v>44692840</v>
      </c>
      <c r="N6" s="60">
        <v>122571452</v>
      </c>
      <c r="O6" s="60">
        <v>38395455</v>
      </c>
      <c r="P6" s="60">
        <v>38713828</v>
      </c>
      <c r="Q6" s="60">
        <v>38062135</v>
      </c>
      <c r="R6" s="60">
        <v>115171418</v>
      </c>
      <c r="S6" s="60"/>
      <c r="T6" s="60"/>
      <c r="U6" s="60"/>
      <c r="V6" s="60"/>
      <c r="W6" s="60">
        <v>360078286</v>
      </c>
      <c r="X6" s="60">
        <v>362698050</v>
      </c>
      <c r="Y6" s="60">
        <v>-2619764</v>
      </c>
      <c r="Z6" s="140">
        <v>-0.72</v>
      </c>
      <c r="AA6" s="62">
        <v>452516461</v>
      </c>
    </row>
    <row r="7" spans="1:27" ht="12.75">
      <c r="A7" s="249" t="s">
        <v>32</v>
      </c>
      <c r="B7" s="182"/>
      <c r="C7" s="155">
        <v>955109869</v>
      </c>
      <c r="D7" s="155"/>
      <c r="E7" s="59">
        <v>1430843123</v>
      </c>
      <c r="F7" s="60">
        <v>1300197677</v>
      </c>
      <c r="G7" s="60">
        <v>98841419</v>
      </c>
      <c r="H7" s="60">
        <v>125494809</v>
      </c>
      <c r="I7" s="60">
        <v>116867395</v>
      </c>
      <c r="J7" s="60">
        <v>341203623</v>
      </c>
      <c r="K7" s="60">
        <v>116758222</v>
      </c>
      <c r="L7" s="60">
        <v>118548962</v>
      </c>
      <c r="M7" s="60">
        <v>101760353</v>
      </c>
      <c r="N7" s="60">
        <v>337067537</v>
      </c>
      <c r="O7" s="60">
        <v>108621902</v>
      </c>
      <c r="P7" s="60">
        <v>96199144</v>
      </c>
      <c r="Q7" s="60">
        <v>101509188</v>
      </c>
      <c r="R7" s="60">
        <v>306330234</v>
      </c>
      <c r="S7" s="60"/>
      <c r="T7" s="60"/>
      <c r="U7" s="60"/>
      <c r="V7" s="60"/>
      <c r="W7" s="60">
        <v>984601394</v>
      </c>
      <c r="X7" s="60">
        <v>1003703747</v>
      </c>
      <c r="Y7" s="60">
        <v>-19102353</v>
      </c>
      <c r="Z7" s="140">
        <v>-1.9</v>
      </c>
      <c r="AA7" s="62">
        <v>1300197677</v>
      </c>
    </row>
    <row r="8" spans="1:27" ht="12.75">
      <c r="A8" s="249" t="s">
        <v>178</v>
      </c>
      <c r="B8" s="182"/>
      <c r="C8" s="155">
        <v>103171197</v>
      </c>
      <c r="D8" s="155"/>
      <c r="E8" s="59">
        <v>137491672</v>
      </c>
      <c r="F8" s="60">
        <v>241122426</v>
      </c>
      <c r="G8" s="60">
        <v>42100789</v>
      </c>
      <c r="H8" s="60">
        <v>28181527</v>
      </c>
      <c r="I8" s="60">
        <v>25912455</v>
      </c>
      <c r="J8" s="60">
        <v>96194771</v>
      </c>
      <c r="K8" s="60">
        <v>17969601</v>
      </c>
      <c r="L8" s="60">
        <v>25733143</v>
      </c>
      <c r="M8" s="60">
        <v>34740285</v>
      </c>
      <c r="N8" s="60">
        <v>78443029</v>
      </c>
      <c r="O8" s="60">
        <v>11397858</v>
      </c>
      <c r="P8" s="60">
        <v>27767814</v>
      </c>
      <c r="Q8" s="60">
        <v>38249901</v>
      </c>
      <c r="R8" s="60">
        <v>77415573</v>
      </c>
      <c r="S8" s="60"/>
      <c r="T8" s="60"/>
      <c r="U8" s="60"/>
      <c r="V8" s="60"/>
      <c r="W8" s="60">
        <v>252053373</v>
      </c>
      <c r="X8" s="60">
        <v>211567044</v>
      </c>
      <c r="Y8" s="60">
        <v>40486329</v>
      </c>
      <c r="Z8" s="140">
        <v>19.14</v>
      </c>
      <c r="AA8" s="62">
        <v>241122426</v>
      </c>
    </row>
    <row r="9" spans="1:27" ht="12.75">
      <c r="A9" s="249" t="s">
        <v>179</v>
      </c>
      <c r="B9" s="182"/>
      <c r="C9" s="155">
        <v>281026497</v>
      </c>
      <c r="D9" s="155"/>
      <c r="E9" s="59">
        <v>298443999</v>
      </c>
      <c r="F9" s="60">
        <v>295558612</v>
      </c>
      <c r="G9" s="60">
        <v>131240000</v>
      </c>
      <c r="H9" s="60">
        <v>1475000</v>
      </c>
      <c r="I9" s="60">
        <v>273000</v>
      </c>
      <c r="J9" s="60">
        <v>132988000</v>
      </c>
      <c r="K9" s="60"/>
      <c r="L9" s="60"/>
      <c r="M9" s="60">
        <v>91379000</v>
      </c>
      <c r="N9" s="60">
        <v>91379000</v>
      </c>
      <c r="O9" s="60">
        <v>3504285</v>
      </c>
      <c r="P9" s="60">
        <v>326000</v>
      </c>
      <c r="Q9" s="60">
        <v>70395414</v>
      </c>
      <c r="R9" s="60">
        <v>74225699</v>
      </c>
      <c r="S9" s="60"/>
      <c r="T9" s="60"/>
      <c r="U9" s="60"/>
      <c r="V9" s="60"/>
      <c r="W9" s="60">
        <v>298592699</v>
      </c>
      <c r="X9" s="60">
        <v>295558612</v>
      </c>
      <c r="Y9" s="60">
        <v>3034087</v>
      </c>
      <c r="Z9" s="140">
        <v>1.03</v>
      </c>
      <c r="AA9" s="62">
        <v>295558612</v>
      </c>
    </row>
    <row r="10" spans="1:27" ht="12.75">
      <c r="A10" s="249" t="s">
        <v>180</v>
      </c>
      <c r="B10" s="182"/>
      <c r="C10" s="155">
        <v>156486132</v>
      </c>
      <c r="D10" s="155"/>
      <c r="E10" s="59">
        <v>255952000</v>
      </c>
      <c r="F10" s="60">
        <v>140390141</v>
      </c>
      <c r="G10" s="60">
        <v>41239000</v>
      </c>
      <c r="H10" s="60"/>
      <c r="I10" s="60">
        <v>10000000</v>
      </c>
      <c r="J10" s="60">
        <v>51239000</v>
      </c>
      <c r="K10" s="60">
        <v>700000</v>
      </c>
      <c r="L10" s="60">
        <v>5200000</v>
      </c>
      <c r="M10" s="60">
        <v>31270000</v>
      </c>
      <c r="N10" s="60">
        <v>37170000</v>
      </c>
      <c r="O10" s="60"/>
      <c r="P10" s="60">
        <v>500000</v>
      </c>
      <c r="Q10" s="60">
        <v>48973586</v>
      </c>
      <c r="R10" s="60">
        <v>49473586</v>
      </c>
      <c r="S10" s="60"/>
      <c r="T10" s="60"/>
      <c r="U10" s="60"/>
      <c r="V10" s="60"/>
      <c r="W10" s="60">
        <v>137882586</v>
      </c>
      <c r="X10" s="60">
        <v>110414000</v>
      </c>
      <c r="Y10" s="60">
        <v>27468586</v>
      </c>
      <c r="Z10" s="140">
        <v>24.88</v>
      </c>
      <c r="AA10" s="62">
        <v>140390141</v>
      </c>
    </row>
    <row r="11" spans="1:27" ht="12.75">
      <c r="A11" s="249" t="s">
        <v>181</v>
      </c>
      <c r="B11" s="182"/>
      <c r="C11" s="155">
        <v>20397453</v>
      </c>
      <c r="D11" s="155"/>
      <c r="E11" s="59">
        <v>43546775</v>
      </c>
      <c r="F11" s="60">
        <v>29963023</v>
      </c>
      <c r="G11" s="60">
        <v>2012743</v>
      </c>
      <c r="H11" s="60">
        <v>2448191</v>
      </c>
      <c r="I11" s="60">
        <v>2471278</v>
      </c>
      <c r="J11" s="60">
        <v>6932212</v>
      </c>
      <c r="K11" s="60">
        <v>2415081</v>
      </c>
      <c r="L11" s="60">
        <v>3090376</v>
      </c>
      <c r="M11" s="60">
        <v>1767707</v>
      </c>
      <c r="N11" s="60">
        <v>7273164</v>
      </c>
      <c r="O11" s="60">
        <v>2607304</v>
      </c>
      <c r="P11" s="60">
        <v>2753245</v>
      </c>
      <c r="Q11" s="60">
        <v>2781620</v>
      </c>
      <c r="R11" s="60">
        <v>8142169</v>
      </c>
      <c r="S11" s="60"/>
      <c r="T11" s="60"/>
      <c r="U11" s="60"/>
      <c r="V11" s="60"/>
      <c r="W11" s="60">
        <v>22347545</v>
      </c>
      <c r="X11" s="60">
        <v>18316959</v>
      </c>
      <c r="Y11" s="60">
        <v>4030586</v>
      </c>
      <c r="Z11" s="140">
        <v>22</v>
      </c>
      <c r="AA11" s="62">
        <v>29963023</v>
      </c>
    </row>
    <row r="12" spans="1:27" ht="12.75">
      <c r="A12" s="249" t="s">
        <v>182</v>
      </c>
      <c r="B12" s="182"/>
      <c r="C12" s="155">
        <v>20325</v>
      </c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-1504203701</v>
      </c>
      <c r="D14" s="155"/>
      <c r="E14" s="59">
        <v>-2221240297</v>
      </c>
      <c r="F14" s="60">
        <v>-2110612189</v>
      </c>
      <c r="G14" s="60">
        <v>-248126302</v>
      </c>
      <c r="H14" s="60">
        <v>-187548641</v>
      </c>
      <c r="I14" s="60">
        <v>-186882320</v>
      </c>
      <c r="J14" s="60">
        <v>-622557263</v>
      </c>
      <c r="K14" s="60">
        <v>-170144019</v>
      </c>
      <c r="L14" s="60">
        <v>-163492748</v>
      </c>
      <c r="M14" s="60">
        <v>-245378305</v>
      </c>
      <c r="N14" s="60">
        <v>-579015072</v>
      </c>
      <c r="O14" s="60">
        <v>-165946409</v>
      </c>
      <c r="P14" s="60">
        <v>-161049248</v>
      </c>
      <c r="Q14" s="60">
        <v>-255148558</v>
      </c>
      <c r="R14" s="60">
        <v>-582144215</v>
      </c>
      <c r="S14" s="60"/>
      <c r="T14" s="60"/>
      <c r="U14" s="60"/>
      <c r="V14" s="60"/>
      <c r="W14" s="60">
        <v>-1783716550</v>
      </c>
      <c r="X14" s="60">
        <v>-1629332545</v>
      </c>
      <c r="Y14" s="60">
        <v>-154384005</v>
      </c>
      <c r="Z14" s="140">
        <v>9.48</v>
      </c>
      <c r="AA14" s="62">
        <v>-2110612189</v>
      </c>
    </row>
    <row r="15" spans="1:27" ht="12.75">
      <c r="A15" s="249" t="s">
        <v>40</v>
      </c>
      <c r="B15" s="182"/>
      <c r="C15" s="155">
        <v>-39232014</v>
      </c>
      <c r="D15" s="155"/>
      <c r="E15" s="59">
        <v>-52094313</v>
      </c>
      <c r="F15" s="60">
        <v>-53808213</v>
      </c>
      <c r="G15" s="60">
        <v>-2894424</v>
      </c>
      <c r="H15" s="60">
        <v>-4036892</v>
      </c>
      <c r="I15" s="60">
        <v>-9667788</v>
      </c>
      <c r="J15" s="60">
        <v>-16599104</v>
      </c>
      <c r="K15" s="60">
        <v>-3408426</v>
      </c>
      <c r="L15" s="60">
        <v>-3276035</v>
      </c>
      <c r="M15" s="60">
        <v>-2994633</v>
      </c>
      <c r="N15" s="60">
        <v>-9679094</v>
      </c>
      <c r="O15" s="60">
        <v>-3705099</v>
      </c>
      <c r="P15" s="60">
        <v>-2993856</v>
      </c>
      <c r="Q15" s="60">
        <v>-9601664</v>
      </c>
      <c r="R15" s="60">
        <v>-16300619</v>
      </c>
      <c r="S15" s="60"/>
      <c r="T15" s="60"/>
      <c r="U15" s="60"/>
      <c r="V15" s="60"/>
      <c r="W15" s="60">
        <v>-42578817</v>
      </c>
      <c r="X15" s="60">
        <v>-39532986</v>
      </c>
      <c r="Y15" s="60">
        <v>-3045831</v>
      </c>
      <c r="Z15" s="140">
        <v>7.7</v>
      </c>
      <c r="AA15" s="62">
        <v>-53808213</v>
      </c>
    </row>
    <row r="16" spans="1:27" ht="12.75">
      <c r="A16" s="249" t="s">
        <v>42</v>
      </c>
      <c r="B16" s="182"/>
      <c r="C16" s="155">
        <v>-59851711</v>
      </c>
      <c r="D16" s="155"/>
      <c r="E16" s="59">
        <v>-79071212</v>
      </c>
      <c r="F16" s="60">
        <v>-52244412</v>
      </c>
      <c r="G16" s="60">
        <v>-560113</v>
      </c>
      <c r="H16" s="60">
        <v>-72583</v>
      </c>
      <c r="I16" s="60">
        <v>-94291</v>
      </c>
      <c r="J16" s="60">
        <v>-726987</v>
      </c>
      <c r="K16" s="60">
        <v>-158425</v>
      </c>
      <c r="L16" s="60">
        <v>-13770</v>
      </c>
      <c r="M16" s="60">
        <v>-85000</v>
      </c>
      <c r="N16" s="60">
        <v>-257195</v>
      </c>
      <c r="O16" s="60">
        <v>-108947</v>
      </c>
      <c r="P16" s="60">
        <v>-207564</v>
      </c>
      <c r="Q16" s="60">
        <v>-76195</v>
      </c>
      <c r="R16" s="60">
        <v>-392706</v>
      </c>
      <c r="S16" s="60"/>
      <c r="T16" s="60"/>
      <c r="U16" s="60"/>
      <c r="V16" s="60"/>
      <c r="W16" s="60">
        <v>-1376888</v>
      </c>
      <c r="X16" s="60">
        <v>-10698005</v>
      </c>
      <c r="Y16" s="60">
        <v>9321117</v>
      </c>
      <c r="Z16" s="140">
        <v>-87.13</v>
      </c>
      <c r="AA16" s="62">
        <v>-52244412</v>
      </c>
    </row>
    <row r="17" spans="1:27" ht="12.75">
      <c r="A17" s="250" t="s">
        <v>185</v>
      </c>
      <c r="B17" s="251"/>
      <c r="C17" s="168">
        <f aca="true" t="shared" si="0" ref="C17:Y17">SUM(C6:C16)</f>
        <v>372633426</v>
      </c>
      <c r="D17" s="168">
        <f t="shared" si="0"/>
        <v>0</v>
      </c>
      <c r="E17" s="72">
        <f t="shared" si="0"/>
        <v>273621505</v>
      </c>
      <c r="F17" s="73">
        <f t="shared" si="0"/>
        <v>243083526</v>
      </c>
      <c r="G17" s="73">
        <f t="shared" si="0"/>
        <v>101050515</v>
      </c>
      <c r="H17" s="73">
        <f t="shared" si="0"/>
        <v>10177075</v>
      </c>
      <c r="I17" s="73">
        <f t="shared" si="0"/>
        <v>-217922</v>
      </c>
      <c r="J17" s="73">
        <f t="shared" si="0"/>
        <v>111009668</v>
      </c>
      <c r="K17" s="73">
        <f t="shared" si="0"/>
        <v>6972293</v>
      </c>
      <c r="L17" s="73">
        <f t="shared" si="0"/>
        <v>20828281</v>
      </c>
      <c r="M17" s="73">
        <f t="shared" si="0"/>
        <v>57152247</v>
      </c>
      <c r="N17" s="73">
        <f t="shared" si="0"/>
        <v>84952821</v>
      </c>
      <c r="O17" s="73">
        <f t="shared" si="0"/>
        <v>-5233651</v>
      </c>
      <c r="P17" s="73">
        <f t="shared" si="0"/>
        <v>2009363</v>
      </c>
      <c r="Q17" s="73">
        <f t="shared" si="0"/>
        <v>35145427</v>
      </c>
      <c r="R17" s="73">
        <f t="shared" si="0"/>
        <v>31921139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227883628</v>
      </c>
      <c r="X17" s="73">
        <f t="shared" si="0"/>
        <v>322694876</v>
      </c>
      <c r="Y17" s="73">
        <f t="shared" si="0"/>
        <v>-94811248</v>
      </c>
      <c r="Z17" s="170">
        <f>+IF(X17&lt;&gt;0,+(Y17/X17)*100,0)</f>
        <v>-29.38108258031342</v>
      </c>
      <c r="AA17" s="74">
        <f>SUM(AA6:AA16)</f>
        <v>243083526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>
        <v>20000000</v>
      </c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-467886361</v>
      </c>
      <c r="D26" s="155"/>
      <c r="E26" s="59">
        <v>-424968597</v>
      </c>
      <c r="F26" s="60">
        <v>-275507849</v>
      </c>
      <c r="G26" s="60">
        <v>-90799009</v>
      </c>
      <c r="H26" s="60">
        <v>-39611097</v>
      </c>
      <c r="I26" s="60">
        <v>-21530702</v>
      </c>
      <c r="J26" s="60">
        <v>-151940808</v>
      </c>
      <c r="K26" s="60">
        <v>-15250023</v>
      </c>
      <c r="L26" s="60">
        <v>-9929809</v>
      </c>
      <c r="M26" s="60">
        <v>-37315024</v>
      </c>
      <c r="N26" s="60">
        <v>-62494856</v>
      </c>
      <c r="O26" s="60">
        <v>-8989669</v>
      </c>
      <c r="P26" s="60">
        <v>-9904108</v>
      </c>
      <c r="Q26" s="60">
        <v>-36945114</v>
      </c>
      <c r="R26" s="60">
        <v>-55838891</v>
      </c>
      <c r="S26" s="60"/>
      <c r="T26" s="60"/>
      <c r="U26" s="60"/>
      <c r="V26" s="60"/>
      <c r="W26" s="60">
        <v>-270274555</v>
      </c>
      <c r="X26" s="60">
        <v>-269856314</v>
      </c>
      <c r="Y26" s="60">
        <v>-418241</v>
      </c>
      <c r="Z26" s="140">
        <v>0.15</v>
      </c>
      <c r="AA26" s="62">
        <v>-275507849</v>
      </c>
    </row>
    <row r="27" spans="1:27" ht="12.75">
      <c r="A27" s="250" t="s">
        <v>192</v>
      </c>
      <c r="B27" s="251"/>
      <c r="C27" s="168">
        <f aca="true" t="shared" si="1" ref="C27:Y27">SUM(C21:C26)</f>
        <v>-467886361</v>
      </c>
      <c r="D27" s="168">
        <f>SUM(D21:D26)</f>
        <v>0</v>
      </c>
      <c r="E27" s="72">
        <f t="shared" si="1"/>
        <v>-404968597</v>
      </c>
      <c r="F27" s="73">
        <f t="shared" si="1"/>
        <v>-275507849</v>
      </c>
      <c r="G27" s="73">
        <f t="shared" si="1"/>
        <v>-90799009</v>
      </c>
      <c r="H27" s="73">
        <f t="shared" si="1"/>
        <v>-39611097</v>
      </c>
      <c r="I27" s="73">
        <f t="shared" si="1"/>
        <v>-21530702</v>
      </c>
      <c r="J27" s="73">
        <f t="shared" si="1"/>
        <v>-151940808</v>
      </c>
      <c r="K27" s="73">
        <f t="shared" si="1"/>
        <v>-15250023</v>
      </c>
      <c r="L27" s="73">
        <f t="shared" si="1"/>
        <v>-9929809</v>
      </c>
      <c r="M27" s="73">
        <f t="shared" si="1"/>
        <v>-37315024</v>
      </c>
      <c r="N27" s="73">
        <f t="shared" si="1"/>
        <v>-62494856</v>
      </c>
      <c r="O27" s="73">
        <f t="shared" si="1"/>
        <v>-8989669</v>
      </c>
      <c r="P27" s="73">
        <f t="shared" si="1"/>
        <v>-9904108</v>
      </c>
      <c r="Q27" s="73">
        <f t="shared" si="1"/>
        <v>-36945114</v>
      </c>
      <c r="R27" s="73">
        <f t="shared" si="1"/>
        <v>-55838891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-270274555</v>
      </c>
      <c r="X27" s="73">
        <f t="shared" si="1"/>
        <v>-269856314</v>
      </c>
      <c r="Y27" s="73">
        <f t="shared" si="1"/>
        <v>-418241</v>
      </c>
      <c r="Z27" s="170">
        <f>+IF(X27&lt;&gt;0,+(Y27/X27)*100,0)</f>
        <v>0.15498655332555974</v>
      </c>
      <c r="AA27" s="74">
        <f>SUM(AA21:AA26)</f>
        <v>-275507849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-3351958</v>
      </c>
      <c r="D35" s="155"/>
      <c r="E35" s="59">
        <v>-33813832</v>
      </c>
      <c r="F35" s="60">
        <v>-33813833</v>
      </c>
      <c r="G35" s="60">
        <v>-2072756</v>
      </c>
      <c r="H35" s="60">
        <v>-3381621</v>
      </c>
      <c r="I35" s="60">
        <v>-2797402</v>
      </c>
      <c r="J35" s="60">
        <v>-8251779</v>
      </c>
      <c r="K35" s="60">
        <v>-2756658</v>
      </c>
      <c r="L35" s="60">
        <v>-2820822</v>
      </c>
      <c r="M35" s="60">
        <v>-2387927</v>
      </c>
      <c r="N35" s="60">
        <v>-7965407</v>
      </c>
      <c r="O35" s="60">
        <v>-3185895</v>
      </c>
      <c r="P35" s="60">
        <v>-2958564</v>
      </c>
      <c r="Q35" s="60">
        <v>-2819047</v>
      </c>
      <c r="R35" s="60">
        <v>-8963506</v>
      </c>
      <c r="S35" s="60"/>
      <c r="T35" s="60"/>
      <c r="U35" s="60"/>
      <c r="V35" s="60"/>
      <c r="W35" s="60">
        <v>-25180692</v>
      </c>
      <c r="X35" s="60">
        <v>-25180682</v>
      </c>
      <c r="Y35" s="60">
        <v>-10</v>
      </c>
      <c r="Z35" s="140"/>
      <c r="AA35" s="62">
        <v>-33813833</v>
      </c>
    </row>
    <row r="36" spans="1:27" ht="12.75">
      <c r="A36" s="250" t="s">
        <v>198</v>
      </c>
      <c r="B36" s="251"/>
      <c r="C36" s="168">
        <f aca="true" t="shared" si="2" ref="C36:Y36">SUM(C31:C35)</f>
        <v>-3351958</v>
      </c>
      <c r="D36" s="168">
        <f>SUM(D31:D35)</f>
        <v>0</v>
      </c>
      <c r="E36" s="72">
        <f t="shared" si="2"/>
        <v>-33813832</v>
      </c>
      <c r="F36" s="73">
        <f t="shared" si="2"/>
        <v>-33813833</v>
      </c>
      <c r="G36" s="73">
        <f t="shared" si="2"/>
        <v>-2072756</v>
      </c>
      <c r="H36" s="73">
        <f t="shared" si="2"/>
        <v>-3381621</v>
      </c>
      <c r="I36" s="73">
        <f t="shared" si="2"/>
        <v>-2797402</v>
      </c>
      <c r="J36" s="73">
        <f t="shared" si="2"/>
        <v>-8251779</v>
      </c>
      <c r="K36" s="73">
        <f t="shared" si="2"/>
        <v>-2756658</v>
      </c>
      <c r="L36" s="73">
        <f t="shared" si="2"/>
        <v>-2820822</v>
      </c>
      <c r="M36" s="73">
        <f t="shared" si="2"/>
        <v>-2387927</v>
      </c>
      <c r="N36" s="73">
        <f t="shared" si="2"/>
        <v>-7965407</v>
      </c>
      <c r="O36" s="73">
        <f t="shared" si="2"/>
        <v>-3185895</v>
      </c>
      <c r="P36" s="73">
        <f t="shared" si="2"/>
        <v>-2958564</v>
      </c>
      <c r="Q36" s="73">
        <f t="shared" si="2"/>
        <v>-2819047</v>
      </c>
      <c r="R36" s="73">
        <f t="shared" si="2"/>
        <v>-8963506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-25180692</v>
      </c>
      <c r="X36" s="73">
        <f t="shared" si="2"/>
        <v>-25180682</v>
      </c>
      <c r="Y36" s="73">
        <f t="shared" si="2"/>
        <v>-10</v>
      </c>
      <c r="Z36" s="170">
        <f>+IF(X36&lt;&gt;0,+(Y36/X36)*100,0)</f>
        <v>3.971298315113149E-05</v>
      </c>
      <c r="AA36" s="74">
        <f>SUM(AA31:AA35)</f>
        <v>-33813833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-98604893</v>
      </c>
      <c r="D38" s="153">
        <f>+D17+D27+D36</f>
        <v>0</v>
      </c>
      <c r="E38" s="99">
        <f t="shared" si="3"/>
        <v>-165160924</v>
      </c>
      <c r="F38" s="100">
        <f t="shared" si="3"/>
        <v>-66238156</v>
      </c>
      <c r="G38" s="100">
        <f t="shared" si="3"/>
        <v>8178750</v>
      </c>
      <c r="H38" s="100">
        <f t="shared" si="3"/>
        <v>-32815643</v>
      </c>
      <c r="I38" s="100">
        <f t="shared" si="3"/>
        <v>-24546026</v>
      </c>
      <c r="J38" s="100">
        <f t="shared" si="3"/>
        <v>-49182919</v>
      </c>
      <c r="K38" s="100">
        <f t="shared" si="3"/>
        <v>-11034388</v>
      </c>
      <c r="L38" s="100">
        <f t="shared" si="3"/>
        <v>8077650</v>
      </c>
      <c r="M38" s="100">
        <f t="shared" si="3"/>
        <v>17449296</v>
      </c>
      <c r="N38" s="100">
        <f t="shared" si="3"/>
        <v>14492558</v>
      </c>
      <c r="O38" s="100">
        <f t="shared" si="3"/>
        <v>-17409215</v>
      </c>
      <c r="P38" s="100">
        <f t="shared" si="3"/>
        <v>-10853309</v>
      </c>
      <c r="Q38" s="100">
        <f t="shared" si="3"/>
        <v>-4618734</v>
      </c>
      <c r="R38" s="100">
        <f t="shared" si="3"/>
        <v>-32881258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-67571619</v>
      </c>
      <c r="X38" s="100">
        <f t="shared" si="3"/>
        <v>27657880</v>
      </c>
      <c r="Y38" s="100">
        <f t="shared" si="3"/>
        <v>-95229499</v>
      </c>
      <c r="Z38" s="137">
        <f>+IF(X38&lt;&gt;0,+(Y38/X38)*100,0)</f>
        <v>-344.3123587201911</v>
      </c>
      <c r="AA38" s="102">
        <f>+AA17+AA27+AA36</f>
        <v>-66238156</v>
      </c>
    </row>
    <row r="39" spans="1:27" ht="12.75">
      <c r="A39" s="249" t="s">
        <v>200</v>
      </c>
      <c r="B39" s="182"/>
      <c r="C39" s="153">
        <v>165896535</v>
      </c>
      <c r="D39" s="153"/>
      <c r="E39" s="99">
        <v>165781927</v>
      </c>
      <c r="F39" s="100">
        <v>67291645</v>
      </c>
      <c r="G39" s="100">
        <v>67291645</v>
      </c>
      <c r="H39" s="100">
        <v>75470395</v>
      </c>
      <c r="I39" s="100">
        <v>42654752</v>
      </c>
      <c r="J39" s="100">
        <v>67291645</v>
      </c>
      <c r="K39" s="100">
        <v>18108726</v>
      </c>
      <c r="L39" s="100">
        <v>7074338</v>
      </c>
      <c r="M39" s="100">
        <v>15151988</v>
      </c>
      <c r="N39" s="100">
        <v>18108726</v>
      </c>
      <c r="O39" s="100">
        <v>32601284</v>
      </c>
      <c r="P39" s="100">
        <v>15192069</v>
      </c>
      <c r="Q39" s="100">
        <v>4338760</v>
      </c>
      <c r="R39" s="100">
        <v>32601284</v>
      </c>
      <c r="S39" s="100"/>
      <c r="T39" s="100"/>
      <c r="U39" s="100"/>
      <c r="V39" s="100"/>
      <c r="W39" s="100">
        <v>67291645</v>
      </c>
      <c r="X39" s="100">
        <v>67291645</v>
      </c>
      <c r="Y39" s="100"/>
      <c r="Z39" s="137"/>
      <c r="AA39" s="102">
        <v>67291645</v>
      </c>
    </row>
    <row r="40" spans="1:27" ht="12.75">
      <c r="A40" s="269" t="s">
        <v>201</v>
      </c>
      <c r="B40" s="256"/>
      <c r="C40" s="257">
        <v>67291642</v>
      </c>
      <c r="D40" s="257"/>
      <c r="E40" s="258">
        <v>621002</v>
      </c>
      <c r="F40" s="259">
        <v>1053490</v>
      </c>
      <c r="G40" s="259">
        <v>75470395</v>
      </c>
      <c r="H40" s="259">
        <v>42654752</v>
      </c>
      <c r="I40" s="259">
        <v>18108726</v>
      </c>
      <c r="J40" s="259">
        <v>18108726</v>
      </c>
      <c r="K40" s="259">
        <v>7074338</v>
      </c>
      <c r="L40" s="259">
        <v>15151988</v>
      </c>
      <c r="M40" s="259">
        <v>32601284</v>
      </c>
      <c r="N40" s="259">
        <v>32601284</v>
      </c>
      <c r="O40" s="259">
        <v>15192069</v>
      </c>
      <c r="P40" s="259">
        <v>4338760</v>
      </c>
      <c r="Q40" s="259">
        <v>-279974</v>
      </c>
      <c r="R40" s="259">
        <v>-279974</v>
      </c>
      <c r="S40" s="259"/>
      <c r="T40" s="259"/>
      <c r="U40" s="259"/>
      <c r="V40" s="259"/>
      <c r="W40" s="259">
        <v>-279974</v>
      </c>
      <c r="X40" s="259">
        <v>94949526</v>
      </c>
      <c r="Y40" s="259">
        <v>-95229500</v>
      </c>
      <c r="Z40" s="260">
        <v>-100.29</v>
      </c>
      <c r="AA40" s="261">
        <v>1053490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344615243</v>
      </c>
      <c r="D5" s="200">
        <f t="shared" si="0"/>
        <v>0</v>
      </c>
      <c r="E5" s="106">
        <f t="shared" si="0"/>
        <v>309684952</v>
      </c>
      <c r="F5" s="106">
        <f t="shared" si="0"/>
        <v>195203730</v>
      </c>
      <c r="G5" s="106">
        <f t="shared" si="0"/>
        <v>3242140</v>
      </c>
      <c r="H5" s="106">
        <f t="shared" si="0"/>
        <v>8653060</v>
      </c>
      <c r="I5" s="106">
        <f t="shared" si="0"/>
        <v>11038362</v>
      </c>
      <c r="J5" s="106">
        <f t="shared" si="0"/>
        <v>22933562</v>
      </c>
      <c r="K5" s="106">
        <f t="shared" si="0"/>
        <v>10352118</v>
      </c>
      <c r="L5" s="106">
        <f t="shared" si="0"/>
        <v>19024490</v>
      </c>
      <c r="M5" s="106">
        <f t="shared" si="0"/>
        <v>8261498</v>
      </c>
      <c r="N5" s="106">
        <f t="shared" si="0"/>
        <v>37638106</v>
      </c>
      <c r="O5" s="106">
        <f t="shared" si="0"/>
        <v>3160703</v>
      </c>
      <c r="P5" s="106">
        <f t="shared" si="0"/>
        <v>11518345</v>
      </c>
      <c r="Q5" s="106">
        <f t="shared" si="0"/>
        <v>18699751</v>
      </c>
      <c r="R5" s="106">
        <f t="shared" si="0"/>
        <v>33378799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93950467</v>
      </c>
      <c r="X5" s="106">
        <f t="shared" si="0"/>
        <v>146402798</v>
      </c>
      <c r="Y5" s="106">
        <f t="shared" si="0"/>
        <v>-52452331</v>
      </c>
      <c r="Z5" s="201">
        <f>+IF(X5&lt;&gt;0,+(Y5/X5)*100,0)</f>
        <v>-35.82741021110812</v>
      </c>
      <c r="AA5" s="199">
        <f>SUM(AA11:AA18)</f>
        <v>195203730</v>
      </c>
    </row>
    <row r="6" spans="1:27" ht="12.75">
      <c r="A6" s="291" t="s">
        <v>205</v>
      </c>
      <c r="B6" s="142"/>
      <c r="C6" s="62">
        <v>35217400</v>
      </c>
      <c r="D6" s="156"/>
      <c r="E6" s="60">
        <v>31638232</v>
      </c>
      <c r="F6" s="60">
        <v>32896977</v>
      </c>
      <c r="G6" s="60"/>
      <c r="H6" s="60">
        <v>342682</v>
      </c>
      <c r="I6" s="60">
        <v>3386853</v>
      </c>
      <c r="J6" s="60">
        <v>3729535</v>
      </c>
      <c r="K6" s="60">
        <v>1153756</v>
      </c>
      <c r="L6" s="60">
        <v>5150172</v>
      </c>
      <c r="M6" s="60">
        <v>787927</v>
      </c>
      <c r="N6" s="60">
        <v>7091855</v>
      </c>
      <c r="O6" s="60">
        <v>180865</v>
      </c>
      <c r="P6" s="60">
        <v>166520</v>
      </c>
      <c r="Q6" s="60">
        <v>2829775</v>
      </c>
      <c r="R6" s="60">
        <v>3177160</v>
      </c>
      <c r="S6" s="60"/>
      <c r="T6" s="60"/>
      <c r="U6" s="60"/>
      <c r="V6" s="60"/>
      <c r="W6" s="60">
        <v>13998550</v>
      </c>
      <c r="X6" s="60">
        <v>24672733</v>
      </c>
      <c r="Y6" s="60">
        <v>-10674183</v>
      </c>
      <c r="Z6" s="140">
        <v>-43.26</v>
      </c>
      <c r="AA6" s="155">
        <v>32896977</v>
      </c>
    </row>
    <row r="7" spans="1:27" ht="12.75">
      <c r="A7" s="291" t="s">
        <v>206</v>
      </c>
      <c r="B7" s="142"/>
      <c r="C7" s="62">
        <v>37854197</v>
      </c>
      <c r="D7" s="156"/>
      <c r="E7" s="60">
        <v>10043559</v>
      </c>
      <c r="F7" s="60">
        <v>15608559</v>
      </c>
      <c r="G7" s="60">
        <v>2634167</v>
      </c>
      <c r="H7" s="60">
        <v>425999</v>
      </c>
      <c r="I7" s="60">
        <v>612004</v>
      </c>
      <c r="J7" s="60">
        <v>3672170</v>
      </c>
      <c r="K7" s="60">
        <v>125208</v>
      </c>
      <c r="L7" s="60">
        <v>399498</v>
      </c>
      <c r="M7" s="60"/>
      <c r="N7" s="60">
        <v>524706</v>
      </c>
      <c r="O7" s="60">
        <v>175001</v>
      </c>
      <c r="P7" s="60">
        <v>35026</v>
      </c>
      <c r="Q7" s="60"/>
      <c r="R7" s="60">
        <v>210027</v>
      </c>
      <c r="S7" s="60"/>
      <c r="T7" s="60"/>
      <c r="U7" s="60"/>
      <c r="V7" s="60"/>
      <c r="W7" s="60">
        <v>4406903</v>
      </c>
      <c r="X7" s="60">
        <v>11706419</v>
      </c>
      <c r="Y7" s="60">
        <v>-7299516</v>
      </c>
      <c r="Z7" s="140">
        <v>-62.35</v>
      </c>
      <c r="AA7" s="155">
        <v>15608559</v>
      </c>
    </row>
    <row r="8" spans="1:27" ht="12.75">
      <c r="A8" s="291" t="s">
        <v>207</v>
      </c>
      <c r="B8" s="142"/>
      <c r="C8" s="62">
        <v>45404259</v>
      </c>
      <c r="D8" s="156"/>
      <c r="E8" s="60">
        <v>20400000</v>
      </c>
      <c r="F8" s="60">
        <v>18350000</v>
      </c>
      <c r="G8" s="60"/>
      <c r="H8" s="60">
        <v>803899</v>
      </c>
      <c r="I8" s="60">
        <v>5213304</v>
      </c>
      <c r="J8" s="60">
        <v>6017203</v>
      </c>
      <c r="K8" s="60">
        <v>1401947</v>
      </c>
      <c r="L8" s="60">
        <v>2503180</v>
      </c>
      <c r="M8" s="60">
        <v>1240835</v>
      </c>
      <c r="N8" s="60">
        <v>5145962</v>
      </c>
      <c r="O8" s="60">
        <v>2336178</v>
      </c>
      <c r="P8" s="60">
        <v>1261060</v>
      </c>
      <c r="Q8" s="60">
        <v>33384</v>
      </c>
      <c r="R8" s="60">
        <v>3630622</v>
      </c>
      <c r="S8" s="60"/>
      <c r="T8" s="60"/>
      <c r="U8" s="60"/>
      <c r="V8" s="60"/>
      <c r="W8" s="60">
        <v>14793787</v>
      </c>
      <c r="X8" s="60">
        <v>13762500</v>
      </c>
      <c r="Y8" s="60">
        <v>1031287</v>
      </c>
      <c r="Z8" s="140">
        <v>7.49</v>
      </c>
      <c r="AA8" s="155">
        <v>18350000</v>
      </c>
    </row>
    <row r="9" spans="1:27" ht="12.75">
      <c r="A9" s="291" t="s">
        <v>208</v>
      </c>
      <c r="B9" s="142"/>
      <c r="C9" s="62">
        <v>35260276</v>
      </c>
      <c r="D9" s="156"/>
      <c r="E9" s="60">
        <v>21362610</v>
      </c>
      <c r="F9" s="60">
        <v>21343978</v>
      </c>
      <c r="G9" s="60">
        <v>581646</v>
      </c>
      <c r="H9" s="60">
        <v>3014767</v>
      </c>
      <c r="I9" s="60"/>
      <c r="J9" s="60">
        <v>3596413</v>
      </c>
      <c r="K9" s="60">
        <v>2241571</v>
      </c>
      <c r="L9" s="60">
        <v>7172306</v>
      </c>
      <c r="M9" s="60">
        <v>306659</v>
      </c>
      <c r="N9" s="60">
        <v>9720536</v>
      </c>
      <c r="O9" s="60">
        <v>1062182</v>
      </c>
      <c r="P9" s="60">
        <v>5884339</v>
      </c>
      <c r="Q9" s="60">
        <v>2457216</v>
      </c>
      <c r="R9" s="60">
        <v>9403737</v>
      </c>
      <c r="S9" s="60"/>
      <c r="T9" s="60"/>
      <c r="U9" s="60"/>
      <c r="V9" s="60"/>
      <c r="W9" s="60">
        <v>22720686</v>
      </c>
      <c r="X9" s="60">
        <v>16007984</v>
      </c>
      <c r="Y9" s="60">
        <v>6712702</v>
      </c>
      <c r="Z9" s="140">
        <v>41.93</v>
      </c>
      <c r="AA9" s="155">
        <v>21343978</v>
      </c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153736132</v>
      </c>
      <c r="D11" s="294">
        <f t="shared" si="1"/>
        <v>0</v>
      </c>
      <c r="E11" s="295">
        <f t="shared" si="1"/>
        <v>83444401</v>
      </c>
      <c r="F11" s="295">
        <f t="shared" si="1"/>
        <v>88199514</v>
      </c>
      <c r="G11" s="295">
        <f t="shared" si="1"/>
        <v>3215813</v>
      </c>
      <c r="H11" s="295">
        <f t="shared" si="1"/>
        <v>4587347</v>
      </c>
      <c r="I11" s="295">
        <f t="shared" si="1"/>
        <v>9212161</v>
      </c>
      <c r="J11" s="295">
        <f t="shared" si="1"/>
        <v>17015321</v>
      </c>
      <c r="K11" s="295">
        <f t="shared" si="1"/>
        <v>4922482</v>
      </c>
      <c r="L11" s="295">
        <f t="shared" si="1"/>
        <v>15225156</v>
      </c>
      <c r="M11" s="295">
        <f t="shared" si="1"/>
        <v>2335421</v>
      </c>
      <c r="N11" s="295">
        <f t="shared" si="1"/>
        <v>22483059</v>
      </c>
      <c r="O11" s="295">
        <f t="shared" si="1"/>
        <v>3754226</v>
      </c>
      <c r="P11" s="295">
        <f t="shared" si="1"/>
        <v>7346945</v>
      </c>
      <c r="Q11" s="295">
        <f t="shared" si="1"/>
        <v>5320375</v>
      </c>
      <c r="R11" s="295">
        <f t="shared" si="1"/>
        <v>16421546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55919926</v>
      </c>
      <c r="X11" s="295">
        <f t="shared" si="1"/>
        <v>66149636</v>
      </c>
      <c r="Y11" s="295">
        <f t="shared" si="1"/>
        <v>-10229710</v>
      </c>
      <c r="Z11" s="296">
        <f>+IF(X11&lt;&gt;0,+(Y11/X11)*100,0)</f>
        <v>-15.46449930578605</v>
      </c>
      <c r="AA11" s="297">
        <f>SUM(AA6:AA10)</f>
        <v>88199514</v>
      </c>
    </row>
    <row r="12" spans="1:27" ht="12.75">
      <c r="A12" s="298" t="s">
        <v>211</v>
      </c>
      <c r="B12" s="136"/>
      <c r="C12" s="62">
        <v>11272321</v>
      </c>
      <c r="D12" s="156"/>
      <c r="E12" s="60">
        <v>12622737</v>
      </c>
      <c r="F12" s="60">
        <v>12646779</v>
      </c>
      <c r="G12" s="60">
        <v>26327</v>
      </c>
      <c r="H12" s="60">
        <v>260254</v>
      </c>
      <c r="I12" s="60">
        <v>755668</v>
      </c>
      <c r="J12" s="60">
        <v>1042249</v>
      </c>
      <c r="K12" s="60">
        <v>90631</v>
      </c>
      <c r="L12" s="60">
        <v>1889314</v>
      </c>
      <c r="M12" s="60">
        <v>602262</v>
      </c>
      <c r="N12" s="60">
        <v>2582207</v>
      </c>
      <c r="O12" s="60">
        <v>201030</v>
      </c>
      <c r="P12" s="60">
        <v>1016043</v>
      </c>
      <c r="Q12" s="60">
        <v>206037</v>
      </c>
      <c r="R12" s="60">
        <v>1423110</v>
      </c>
      <c r="S12" s="60"/>
      <c r="T12" s="60"/>
      <c r="U12" s="60"/>
      <c r="V12" s="60"/>
      <c r="W12" s="60">
        <v>5047566</v>
      </c>
      <c r="X12" s="60">
        <v>9485084</v>
      </c>
      <c r="Y12" s="60">
        <v>-4437518</v>
      </c>
      <c r="Z12" s="140">
        <v>-46.78</v>
      </c>
      <c r="AA12" s="155">
        <v>12646779</v>
      </c>
    </row>
    <row r="13" spans="1:27" ht="12.75">
      <c r="A13" s="298" t="s">
        <v>212</v>
      </c>
      <c r="B13" s="136"/>
      <c r="C13" s="273">
        <v>1005920</v>
      </c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174955928</v>
      </c>
      <c r="D15" s="156"/>
      <c r="E15" s="60">
        <v>197791414</v>
      </c>
      <c r="F15" s="60">
        <v>92341938</v>
      </c>
      <c r="G15" s="60"/>
      <c r="H15" s="60">
        <v>2348356</v>
      </c>
      <c r="I15" s="60">
        <v>1070533</v>
      </c>
      <c r="J15" s="60">
        <v>3418889</v>
      </c>
      <c r="K15" s="60">
        <v>5339005</v>
      </c>
      <c r="L15" s="60">
        <v>1529523</v>
      </c>
      <c r="M15" s="60">
        <v>5323815</v>
      </c>
      <c r="N15" s="60">
        <v>12192343</v>
      </c>
      <c r="O15" s="60">
        <v>-935420</v>
      </c>
      <c r="P15" s="60">
        <v>3155357</v>
      </c>
      <c r="Q15" s="60">
        <v>13173339</v>
      </c>
      <c r="R15" s="60">
        <v>15393276</v>
      </c>
      <c r="S15" s="60"/>
      <c r="T15" s="60"/>
      <c r="U15" s="60"/>
      <c r="V15" s="60"/>
      <c r="W15" s="60">
        <v>31004508</v>
      </c>
      <c r="X15" s="60">
        <v>69256454</v>
      </c>
      <c r="Y15" s="60">
        <v>-38251946</v>
      </c>
      <c r="Z15" s="140">
        <v>-55.23</v>
      </c>
      <c r="AA15" s="155">
        <v>92341938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>
        <v>3644942</v>
      </c>
      <c r="D18" s="276"/>
      <c r="E18" s="82">
        <v>15826400</v>
      </c>
      <c r="F18" s="82">
        <v>2015499</v>
      </c>
      <c r="G18" s="82"/>
      <c r="H18" s="82">
        <v>1457103</v>
      </c>
      <c r="I18" s="82"/>
      <c r="J18" s="82">
        <v>1457103</v>
      </c>
      <c r="K18" s="82"/>
      <c r="L18" s="82">
        <v>380497</v>
      </c>
      <c r="M18" s="82"/>
      <c r="N18" s="82">
        <v>380497</v>
      </c>
      <c r="O18" s="82">
        <v>140867</v>
      </c>
      <c r="P18" s="82"/>
      <c r="Q18" s="82"/>
      <c r="R18" s="82">
        <v>140867</v>
      </c>
      <c r="S18" s="82"/>
      <c r="T18" s="82"/>
      <c r="U18" s="82"/>
      <c r="V18" s="82"/>
      <c r="W18" s="82">
        <v>1978467</v>
      </c>
      <c r="X18" s="82">
        <v>1511624</v>
      </c>
      <c r="Y18" s="82">
        <v>466843</v>
      </c>
      <c r="Z18" s="270">
        <v>30.88</v>
      </c>
      <c r="AA18" s="278">
        <v>2015499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123271115</v>
      </c>
      <c r="D20" s="154">
        <f t="shared" si="2"/>
        <v>0</v>
      </c>
      <c r="E20" s="100">
        <f t="shared" si="2"/>
        <v>115283646</v>
      </c>
      <c r="F20" s="100">
        <f t="shared" si="2"/>
        <v>80304120</v>
      </c>
      <c r="G20" s="100">
        <f t="shared" si="2"/>
        <v>2406599</v>
      </c>
      <c r="H20" s="100">
        <f t="shared" si="2"/>
        <v>3819687</v>
      </c>
      <c r="I20" s="100">
        <f t="shared" si="2"/>
        <v>5594497</v>
      </c>
      <c r="J20" s="100">
        <f t="shared" si="2"/>
        <v>11820783</v>
      </c>
      <c r="K20" s="100">
        <f t="shared" si="2"/>
        <v>7966253</v>
      </c>
      <c r="L20" s="100">
        <f t="shared" si="2"/>
        <v>7450442</v>
      </c>
      <c r="M20" s="100">
        <f t="shared" si="2"/>
        <v>5811283</v>
      </c>
      <c r="N20" s="100">
        <f t="shared" si="2"/>
        <v>21227978</v>
      </c>
      <c r="O20" s="100">
        <f t="shared" si="2"/>
        <v>6292998</v>
      </c>
      <c r="P20" s="100">
        <f t="shared" si="2"/>
        <v>4178790</v>
      </c>
      <c r="Q20" s="100">
        <f t="shared" si="2"/>
        <v>4152349</v>
      </c>
      <c r="R20" s="100">
        <f t="shared" si="2"/>
        <v>14624137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47672898</v>
      </c>
      <c r="X20" s="100">
        <f t="shared" si="2"/>
        <v>60228091</v>
      </c>
      <c r="Y20" s="100">
        <f t="shared" si="2"/>
        <v>-12555193</v>
      </c>
      <c r="Z20" s="137">
        <f>+IF(X20&lt;&gt;0,+(Y20/X20)*100,0)</f>
        <v>-20.846074965251677</v>
      </c>
      <c r="AA20" s="153">
        <f>SUM(AA26:AA33)</f>
        <v>80304120</v>
      </c>
    </row>
    <row r="21" spans="1:27" ht="12.75">
      <c r="A21" s="291" t="s">
        <v>205</v>
      </c>
      <c r="B21" s="142"/>
      <c r="C21" s="62">
        <v>21013002</v>
      </c>
      <c r="D21" s="156"/>
      <c r="E21" s="60">
        <v>12200000</v>
      </c>
      <c r="F21" s="60">
        <v>10300000</v>
      </c>
      <c r="G21" s="60">
        <v>764947</v>
      </c>
      <c r="H21" s="60">
        <v>511014</v>
      </c>
      <c r="I21" s="60">
        <v>1363756</v>
      </c>
      <c r="J21" s="60">
        <v>2639717</v>
      </c>
      <c r="K21" s="60">
        <v>1310816</v>
      </c>
      <c r="L21" s="60">
        <v>2283155</v>
      </c>
      <c r="M21" s="60">
        <v>2726461</v>
      </c>
      <c r="N21" s="60">
        <v>6320432</v>
      </c>
      <c r="O21" s="60">
        <v>1671107</v>
      </c>
      <c r="P21" s="60">
        <v>70111</v>
      </c>
      <c r="Q21" s="60">
        <v>1256639</v>
      </c>
      <c r="R21" s="60">
        <v>2997857</v>
      </c>
      <c r="S21" s="60"/>
      <c r="T21" s="60"/>
      <c r="U21" s="60"/>
      <c r="V21" s="60"/>
      <c r="W21" s="60">
        <v>11958006</v>
      </c>
      <c r="X21" s="60">
        <v>7725000</v>
      </c>
      <c r="Y21" s="60">
        <v>4233006</v>
      </c>
      <c r="Z21" s="140">
        <v>54.8</v>
      </c>
      <c r="AA21" s="155">
        <v>10300000</v>
      </c>
    </row>
    <row r="22" spans="1:27" ht="12.75">
      <c r="A22" s="291" t="s">
        <v>206</v>
      </c>
      <c r="B22" s="142"/>
      <c r="C22" s="62">
        <v>3412675</v>
      </c>
      <c r="D22" s="156"/>
      <c r="E22" s="60">
        <v>21336071</v>
      </c>
      <c r="F22" s="60">
        <v>1870000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1402500</v>
      </c>
      <c r="Y22" s="60">
        <v>-1402500</v>
      </c>
      <c r="Z22" s="140">
        <v>-100</v>
      </c>
      <c r="AA22" s="155">
        <v>1870000</v>
      </c>
    </row>
    <row r="23" spans="1:27" ht="12.75">
      <c r="A23" s="291" t="s">
        <v>207</v>
      </c>
      <c r="B23" s="142"/>
      <c r="C23" s="62">
        <v>37838130</v>
      </c>
      <c r="D23" s="156"/>
      <c r="E23" s="60">
        <v>24000000</v>
      </c>
      <c r="F23" s="60">
        <v>22000000</v>
      </c>
      <c r="G23" s="60"/>
      <c r="H23" s="60"/>
      <c r="I23" s="60">
        <v>1276784</v>
      </c>
      <c r="J23" s="60">
        <v>1276784</v>
      </c>
      <c r="K23" s="60">
        <v>5089752</v>
      </c>
      <c r="L23" s="60"/>
      <c r="M23" s="60">
        <v>481964</v>
      </c>
      <c r="N23" s="60">
        <v>5571716</v>
      </c>
      <c r="O23" s="60">
        <v>463998</v>
      </c>
      <c r="P23" s="60">
        <v>1020300</v>
      </c>
      <c r="Q23" s="60"/>
      <c r="R23" s="60">
        <v>1484298</v>
      </c>
      <c r="S23" s="60"/>
      <c r="T23" s="60"/>
      <c r="U23" s="60"/>
      <c r="V23" s="60"/>
      <c r="W23" s="60">
        <v>8332798</v>
      </c>
      <c r="X23" s="60">
        <v>16500000</v>
      </c>
      <c r="Y23" s="60">
        <v>-8167202</v>
      </c>
      <c r="Z23" s="140">
        <v>-49.5</v>
      </c>
      <c r="AA23" s="155">
        <v>22000000</v>
      </c>
    </row>
    <row r="24" spans="1:27" ht="12.75">
      <c r="A24" s="291" t="s">
        <v>208</v>
      </c>
      <c r="B24" s="142"/>
      <c r="C24" s="62">
        <v>17488346</v>
      </c>
      <c r="D24" s="156"/>
      <c r="E24" s="60">
        <v>1300000</v>
      </c>
      <c r="F24" s="60">
        <v>400000</v>
      </c>
      <c r="G24" s="60"/>
      <c r="H24" s="60"/>
      <c r="I24" s="60"/>
      <c r="J24" s="60"/>
      <c r="K24" s="60"/>
      <c r="L24" s="60"/>
      <c r="M24" s="60"/>
      <c r="N24" s="60"/>
      <c r="O24" s="60">
        <v>58600</v>
      </c>
      <c r="P24" s="60">
        <v>316188</v>
      </c>
      <c r="Q24" s="60"/>
      <c r="R24" s="60">
        <v>374788</v>
      </c>
      <c r="S24" s="60"/>
      <c r="T24" s="60"/>
      <c r="U24" s="60"/>
      <c r="V24" s="60"/>
      <c r="W24" s="60">
        <v>374788</v>
      </c>
      <c r="X24" s="60">
        <v>300000</v>
      </c>
      <c r="Y24" s="60">
        <v>74788</v>
      </c>
      <c r="Z24" s="140">
        <v>24.93</v>
      </c>
      <c r="AA24" s="155">
        <v>400000</v>
      </c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79752153</v>
      </c>
      <c r="D26" s="294">
        <f t="shared" si="3"/>
        <v>0</v>
      </c>
      <c r="E26" s="295">
        <f t="shared" si="3"/>
        <v>58836071</v>
      </c>
      <c r="F26" s="295">
        <f t="shared" si="3"/>
        <v>34570000</v>
      </c>
      <c r="G26" s="295">
        <f t="shared" si="3"/>
        <v>764947</v>
      </c>
      <c r="H26" s="295">
        <f t="shared" si="3"/>
        <v>511014</v>
      </c>
      <c r="I26" s="295">
        <f t="shared" si="3"/>
        <v>2640540</v>
      </c>
      <c r="J26" s="295">
        <f t="shared" si="3"/>
        <v>3916501</v>
      </c>
      <c r="K26" s="295">
        <f t="shared" si="3"/>
        <v>6400568</v>
      </c>
      <c r="L26" s="295">
        <f t="shared" si="3"/>
        <v>2283155</v>
      </c>
      <c r="M26" s="295">
        <f t="shared" si="3"/>
        <v>3208425</v>
      </c>
      <c r="N26" s="295">
        <f t="shared" si="3"/>
        <v>11892148</v>
      </c>
      <c r="O26" s="295">
        <f t="shared" si="3"/>
        <v>2193705</v>
      </c>
      <c r="P26" s="295">
        <f t="shared" si="3"/>
        <v>1406599</v>
      </c>
      <c r="Q26" s="295">
        <f t="shared" si="3"/>
        <v>1256639</v>
      </c>
      <c r="R26" s="295">
        <f t="shared" si="3"/>
        <v>4856943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20665592</v>
      </c>
      <c r="X26" s="295">
        <f t="shared" si="3"/>
        <v>25927500</v>
      </c>
      <c r="Y26" s="295">
        <f t="shared" si="3"/>
        <v>-5261908</v>
      </c>
      <c r="Z26" s="296">
        <f>+IF(X26&lt;&gt;0,+(Y26/X26)*100,0)</f>
        <v>-20.294698679008775</v>
      </c>
      <c r="AA26" s="297">
        <f>SUM(AA21:AA25)</f>
        <v>34570000</v>
      </c>
    </row>
    <row r="27" spans="1:27" ht="12.75">
      <c r="A27" s="298" t="s">
        <v>211</v>
      </c>
      <c r="B27" s="147"/>
      <c r="C27" s="62">
        <v>41179199</v>
      </c>
      <c r="D27" s="156"/>
      <c r="E27" s="60">
        <v>51847575</v>
      </c>
      <c r="F27" s="60">
        <v>43703350</v>
      </c>
      <c r="G27" s="60">
        <v>1641652</v>
      </c>
      <c r="H27" s="60">
        <v>3308673</v>
      </c>
      <c r="I27" s="60">
        <v>2863672</v>
      </c>
      <c r="J27" s="60">
        <v>7813997</v>
      </c>
      <c r="K27" s="60">
        <v>1314620</v>
      </c>
      <c r="L27" s="60">
        <v>5167287</v>
      </c>
      <c r="M27" s="60">
        <v>2602858</v>
      </c>
      <c r="N27" s="60">
        <v>9084765</v>
      </c>
      <c r="O27" s="60">
        <v>4099293</v>
      </c>
      <c r="P27" s="60">
        <v>2772191</v>
      </c>
      <c r="Q27" s="60">
        <v>2895710</v>
      </c>
      <c r="R27" s="60">
        <v>9767194</v>
      </c>
      <c r="S27" s="60"/>
      <c r="T27" s="60"/>
      <c r="U27" s="60"/>
      <c r="V27" s="60"/>
      <c r="W27" s="60">
        <v>26665956</v>
      </c>
      <c r="X27" s="60">
        <v>32777513</v>
      </c>
      <c r="Y27" s="60">
        <v>-6111557</v>
      </c>
      <c r="Z27" s="140">
        <v>-18.65</v>
      </c>
      <c r="AA27" s="155">
        <v>43703350</v>
      </c>
    </row>
    <row r="28" spans="1:27" ht="12.75">
      <c r="A28" s="298" t="s">
        <v>212</v>
      </c>
      <c r="B28" s="147"/>
      <c r="C28" s="273">
        <v>400299</v>
      </c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>
        <v>1939464</v>
      </c>
      <c r="D30" s="156"/>
      <c r="E30" s="60">
        <v>4600000</v>
      </c>
      <c r="F30" s="60">
        <v>2030770</v>
      </c>
      <c r="G30" s="60"/>
      <c r="H30" s="60"/>
      <c r="I30" s="60">
        <v>90285</v>
      </c>
      <c r="J30" s="60">
        <v>90285</v>
      </c>
      <c r="K30" s="60">
        <v>251065</v>
      </c>
      <c r="L30" s="60"/>
      <c r="M30" s="60"/>
      <c r="N30" s="60">
        <v>251065</v>
      </c>
      <c r="O30" s="60"/>
      <c r="P30" s="60"/>
      <c r="Q30" s="60"/>
      <c r="R30" s="60"/>
      <c r="S30" s="60"/>
      <c r="T30" s="60"/>
      <c r="U30" s="60"/>
      <c r="V30" s="60"/>
      <c r="W30" s="60">
        <v>341350</v>
      </c>
      <c r="X30" s="60">
        <v>1523078</v>
      </c>
      <c r="Y30" s="60">
        <v>-1181728</v>
      </c>
      <c r="Z30" s="140">
        <v>-77.59</v>
      </c>
      <c r="AA30" s="155">
        <v>2030770</v>
      </c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56230402</v>
      </c>
      <c r="D36" s="156">
        <f t="shared" si="4"/>
        <v>0</v>
      </c>
      <c r="E36" s="60">
        <f t="shared" si="4"/>
        <v>43838232</v>
      </c>
      <c r="F36" s="60">
        <f t="shared" si="4"/>
        <v>43196977</v>
      </c>
      <c r="G36" s="60">
        <f t="shared" si="4"/>
        <v>764947</v>
      </c>
      <c r="H36" s="60">
        <f t="shared" si="4"/>
        <v>853696</v>
      </c>
      <c r="I36" s="60">
        <f t="shared" si="4"/>
        <v>4750609</v>
      </c>
      <c r="J36" s="60">
        <f t="shared" si="4"/>
        <v>6369252</v>
      </c>
      <c r="K36" s="60">
        <f t="shared" si="4"/>
        <v>2464572</v>
      </c>
      <c r="L36" s="60">
        <f t="shared" si="4"/>
        <v>7433327</v>
      </c>
      <c r="M36" s="60">
        <f t="shared" si="4"/>
        <v>3514388</v>
      </c>
      <c r="N36" s="60">
        <f t="shared" si="4"/>
        <v>13412287</v>
      </c>
      <c r="O36" s="60">
        <f t="shared" si="4"/>
        <v>1851972</v>
      </c>
      <c r="P36" s="60">
        <f t="shared" si="4"/>
        <v>236631</v>
      </c>
      <c r="Q36" s="60">
        <f t="shared" si="4"/>
        <v>4086414</v>
      </c>
      <c r="R36" s="60">
        <f t="shared" si="4"/>
        <v>6175017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25956556</v>
      </c>
      <c r="X36" s="60">
        <f t="shared" si="4"/>
        <v>32397733</v>
      </c>
      <c r="Y36" s="60">
        <f t="shared" si="4"/>
        <v>-6441177</v>
      </c>
      <c r="Z36" s="140">
        <f aca="true" t="shared" si="5" ref="Z36:Z49">+IF(X36&lt;&gt;0,+(Y36/X36)*100,0)</f>
        <v>-19.881567021988854</v>
      </c>
      <c r="AA36" s="155">
        <f>AA6+AA21</f>
        <v>43196977</v>
      </c>
    </row>
    <row r="37" spans="1:27" ht="12.75">
      <c r="A37" s="291" t="s">
        <v>206</v>
      </c>
      <c r="B37" s="142"/>
      <c r="C37" s="62">
        <f t="shared" si="4"/>
        <v>41266872</v>
      </c>
      <c r="D37" s="156">
        <f t="shared" si="4"/>
        <v>0</v>
      </c>
      <c r="E37" s="60">
        <f t="shared" si="4"/>
        <v>31379630</v>
      </c>
      <c r="F37" s="60">
        <f t="shared" si="4"/>
        <v>17478559</v>
      </c>
      <c r="G37" s="60">
        <f t="shared" si="4"/>
        <v>2634167</v>
      </c>
      <c r="H37" s="60">
        <f t="shared" si="4"/>
        <v>425999</v>
      </c>
      <c r="I37" s="60">
        <f t="shared" si="4"/>
        <v>612004</v>
      </c>
      <c r="J37" s="60">
        <f t="shared" si="4"/>
        <v>3672170</v>
      </c>
      <c r="K37" s="60">
        <f t="shared" si="4"/>
        <v>125208</v>
      </c>
      <c r="L37" s="60">
        <f t="shared" si="4"/>
        <v>399498</v>
      </c>
      <c r="M37" s="60">
        <f t="shared" si="4"/>
        <v>0</v>
      </c>
      <c r="N37" s="60">
        <f t="shared" si="4"/>
        <v>524706</v>
      </c>
      <c r="O37" s="60">
        <f t="shared" si="4"/>
        <v>175001</v>
      </c>
      <c r="P37" s="60">
        <f t="shared" si="4"/>
        <v>35026</v>
      </c>
      <c r="Q37" s="60">
        <f t="shared" si="4"/>
        <v>0</v>
      </c>
      <c r="R37" s="60">
        <f t="shared" si="4"/>
        <v>210027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4406903</v>
      </c>
      <c r="X37" s="60">
        <f t="shared" si="4"/>
        <v>13108919</v>
      </c>
      <c r="Y37" s="60">
        <f t="shared" si="4"/>
        <v>-8702016</v>
      </c>
      <c r="Z37" s="140">
        <f t="shared" si="5"/>
        <v>-66.38240727553507</v>
      </c>
      <c r="AA37" s="155">
        <f>AA7+AA22</f>
        <v>17478559</v>
      </c>
    </row>
    <row r="38" spans="1:27" ht="12.75">
      <c r="A38" s="291" t="s">
        <v>207</v>
      </c>
      <c r="B38" s="142"/>
      <c r="C38" s="62">
        <f t="shared" si="4"/>
        <v>83242389</v>
      </c>
      <c r="D38" s="156">
        <f t="shared" si="4"/>
        <v>0</v>
      </c>
      <c r="E38" s="60">
        <f t="shared" si="4"/>
        <v>44400000</v>
      </c>
      <c r="F38" s="60">
        <f t="shared" si="4"/>
        <v>40350000</v>
      </c>
      <c r="G38" s="60">
        <f t="shared" si="4"/>
        <v>0</v>
      </c>
      <c r="H38" s="60">
        <f t="shared" si="4"/>
        <v>803899</v>
      </c>
      <c r="I38" s="60">
        <f t="shared" si="4"/>
        <v>6490088</v>
      </c>
      <c r="J38" s="60">
        <f t="shared" si="4"/>
        <v>7293987</v>
      </c>
      <c r="K38" s="60">
        <f t="shared" si="4"/>
        <v>6491699</v>
      </c>
      <c r="L38" s="60">
        <f t="shared" si="4"/>
        <v>2503180</v>
      </c>
      <c r="M38" s="60">
        <f t="shared" si="4"/>
        <v>1722799</v>
      </c>
      <c r="N38" s="60">
        <f t="shared" si="4"/>
        <v>10717678</v>
      </c>
      <c r="O38" s="60">
        <f t="shared" si="4"/>
        <v>2800176</v>
      </c>
      <c r="P38" s="60">
        <f t="shared" si="4"/>
        <v>2281360</v>
      </c>
      <c r="Q38" s="60">
        <f t="shared" si="4"/>
        <v>33384</v>
      </c>
      <c r="R38" s="60">
        <f t="shared" si="4"/>
        <v>5114920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23126585</v>
      </c>
      <c r="X38" s="60">
        <f t="shared" si="4"/>
        <v>30262500</v>
      </c>
      <c r="Y38" s="60">
        <f t="shared" si="4"/>
        <v>-7135915</v>
      </c>
      <c r="Z38" s="140">
        <f t="shared" si="5"/>
        <v>-23.580057827344074</v>
      </c>
      <c r="AA38" s="155">
        <f>AA8+AA23</f>
        <v>40350000</v>
      </c>
    </row>
    <row r="39" spans="1:27" ht="12.75">
      <c r="A39" s="291" t="s">
        <v>208</v>
      </c>
      <c r="B39" s="142"/>
      <c r="C39" s="62">
        <f t="shared" si="4"/>
        <v>52748622</v>
      </c>
      <c r="D39" s="156">
        <f t="shared" si="4"/>
        <v>0</v>
      </c>
      <c r="E39" s="60">
        <f t="shared" si="4"/>
        <v>22662610</v>
      </c>
      <c r="F39" s="60">
        <f t="shared" si="4"/>
        <v>21743978</v>
      </c>
      <c r="G39" s="60">
        <f t="shared" si="4"/>
        <v>581646</v>
      </c>
      <c r="H39" s="60">
        <f t="shared" si="4"/>
        <v>3014767</v>
      </c>
      <c r="I39" s="60">
        <f t="shared" si="4"/>
        <v>0</v>
      </c>
      <c r="J39" s="60">
        <f t="shared" si="4"/>
        <v>3596413</v>
      </c>
      <c r="K39" s="60">
        <f t="shared" si="4"/>
        <v>2241571</v>
      </c>
      <c r="L39" s="60">
        <f t="shared" si="4"/>
        <v>7172306</v>
      </c>
      <c r="M39" s="60">
        <f t="shared" si="4"/>
        <v>306659</v>
      </c>
      <c r="N39" s="60">
        <f t="shared" si="4"/>
        <v>9720536</v>
      </c>
      <c r="O39" s="60">
        <f t="shared" si="4"/>
        <v>1120782</v>
      </c>
      <c r="P39" s="60">
        <f t="shared" si="4"/>
        <v>6200527</v>
      </c>
      <c r="Q39" s="60">
        <f t="shared" si="4"/>
        <v>2457216</v>
      </c>
      <c r="R39" s="60">
        <f t="shared" si="4"/>
        <v>9778525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23095474</v>
      </c>
      <c r="X39" s="60">
        <f t="shared" si="4"/>
        <v>16307984</v>
      </c>
      <c r="Y39" s="60">
        <f t="shared" si="4"/>
        <v>6787490</v>
      </c>
      <c r="Z39" s="140">
        <f t="shared" si="5"/>
        <v>41.62065648335196</v>
      </c>
      <c r="AA39" s="155">
        <f>AA9+AA24</f>
        <v>21743978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233488285</v>
      </c>
      <c r="D41" s="294">
        <f t="shared" si="6"/>
        <v>0</v>
      </c>
      <c r="E41" s="295">
        <f t="shared" si="6"/>
        <v>142280472</v>
      </c>
      <c r="F41" s="295">
        <f t="shared" si="6"/>
        <v>122769514</v>
      </c>
      <c r="G41" s="295">
        <f t="shared" si="6"/>
        <v>3980760</v>
      </c>
      <c r="H41" s="295">
        <f t="shared" si="6"/>
        <v>5098361</v>
      </c>
      <c r="I41" s="295">
        <f t="shared" si="6"/>
        <v>11852701</v>
      </c>
      <c r="J41" s="295">
        <f t="shared" si="6"/>
        <v>20931822</v>
      </c>
      <c r="K41" s="295">
        <f t="shared" si="6"/>
        <v>11323050</v>
      </c>
      <c r="L41" s="295">
        <f t="shared" si="6"/>
        <v>17508311</v>
      </c>
      <c r="M41" s="295">
        <f t="shared" si="6"/>
        <v>5543846</v>
      </c>
      <c r="N41" s="295">
        <f t="shared" si="6"/>
        <v>34375207</v>
      </c>
      <c r="O41" s="295">
        <f t="shared" si="6"/>
        <v>5947931</v>
      </c>
      <c r="P41" s="295">
        <f t="shared" si="6"/>
        <v>8753544</v>
      </c>
      <c r="Q41" s="295">
        <f t="shared" si="6"/>
        <v>6577014</v>
      </c>
      <c r="R41" s="295">
        <f t="shared" si="6"/>
        <v>21278489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76585518</v>
      </c>
      <c r="X41" s="295">
        <f t="shared" si="6"/>
        <v>92077136</v>
      </c>
      <c r="Y41" s="295">
        <f t="shared" si="6"/>
        <v>-15491618</v>
      </c>
      <c r="Z41" s="296">
        <f t="shared" si="5"/>
        <v>-16.82460888010244</v>
      </c>
      <c r="AA41" s="297">
        <f>SUM(AA36:AA40)</f>
        <v>122769514</v>
      </c>
    </row>
    <row r="42" spans="1:27" ht="12.75">
      <c r="A42" s="298" t="s">
        <v>211</v>
      </c>
      <c r="B42" s="136"/>
      <c r="C42" s="95">
        <f aca="true" t="shared" si="7" ref="C42:Y48">C12+C27</f>
        <v>52451520</v>
      </c>
      <c r="D42" s="129">
        <f t="shared" si="7"/>
        <v>0</v>
      </c>
      <c r="E42" s="54">
        <f t="shared" si="7"/>
        <v>64470312</v>
      </c>
      <c r="F42" s="54">
        <f t="shared" si="7"/>
        <v>56350129</v>
      </c>
      <c r="G42" s="54">
        <f t="shared" si="7"/>
        <v>1667979</v>
      </c>
      <c r="H42" s="54">
        <f t="shared" si="7"/>
        <v>3568927</v>
      </c>
      <c r="I42" s="54">
        <f t="shared" si="7"/>
        <v>3619340</v>
      </c>
      <c r="J42" s="54">
        <f t="shared" si="7"/>
        <v>8856246</v>
      </c>
      <c r="K42" s="54">
        <f t="shared" si="7"/>
        <v>1405251</v>
      </c>
      <c r="L42" s="54">
        <f t="shared" si="7"/>
        <v>7056601</v>
      </c>
      <c r="M42" s="54">
        <f t="shared" si="7"/>
        <v>3205120</v>
      </c>
      <c r="N42" s="54">
        <f t="shared" si="7"/>
        <v>11666972</v>
      </c>
      <c r="O42" s="54">
        <f t="shared" si="7"/>
        <v>4300323</v>
      </c>
      <c r="P42" s="54">
        <f t="shared" si="7"/>
        <v>3788234</v>
      </c>
      <c r="Q42" s="54">
        <f t="shared" si="7"/>
        <v>3101747</v>
      </c>
      <c r="R42" s="54">
        <f t="shared" si="7"/>
        <v>11190304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31713522</v>
      </c>
      <c r="X42" s="54">
        <f t="shared" si="7"/>
        <v>42262597</v>
      </c>
      <c r="Y42" s="54">
        <f t="shared" si="7"/>
        <v>-10549075</v>
      </c>
      <c r="Z42" s="184">
        <f t="shared" si="5"/>
        <v>-24.960782698706378</v>
      </c>
      <c r="AA42" s="130">
        <f aca="true" t="shared" si="8" ref="AA42:AA48">AA12+AA27</f>
        <v>56350129</v>
      </c>
    </row>
    <row r="43" spans="1:27" ht="12.75">
      <c r="A43" s="298" t="s">
        <v>212</v>
      </c>
      <c r="B43" s="136"/>
      <c r="C43" s="303">
        <f t="shared" si="7"/>
        <v>1406219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176895392</v>
      </c>
      <c r="D45" s="129">
        <f t="shared" si="7"/>
        <v>0</v>
      </c>
      <c r="E45" s="54">
        <f t="shared" si="7"/>
        <v>202391414</v>
      </c>
      <c r="F45" s="54">
        <f t="shared" si="7"/>
        <v>94372708</v>
      </c>
      <c r="G45" s="54">
        <f t="shared" si="7"/>
        <v>0</v>
      </c>
      <c r="H45" s="54">
        <f t="shared" si="7"/>
        <v>2348356</v>
      </c>
      <c r="I45" s="54">
        <f t="shared" si="7"/>
        <v>1160818</v>
      </c>
      <c r="J45" s="54">
        <f t="shared" si="7"/>
        <v>3509174</v>
      </c>
      <c r="K45" s="54">
        <f t="shared" si="7"/>
        <v>5590070</v>
      </c>
      <c r="L45" s="54">
        <f t="shared" si="7"/>
        <v>1529523</v>
      </c>
      <c r="M45" s="54">
        <f t="shared" si="7"/>
        <v>5323815</v>
      </c>
      <c r="N45" s="54">
        <f t="shared" si="7"/>
        <v>12443408</v>
      </c>
      <c r="O45" s="54">
        <f t="shared" si="7"/>
        <v>-935420</v>
      </c>
      <c r="P45" s="54">
        <f t="shared" si="7"/>
        <v>3155357</v>
      </c>
      <c r="Q45" s="54">
        <f t="shared" si="7"/>
        <v>13173339</v>
      </c>
      <c r="R45" s="54">
        <f t="shared" si="7"/>
        <v>15393276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31345858</v>
      </c>
      <c r="X45" s="54">
        <f t="shared" si="7"/>
        <v>70779532</v>
      </c>
      <c r="Y45" s="54">
        <f t="shared" si="7"/>
        <v>-39433674</v>
      </c>
      <c r="Z45" s="184">
        <f t="shared" si="5"/>
        <v>-55.713386180626344</v>
      </c>
      <c r="AA45" s="130">
        <f t="shared" si="8"/>
        <v>94372708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3644942</v>
      </c>
      <c r="D48" s="129">
        <f t="shared" si="7"/>
        <v>0</v>
      </c>
      <c r="E48" s="54">
        <f t="shared" si="7"/>
        <v>15826400</v>
      </c>
      <c r="F48" s="54">
        <f t="shared" si="7"/>
        <v>2015499</v>
      </c>
      <c r="G48" s="54">
        <f t="shared" si="7"/>
        <v>0</v>
      </c>
      <c r="H48" s="54">
        <f t="shared" si="7"/>
        <v>1457103</v>
      </c>
      <c r="I48" s="54">
        <f t="shared" si="7"/>
        <v>0</v>
      </c>
      <c r="J48" s="54">
        <f t="shared" si="7"/>
        <v>1457103</v>
      </c>
      <c r="K48" s="54">
        <f t="shared" si="7"/>
        <v>0</v>
      </c>
      <c r="L48" s="54">
        <f t="shared" si="7"/>
        <v>380497</v>
      </c>
      <c r="M48" s="54">
        <f t="shared" si="7"/>
        <v>0</v>
      </c>
      <c r="N48" s="54">
        <f t="shared" si="7"/>
        <v>380497</v>
      </c>
      <c r="O48" s="54">
        <f t="shared" si="7"/>
        <v>140867</v>
      </c>
      <c r="P48" s="54">
        <f t="shared" si="7"/>
        <v>0</v>
      </c>
      <c r="Q48" s="54">
        <f t="shared" si="7"/>
        <v>0</v>
      </c>
      <c r="R48" s="54">
        <f t="shared" si="7"/>
        <v>140867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1978467</v>
      </c>
      <c r="X48" s="54">
        <f t="shared" si="7"/>
        <v>1511624</v>
      </c>
      <c r="Y48" s="54">
        <f t="shared" si="7"/>
        <v>466843</v>
      </c>
      <c r="Z48" s="184">
        <f t="shared" si="5"/>
        <v>30.883539822072155</v>
      </c>
      <c r="AA48" s="130">
        <f t="shared" si="8"/>
        <v>2015499</v>
      </c>
    </row>
    <row r="49" spans="1:27" ht="12.75">
      <c r="A49" s="308" t="s">
        <v>220</v>
      </c>
      <c r="B49" s="149"/>
      <c r="C49" s="239">
        <f aca="true" t="shared" si="9" ref="C49:Y49">SUM(C41:C48)</f>
        <v>467886358</v>
      </c>
      <c r="D49" s="218">
        <f t="shared" si="9"/>
        <v>0</v>
      </c>
      <c r="E49" s="220">
        <f t="shared" si="9"/>
        <v>424968598</v>
      </c>
      <c r="F49" s="220">
        <f t="shared" si="9"/>
        <v>275507850</v>
      </c>
      <c r="G49" s="220">
        <f t="shared" si="9"/>
        <v>5648739</v>
      </c>
      <c r="H49" s="220">
        <f t="shared" si="9"/>
        <v>12472747</v>
      </c>
      <c r="I49" s="220">
        <f t="shared" si="9"/>
        <v>16632859</v>
      </c>
      <c r="J49" s="220">
        <f t="shared" si="9"/>
        <v>34754345</v>
      </c>
      <c r="K49" s="220">
        <f t="shared" si="9"/>
        <v>18318371</v>
      </c>
      <c r="L49" s="220">
        <f t="shared" si="9"/>
        <v>26474932</v>
      </c>
      <c r="M49" s="220">
        <f t="shared" si="9"/>
        <v>14072781</v>
      </c>
      <c r="N49" s="220">
        <f t="shared" si="9"/>
        <v>58866084</v>
      </c>
      <c r="O49" s="220">
        <f t="shared" si="9"/>
        <v>9453701</v>
      </c>
      <c r="P49" s="220">
        <f t="shared" si="9"/>
        <v>15697135</v>
      </c>
      <c r="Q49" s="220">
        <f t="shared" si="9"/>
        <v>22852100</v>
      </c>
      <c r="R49" s="220">
        <f t="shared" si="9"/>
        <v>48002936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141623365</v>
      </c>
      <c r="X49" s="220">
        <f t="shared" si="9"/>
        <v>206630889</v>
      </c>
      <c r="Y49" s="220">
        <f t="shared" si="9"/>
        <v>-65007524</v>
      </c>
      <c r="Z49" s="221">
        <f t="shared" si="5"/>
        <v>-31.46069995372279</v>
      </c>
      <c r="AA49" s="222">
        <f>SUM(AA41:AA48)</f>
        <v>275507850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107086709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/>
      <c r="D52" s="156"/>
      <c r="E52" s="60">
        <v>6707344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>
        <v>39108752</v>
      </c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>
        <v>12124929</v>
      </c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>
        <v>16992582</v>
      </c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>
        <v>6413955</v>
      </c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81347562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>
        <v>9460180</v>
      </c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16278967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>
        <v>17605873</v>
      </c>
      <c r="F65" s="60"/>
      <c r="G65" s="60">
        <v>1202241</v>
      </c>
      <c r="H65" s="60">
        <v>1214263</v>
      </c>
      <c r="I65" s="60">
        <v>1226406</v>
      </c>
      <c r="J65" s="60">
        <v>3642910</v>
      </c>
      <c r="K65" s="60">
        <v>1238670</v>
      </c>
      <c r="L65" s="60">
        <v>1251057</v>
      </c>
      <c r="M65" s="60">
        <v>1274702</v>
      </c>
      <c r="N65" s="60">
        <v>3764429</v>
      </c>
      <c r="O65" s="60">
        <v>1287449</v>
      </c>
      <c r="P65" s="60">
        <v>1300323</v>
      </c>
      <c r="Q65" s="60">
        <v>1313327</v>
      </c>
      <c r="R65" s="60">
        <v>3901099</v>
      </c>
      <c r="S65" s="60"/>
      <c r="T65" s="60"/>
      <c r="U65" s="60"/>
      <c r="V65" s="60"/>
      <c r="W65" s="60">
        <v>11308438</v>
      </c>
      <c r="X65" s="60"/>
      <c r="Y65" s="60">
        <v>11308438</v>
      </c>
      <c r="Z65" s="140"/>
      <c r="AA65" s="155"/>
    </row>
    <row r="66" spans="1:27" ht="12.75">
      <c r="A66" s="311" t="s">
        <v>224</v>
      </c>
      <c r="B66" s="316"/>
      <c r="C66" s="273"/>
      <c r="D66" s="274"/>
      <c r="E66" s="275">
        <v>91845700</v>
      </c>
      <c r="F66" s="275"/>
      <c r="G66" s="275">
        <v>218032</v>
      </c>
      <c r="H66" s="275">
        <v>151747</v>
      </c>
      <c r="I66" s="275">
        <v>6603594</v>
      </c>
      <c r="J66" s="275">
        <v>6973373</v>
      </c>
      <c r="K66" s="275">
        <v>9470521</v>
      </c>
      <c r="L66" s="275">
        <v>7486548</v>
      </c>
      <c r="M66" s="275">
        <v>7978181</v>
      </c>
      <c r="N66" s="275">
        <v>24935250</v>
      </c>
      <c r="O66" s="275">
        <v>2765364</v>
      </c>
      <c r="P66" s="275">
        <v>8761779</v>
      </c>
      <c r="Q66" s="275">
        <v>6421475</v>
      </c>
      <c r="R66" s="275">
        <v>17948618</v>
      </c>
      <c r="S66" s="275"/>
      <c r="T66" s="275"/>
      <c r="U66" s="275"/>
      <c r="V66" s="275"/>
      <c r="W66" s="275">
        <v>49857241</v>
      </c>
      <c r="X66" s="275"/>
      <c r="Y66" s="275">
        <v>49857241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>
        <v>15241010</v>
      </c>
      <c r="F67" s="60"/>
      <c r="G67" s="60">
        <v>69672</v>
      </c>
      <c r="H67" s="60">
        <v>8478102</v>
      </c>
      <c r="I67" s="60">
        <v>113893</v>
      </c>
      <c r="J67" s="60">
        <v>8661667</v>
      </c>
      <c r="K67" s="60">
        <v>332609</v>
      </c>
      <c r="L67" s="60">
        <v>332017</v>
      </c>
      <c r="M67" s="60">
        <v>1214918</v>
      </c>
      <c r="N67" s="60">
        <v>1879544</v>
      </c>
      <c r="O67" s="60">
        <v>174237</v>
      </c>
      <c r="P67" s="60">
        <v>184149</v>
      </c>
      <c r="Q67" s="60">
        <v>203499</v>
      </c>
      <c r="R67" s="60">
        <v>561885</v>
      </c>
      <c r="S67" s="60"/>
      <c r="T67" s="60"/>
      <c r="U67" s="60"/>
      <c r="V67" s="60"/>
      <c r="W67" s="60">
        <v>11103096</v>
      </c>
      <c r="X67" s="60"/>
      <c r="Y67" s="60">
        <v>11103096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124692583</v>
      </c>
      <c r="F69" s="220">
        <f t="shared" si="12"/>
        <v>0</v>
      </c>
      <c r="G69" s="220">
        <f t="shared" si="12"/>
        <v>1489945</v>
      </c>
      <c r="H69" s="220">
        <f t="shared" si="12"/>
        <v>9844112</v>
      </c>
      <c r="I69" s="220">
        <f t="shared" si="12"/>
        <v>7943893</v>
      </c>
      <c r="J69" s="220">
        <f t="shared" si="12"/>
        <v>19277950</v>
      </c>
      <c r="K69" s="220">
        <f t="shared" si="12"/>
        <v>11041800</v>
      </c>
      <c r="L69" s="220">
        <f t="shared" si="12"/>
        <v>9069622</v>
      </c>
      <c r="M69" s="220">
        <f t="shared" si="12"/>
        <v>10467801</v>
      </c>
      <c r="N69" s="220">
        <f t="shared" si="12"/>
        <v>30579223</v>
      </c>
      <c r="O69" s="220">
        <f t="shared" si="12"/>
        <v>4227050</v>
      </c>
      <c r="P69" s="220">
        <f t="shared" si="12"/>
        <v>10246251</v>
      </c>
      <c r="Q69" s="220">
        <f t="shared" si="12"/>
        <v>7938301</v>
      </c>
      <c r="R69" s="220">
        <f t="shared" si="12"/>
        <v>22411602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72268775</v>
      </c>
      <c r="X69" s="220">
        <f t="shared" si="12"/>
        <v>0</v>
      </c>
      <c r="Y69" s="220">
        <f t="shared" si="12"/>
        <v>72268775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153736132</v>
      </c>
      <c r="D5" s="357">
        <f t="shared" si="0"/>
        <v>0</v>
      </c>
      <c r="E5" s="356">
        <f t="shared" si="0"/>
        <v>83444401</v>
      </c>
      <c r="F5" s="358">
        <f t="shared" si="0"/>
        <v>88199514</v>
      </c>
      <c r="G5" s="358">
        <f t="shared" si="0"/>
        <v>3215813</v>
      </c>
      <c r="H5" s="356">
        <f t="shared" si="0"/>
        <v>4587347</v>
      </c>
      <c r="I5" s="356">
        <f t="shared" si="0"/>
        <v>9212161</v>
      </c>
      <c r="J5" s="358">
        <f t="shared" si="0"/>
        <v>17015321</v>
      </c>
      <c r="K5" s="358">
        <f t="shared" si="0"/>
        <v>4922482</v>
      </c>
      <c r="L5" s="356">
        <f t="shared" si="0"/>
        <v>15225156</v>
      </c>
      <c r="M5" s="356">
        <f t="shared" si="0"/>
        <v>2335421</v>
      </c>
      <c r="N5" s="358">
        <f t="shared" si="0"/>
        <v>22483059</v>
      </c>
      <c r="O5" s="358">
        <f t="shared" si="0"/>
        <v>3754226</v>
      </c>
      <c r="P5" s="356">
        <f t="shared" si="0"/>
        <v>7346945</v>
      </c>
      <c r="Q5" s="356">
        <f t="shared" si="0"/>
        <v>5320375</v>
      </c>
      <c r="R5" s="358">
        <f t="shared" si="0"/>
        <v>16421546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55919926</v>
      </c>
      <c r="X5" s="356">
        <f t="shared" si="0"/>
        <v>66149636</v>
      </c>
      <c r="Y5" s="358">
        <f t="shared" si="0"/>
        <v>-10229710</v>
      </c>
      <c r="Z5" s="359">
        <f>+IF(X5&lt;&gt;0,+(Y5/X5)*100,0)</f>
        <v>-15.46449930578605</v>
      </c>
      <c r="AA5" s="360">
        <f>+AA6+AA8+AA11+AA13+AA15</f>
        <v>88199514</v>
      </c>
    </row>
    <row r="6" spans="1:27" ht="12.75">
      <c r="A6" s="361" t="s">
        <v>205</v>
      </c>
      <c r="B6" s="142"/>
      <c r="C6" s="60">
        <f>+C7</f>
        <v>35217400</v>
      </c>
      <c r="D6" s="340">
        <f aca="true" t="shared" si="1" ref="D6:AA6">+D7</f>
        <v>0</v>
      </c>
      <c r="E6" s="60">
        <f t="shared" si="1"/>
        <v>31638232</v>
      </c>
      <c r="F6" s="59">
        <f t="shared" si="1"/>
        <v>32896977</v>
      </c>
      <c r="G6" s="59">
        <f t="shared" si="1"/>
        <v>0</v>
      </c>
      <c r="H6" s="60">
        <f t="shared" si="1"/>
        <v>342682</v>
      </c>
      <c r="I6" s="60">
        <f t="shared" si="1"/>
        <v>3386853</v>
      </c>
      <c r="J6" s="59">
        <f t="shared" si="1"/>
        <v>3729535</v>
      </c>
      <c r="K6" s="59">
        <f t="shared" si="1"/>
        <v>1153756</v>
      </c>
      <c r="L6" s="60">
        <f t="shared" si="1"/>
        <v>5150172</v>
      </c>
      <c r="M6" s="60">
        <f t="shared" si="1"/>
        <v>787927</v>
      </c>
      <c r="N6" s="59">
        <f t="shared" si="1"/>
        <v>7091855</v>
      </c>
      <c r="O6" s="59">
        <f t="shared" si="1"/>
        <v>180865</v>
      </c>
      <c r="P6" s="60">
        <f t="shared" si="1"/>
        <v>166520</v>
      </c>
      <c r="Q6" s="60">
        <f t="shared" si="1"/>
        <v>2829775</v>
      </c>
      <c r="R6" s="59">
        <f t="shared" si="1"/>
        <v>3177160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13998550</v>
      </c>
      <c r="X6" s="60">
        <f t="shared" si="1"/>
        <v>24672733</v>
      </c>
      <c r="Y6" s="59">
        <f t="shared" si="1"/>
        <v>-10674183</v>
      </c>
      <c r="Z6" s="61">
        <f>+IF(X6&lt;&gt;0,+(Y6/X6)*100,0)</f>
        <v>-43.26307507157801</v>
      </c>
      <c r="AA6" s="62">
        <f t="shared" si="1"/>
        <v>32896977</v>
      </c>
    </row>
    <row r="7" spans="1:27" ht="12.75">
      <c r="A7" s="291" t="s">
        <v>229</v>
      </c>
      <c r="B7" s="142"/>
      <c r="C7" s="60">
        <v>35217400</v>
      </c>
      <c r="D7" s="340"/>
      <c r="E7" s="60">
        <v>31638232</v>
      </c>
      <c r="F7" s="59">
        <v>32896977</v>
      </c>
      <c r="G7" s="59"/>
      <c r="H7" s="60">
        <v>342682</v>
      </c>
      <c r="I7" s="60">
        <v>3386853</v>
      </c>
      <c r="J7" s="59">
        <v>3729535</v>
      </c>
      <c r="K7" s="59">
        <v>1153756</v>
      </c>
      <c r="L7" s="60">
        <v>5150172</v>
      </c>
      <c r="M7" s="60">
        <v>787927</v>
      </c>
      <c r="N7" s="59">
        <v>7091855</v>
      </c>
      <c r="O7" s="59">
        <v>180865</v>
      </c>
      <c r="P7" s="60">
        <v>166520</v>
      </c>
      <c r="Q7" s="60">
        <v>2829775</v>
      </c>
      <c r="R7" s="59">
        <v>3177160</v>
      </c>
      <c r="S7" s="59"/>
      <c r="T7" s="60"/>
      <c r="U7" s="60"/>
      <c r="V7" s="59"/>
      <c r="W7" s="59">
        <v>13998550</v>
      </c>
      <c r="X7" s="60">
        <v>24672733</v>
      </c>
      <c r="Y7" s="59">
        <v>-10674183</v>
      </c>
      <c r="Z7" s="61">
        <v>-43.26</v>
      </c>
      <c r="AA7" s="62">
        <v>32896977</v>
      </c>
    </row>
    <row r="8" spans="1:27" ht="12.75">
      <c r="A8" s="361" t="s">
        <v>206</v>
      </c>
      <c r="B8" s="142"/>
      <c r="C8" s="60">
        <f aca="true" t="shared" si="2" ref="C8:Y8">SUM(C9:C10)</f>
        <v>37854197</v>
      </c>
      <c r="D8" s="340">
        <f t="shared" si="2"/>
        <v>0</v>
      </c>
      <c r="E8" s="60">
        <f t="shared" si="2"/>
        <v>10043559</v>
      </c>
      <c r="F8" s="59">
        <f t="shared" si="2"/>
        <v>15608559</v>
      </c>
      <c r="G8" s="59">
        <f t="shared" si="2"/>
        <v>2634167</v>
      </c>
      <c r="H8" s="60">
        <f t="shared" si="2"/>
        <v>425999</v>
      </c>
      <c r="I8" s="60">
        <f t="shared" si="2"/>
        <v>612004</v>
      </c>
      <c r="J8" s="59">
        <f t="shared" si="2"/>
        <v>3672170</v>
      </c>
      <c r="K8" s="59">
        <f t="shared" si="2"/>
        <v>125208</v>
      </c>
      <c r="L8" s="60">
        <f t="shared" si="2"/>
        <v>399498</v>
      </c>
      <c r="M8" s="60">
        <f t="shared" si="2"/>
        <v>0</v>
      </c>
      <c r="N8" s="59">
        <f t="shared" si="2"/>
        <v>524706</v>
      </c>
      <c r="O8" s="59">
        <f t="shared" si="2"/>
        <v>175001</v>
      </c>
      <c r="P8" s="60">
        <f t="shared" si="2"/>
        <v>35026</v>
      </c>
      <c r="Q8" s="60">
        <f t="shared" si="2"/>
        <v>0</v>
      </c>
      <c r="R8" s="59">
        <f t="shared" si="2"/>
        <v>210027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4406903</v>
      </c>
      <c r="X8" s="60">
        <f t="shared" si="2"/>
        <v>11706419</v>
      </c>
      <c r="Y8" s="59">
        <f t="shared" si="2"/>
        <v>-7299516</v>
      </c>
      <c r="Z8" s="61">
        <f>+IF(X8&lt;&gt;0,+(Y8/X8)*100,0)</f>
        <v>-62.35481576389842</v>
      </c>
      <c r="AA8" s="62">
        <f>SUM(AA9:AA10)</f>
        <v>15608559</v>
      </c>
    </row>
    <row r="9" spans="1:27" ht="12.75">
      <c r="A9" s="291" t="s">
        <v>230</v>
      </c>
      <c r="B9" s="142"/>
      <c r="C9" s="60">
        <v>33826592</v>
      </c>
      <c r="D9" s="340"/>
      <c r="E9" s="60">
        <v>7800000</v>
      </c>
      <c r="F9" s="59">
        <v>13365000</v>
      </c>
      <c r="G9" s="59">
        <v>2634167</v>
      </c>
      <c r="H9" s="60">
        <v>425999</v>
      </c>
      <c r="I9" s="60"/>
      <c r="J9" s="59">
        <v>3060166</v>
      </c>
      <c r="K9" s="59"/>
      <c r="L9" s="60">
        <v>350877</v>
      </c>
      <c r="M9" s="60"/>
      <c r="N9" s="59">
        <v>350877</v>
      </c>
      <c r="O9" s="59">
        <v>175001</v>
      </c>
      <c r="P9" s="60">
        <v>35026</v>
      </c>
      <c r="Q9" s="60"/>
      <c r="R9" s="59">
        <v>210027</v>
      </c>
      <c r="S9" s="59"/>
      <c r="T9" s="60"/>
      <c r="U9" s="60"/>
      <c r="V9" s="59"/>
      <c r="W9" s="59">
        <v>3621070</v>
      </c>
      <c r="X9" s="60">
        <v>10023750</v>
      </c>
      <c r="Y9" s="59">
        <v>-6402680</v>
      </c>
      <c r="Z9" s="61">
        <v>-63.88</v>
      </c>
      <c r="AA9" s="62">
        <v>13365000</v>
      </c>
    </row>
    <row r="10" spans="1:27" ht="12.75">
      <c r="A10" s="291" t="s">
        <v>231</v>
      </c>
      <c r="B10" s="142"/>
      <c r="C10" s="60">
        <v>4027605</v>
      </c>
      <c r="D10" s="340"/>
      <c r="E10" s="60">
        <v>2243559</v>
      </c>
      <c r="F10" s="59">
        <v>2243559</v>
      </c>
      <c r="G10" s="59"/>
      <c r="H10" s="60"/>
      <c r="I10" s="60">
        <v>612004</v>
      </c>
      <c r="J10" s="59">
        <v>612004</v>
      </c>
      <c r="K10" s="59">
        <v>125208</v>
      </c>
      <c r="L10" s="60">
        <v>48621</v>
      </c>
      <c r="M10" s="60"/>
      <c r="N10" s="59">
        <v>173829</v>
      </c>
      <c r="O10" s="59"/>
      <c r="P10" s="60"/>
      <c r="Q10" s="60"/>
      <c r="R10" s="59"/>
      <c r="S10" s="59"/>
      <c r="T10" s="60"/>
      <c r="U10" s="60"/>
      <c r="V10" s="59"/>
      <c r="W10" s="59">
        <v>785833</v>
      </c>
      <c r="X10" s="60">
        <v>1682669</v>
      </c>
      <c r="Y10" s="59">
        <v>-896836</v>
      </c>
      <c r="Z10" s="61">
        <v>-53.3</v>
      </c>
      <c r="AA10" s="62">
        <v>2243559</v>
      </c>
    </row>
    <row r="11" spans="1:27" ht="12.75">
      <c r="A11" s="361" t="s">
        <v>207</v>
      </c>
      <c r="B11" s="142"/>
      <c r="C11" s="362">
        <f>+C12</f>
        <v>45404259</v>
      </c>
      <c r="D11" s="363">
        <f aca="true" t="shared" si="3" ref="D11:AA11">+D12</f>
        <v>0</v>
      </c>
      <c r="E11" s="362">
        <f t="shared" si="3"/>
        <v>20400000</v>
      </c>
      <c r="F11" s="364">
        <f t="shared" si="3"/>
        <v>18350000</v>
      </c>
      <c r="G11" s="364">
        <f t="shared" si="3"/>
        <v>0</v>
      </c>
      <c r="H11" s="362">
        <f t="shared" si="3"/>
        <v>803899</v>
      </c>
      <c r="I11" s="362">
        <f t="shared" si="3"/>
        <v>5213304</v>
      </c>
      <c r="J11" s="364">
        <f t="shared" si="3"/>
        <v>6017203</v>
      </c>
      <c r="K11" s="364">
        <f t="shared" si="3"/>
        <v>1401947</v>
      </c>
      <c r="L11" s="362">
        <f t="shared" si="3"/>
        <v>2503180</v>
      </c>
      <c r="M11" s="362">
        <f t="shared" si="3"/>
        <v>1240835</v>
      </c>
      <c r="N11" s="364">
        <f t="shared" si="3"/>
        <v>5145962</v>
      </c>
      <c r="O11" s="364">
        <f t="shared" si="3"/>
        <v>2336178</v>
      </c>
      <c r="P11" s="362">
        <f t="shared" si="3"/>
        <v>1261060</v>
      </c>
      <c r="Q11" s="362">
        <f t="shared" si="3"/>
        <v>33384</v>
      </c>
      <c r="R11" s="364">
        <f t="shared" si="3"/>
        <v>3630622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14793787</v>
      </c>
      <c r="X11" s="362">
        <f t="shared" si="3"/>
        <v>13762500</v>
      </c>
      <c r="Y11" s="364">
        <f t="shared" si="3"/>
        <v>1031287</v>
      </c>
      <c r="Z11" s="365">
        <f>+IF(X11&lt;&gt;0,+(Y11/X11)*100,0)</f>
        <v>7.493456857402362</v>
      </c>
      <c r="AA11" s="366">
        <f t="shared" si="3"/>
        <v>18350000</v>
      </c>
    </row>
    <row r="12" spans="1:27" ht="12.75">
      <c r="A12" s="291" t="s">
        <v>232</v>
      </c>
      <c r="B12" s="136"/>
      <c r="C12" s="60">
        <v>45404259</v>
      </c>
      <c r="D12" s="340"/>
      <c r="E12" s="60">
        <v>20400000</v>
      </c>
      <c r="F12" s="59">
        <v>18350000</v>
      </c>
      <c r="G12" s="59"/>
      <c r="H12" s="60">
        <v>803899</v>
      </c>
      <c r="I12" s="60">
        <v>5213304</v>
      </c>
      <c r="J12" s="59">
        <v>6017203</v>
      </c>
      <c r="K12" s="59">
        <v>1401947</v>
      </c>
      <c r="L12" s="60">
        <v>2503180</v>
      </c>
      <c r="M12" s="60">
        <v>1240835</v>
      </c>
      <c r="N12" s="59">
        <v>5145962</v>
      </c>
      <c r="O12" s="59">
        <v>2336178</v>
      </c>
      <c r="P12" s="60">
        <v>1261060</v>
      </c>
      <c r="Q12" s="60">
        <v>33384</v>
      </c>
      <c r="R12" s="59">
        <v>3630622</v>
      </c>
      <c r="S12" s="59"/>
      <c r="T12" s="60"/>
      <c r="U12" s="60"/>
      <c r="V12" s="59"/>
      <c r="W12" s="59">
        <v>14793787</v>
      </c>
      <c r="X12" s="60">
        <v>13762500</v>
      </c>
      <c r="Y12" s="59">
        <v>1031287</v>
      </c>
      <c r="Z12" s="61">
        <v>7.49</v>
      </c>
      <c r="AA12" s="62">
        <v>18350000</v>
      </c>
    </row>
    <row r="13" spans="1:27" ht="12.75">
      <c r="A13" s="361" t="s">
        <v>208</v>
      </c>
      <c r="B13" s="136"/>
      <c r="C13" s="275">
        <f>+C14</f>
        <v>35260276</v>
      </c>
      <c r="D13" s="341">
        <f aca="true" t="shared" si="4" ref="D13:AA13">+D14</f>
        <v>0</v>
      </c>
      <c r="E13" s="275">
        <f t="shared" si="4"/>
        <v>21362610</v>
      </c>
      <c r="F13" s="342">
        <f t="shared" si="4"/>
        <v>21343978</v>
      </c>
      <c r="G13" s="342">
        <f t="shared" si="4"/>
        <v>581646</v>
      </c>
      <c r="H13" s="275">
        <f t="shared" si="4"/>
        <v>3014767</v>
      </c>
      <c r="I13" s="275">
        <f t="shared" si="4"/>
        <v>0</v>
      </c>
      <c r="J13" s="342">
        <f t="shared" si="4"/>
        <v>3596413</v>
      </c>
      <c r="K13" s="342">
        <f t="shared" si="4"/>
        <v>2241571</v>
      </c>
      <c r="L13" s="275">
        <f t="shared" si="4"/>
        <v>7172306</v>
      </c>
      <c r="M13" s="275">
        <f t="shared" si="4"/>
        <v>306659</v>
      </c>
      <c r="N13" s="342">
        <f t="shared" si="4"/>
        <v>9720536</v>
      </c>
      <c r="O13" s="342">
        <f t="shared" si="4"/>
        <v>1062182</v>
      </c>
      <c r="P13" s="275">
        <f t="shared" si="4"/>
        <v>5884339</v>
      </c>
      <c r="Q13" s="275">
        <f t="shared" si="4"/>
        <v>2457216</v>
      </c>
      <c r="R13" s="342">
        <f t="shared" si="4"/>
        <v>9403737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22720686</v>
      </c>
      <c r="X13" s="275">
        <f t="shared" si="4"/>
        <v>16007984</v>
      </c>
      <c r="Y13" s="342">
        <f t="shared" si="4"/>
        <v>6712702</v>
      </c>
      <c r="Z13" s="335">
        <f>+IF(X13&lt;&gt;0,+(Y13/X13)*100,0)</f>
        <v>41.93346270211165</v>
      </c>
      <c r="AA13" s="273">
        <f t="shared" si="4"/>
        <v>21343978</v>
      </c>
    </row>
    <row r="14" spans="1:27" ht="12.75">
      <c r="A14" s="291" t="s">
        <v>233</v>
      </c>
      <c r="B14" s="136"/>
      <c r="C14" s="60">
        <v>35260276</v>
      </c>
      <c r="D14" s="340"/>
      <c r="E14" s="60">
        <v>21362610</v>
      </c>
      <c r="F14" s="59">
        <v>21343978</v>
      </c>
      <c r="G14" s="59">
        <v>581646</v>
      </c>
      <c r="H14" s="60">
        <v>3014767</v>
      </c>
      <c r="I14" s="60"/>
      <c r="J14" s="59">
        <v>3596413</v>
      </c>
      <c r="K14" s="59">
        <v>2241571</v>
      </c>
      <c r="L14" s="60">
        <v>7172306</v>
      </c>
      <c r="M14" s="60">
        <v>306659</v>
      </c>
      <c r="N14" s="59">
        <v>9720536</v>
      </c>
      <c r="O14" s="59">
        <v>1062182</v>
      </c>
      <c r="P14" s="60">
        <v>5884339</v>
      </c>
      <c r="Q14" s="60">
        <v>2457216</v>
      </c>
      <c r="R14" s="59">
        <v>9403737</v>
      </c>
      <c r="S14" s="59"/>
      <c r="T14" s="60"/>
      <c r="U14" s="60"/>
      <c r="V14" s="59"/>
      <c r="W14" s="59">
        <v>22720686</v>
      </c>
      <c r="X14" s="60">
        <v>16007984</v>
      </c>
      <c r="Y14" s="59">
        <v>6712702</v>
      </c>
      <c r="Z14" s="61">
        <v>41.93</v>
      </c>
      <c r="AA14" s="62">
        <v>21343978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11272321</v>
      </c>
      <c r="D22" s="344">
        <f t="shared" si="6"/>
        <v>0</v>
      </c>
      <c r="E22" s="343">
        <f t="shared" si="6"/>
        <v>12622737</v>
      </c>
      <c r="F22" s="345">
        <f t="shared" si="6"/>
        <v>12646779</v>
      </c>
      <c r="G22" s="345">
        <f t="shared" si="6"/>
        <v>26327</v>
      </c>
      <c r="H22" s="343">
        <f t="shared" si="6"/>
        <v>260254</v>
      </c>
      <c r="I22" s="343">
        <f t="shared" si="6"/>
        <v>755668</v>
      </c>
      <c r="J22" s="345">
        <f t="shared" si="6"/>
        <v>1042249</v>
      </c>
      <c r="K22" s="345">
        <f t="shared" si="6"/>
        <v>90631</v>
      </c>
      <c r="L22" s="343">
        <f t="shared" si="6"/>
        <v>1889314</v>
      </c>
      <c r="M22" s="343">
        <f t="shared" si="6"/>
        <v>602262</v>
      </c>
      <c r="N22" s="345">
        <f t="shared" si="6"/>
        <v>2582207</v>
      </c>
      <c r="O22" s="345">
        <f t="shared" si="6"/>
        <v>201030</v>
      </c>
      <c r="P22" s="343">
        <f t="shared" si="6"/>
        <v>1016043</v>
      </c>
      <c r="Q22" s="343">
        <f t="shared" si="6"/>
        <v>206037</v>
      </c>
      <c r="R22" s="345">
        <f t="shared" si="6"/>
        <v>1423110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5047566</v>
      </c>
      <c r="X22" s="343">
        <f t="shared" si="6"/>
        <v>9485084</v>
      </c>
      <c r="Y22" s="345">
        <f t="shared" si="6"/>
        <v>-4437518</v>
      </c>
      <c r="Z22" s="336">
        <f>+IF(X22&lt;&gt;0,+(Y22/X22)*100,0)</f>
        <v>-46.78417186394975</v>
      </c>
      <c r="AA22" s="350">
        <f>SUM(AA23:AA32)</f>
        <v>12646779</v>
      </c>
    </row>
    <row r="23" spans="1:27" ht="12.75">
      <c r="A23" s="361" t="s">
        <v>237</v>
      </c>
      <c r="B23" s="142"/>
      <c r="C23" s="60">
        <v>2631579</v>
      </c>
      <c r="D23" s="340"/>
      <c r="E23" s="60">
        <v>1000000</v>
      </c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>
        <v>6522088</v>
      </c>
      <c r="D26" s="363"/>
      <c r="E26" s="362">
        <v>7776000</v>
      </c>
      <c r="F26" s="364">
        <v>9686095</v>
      </c>
      <c r="G26" s="364">
        <v>26327</v>
      </c>
      <c r="H26" s="362">
        <v>260254</v>
      </c>
      <c r="I26" s="362">
        <v>622752</v>
      </c>
      <c r="J26" s="364">
        <v>909333</v>
      </c>
      <c r="K26" s="364">
        <v>90631</v>
      </c>
      <c r="L26" s="362">
        <v>654659</v>
      </c>
      <c r="M26" s="362">
        <v>493232</v>
      </c>
      <c r="N26" s="364">
        <v>1238522</v>
      </c>
      <c r="O26" s="364">
        <v>115369</v>
      </c>
      <c r="P26" s="362">
        <v>377623</v>
      </c>
      <c r="Q26" s="362">
        <v>120849</v>
      </c>
      <c r="R26" s="364">
        <v>613841</v>
      </c>
      <c r="S26" s="364"/>
      <c r="T26" s="362"/>
      <c r="U26" s="362"/>
      <c r="V26" s="364"/>
      <c r="W26" s="364">
        <v>2761696</v>
      </c>
      <c r="X26" s="362">
        <v>7264571</v>
      </c>
      <c r="Y26" s="364">
        <v>-4502875</v>
      </c>
      <c r="Z26" s="365">
        <v>-61.98</v>
      </c>
      <c r="AA26" s="366">
        <v>9686095</v>
      </c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2118654</v>
      </c>
      <c r="D32" s="340"/>
      <c r="E32" s="60">
        <v>3846737</v>
      </c>
      <c r="F32" s="59">
        <v>2960684</v>
      </c>
      <c r="G32" s="59"/>
      <c r="H32" s="60"/>
      <c r="I32" s="60">
        <v>132916</v>
      </c>
      <c r="J32" s="59">
        <v>132916</v>
      </c>
      <c r="K32" s="59"/>
      <c r="L32" s="60">
        <v>1234655</v>
      </c>
      <c r="M32" s="60">
        <v>109030</v>
      </c>
      <c r="N32" s="59">
        <v>1343685</v>
      </c>
      <c r="O32" s="59">
        <v>85661</v>
      </c>
      <c r="P32" s="60">
        <v>638420</v>
      </c>
      <c r="Q32" s="60">
        <v>85188</v>
      </c>
      <c r="R32" s="59">
        <v>809269</v>
      </c>
      <c r="S32" s="59"/>
      <c r="T32" s="60"/>
      <c r="U32" s="60"/>
      <c r="V32" s="59"/>
      <c r="W32" s="59">
        <v>2285870</v>
      </c>
      <c r="X32" s="60">
        <v>2220513</v>
      </c>
      <c r="Y32" s="59">
        <v>65357</v>
      </c>
      <c r="Z32" s="61">
        <v>2.94</v>
      </c>
      <c r="AA32" s="62">
        <v>2960684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1005920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>
        <v>1005920</v>
      </c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174955928</v>
      </c>
      <c r="D40" s="344">
        <f t="shared" si="9"/>
        <v>0</v>
      </c>
      <c r="E40" s="343">
        <f t="shared" si="9"/>
        <v>197791414</v>
      </c>
      <c r="F40" s="345">
        <f t="shared" si="9"/>
        <v>92341938</v>
      </c>
      <c r="G40" s="345">
        <f t="shared" si="9"/>
        <v>0</v>
      </c>
      <c r="H40" s="343">
        <f t="shared" si="9"/>
        <v>2348356</v>
      </c>
      <c r="I40" s="343">
        <f t="shared" si="9"/>
        <v>1070533</v>
      </c>
      <c r="J40" s="345">
        <f t="shared" si="9"/>
        <v>3418889</v>
      </c>
      <c r="K40" s="345">
        <f t="shared" si="9"/>
        <v>5339005</v>
      </c>
      <c r="L40" s="343">
        <f t="shared" si="9"/>
        <v>1529523</v>
      </c>
      <c r="M40" s="343">
        <f t="shared" si="9"/>
        <v>5323815</v>
      </c>
      <c r="N40" s="345">
        <f t="shared" si="9"/>
        <v>12192343</v>
      </c>
      <c r="O40" s="345">
        <f t="shared" si="9"/>
        <v>-935420</v>
      </c>
      <c r="P40" s="343">
        <f t="shared" si="9"/>
        <v>3155357</v>
      </c>
      <c r="Q40" s="343">
        <f t="shared" si="9"/>
        <v>13173339</v>
      </c>
      <c r="R40" s="345">
        <f t="shared" si="9"/>
        <v>15393276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31004508</v>
      </c>
      <c r="X40" s="343">
        <f t="shared" si="9"/>
        <v>69256453</v>
      </c>
      <c r="Y40" s="345">
        <f t="shared" si="9"/>
        <v>-38251945</v>
      </c>
      <c r="Z40" s="336">
        <f>+IF(X40&lt;&gt;0,+(Y40/X40)*100,0)</f>
        <v>-55.232318929183386</v>
      </c>
      <c r="AA40" s="350">
        <f>SUM(AA41:AA49)</f>
        <v>92341938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33497007</v>
      </c>
      <c r="D43" s="369"/>
      <c r="E43" s="305">
        <v>6531214</v>
      </c>
      <c r="F43" s="370">
        <v>4922000</v>
      </c>
      <c r="G43" s="370"/>
      <c r="H43" s="305"/>
      <c r="I43" s="305"/>
      <c r="J43" s="370"/>
      <c r="K43" s="370"/>
      <c r="L43" s="305">
        <v>22173</v>
      </c>
      <c r="M43" s="305">
        <v>19798</v>
      </c>
      <c r="N43" s="370">
        <v>41971</v>
      </c>
      <c r="O43" s="370"/>
      <c r="P43" s="305">
        <v>43329</v>
      </c>
      <c r="Q43" s="305"/>
      <c r="R43" s="370">
        <v>43329</v>
      </c>
      <c r="S43" s="370"/>
      <c r="T43" s="305"/>
      <c r="U43" s="305"/>
      <c r="V43" s="370"/>
      <c r="W43" s="370">
        <v>85300</v>
      </c>
      <c r="X43" s="305">
        <v>3691500</v>
      </c>
      <c r="Y43" s="370">
        <v>-3606200</v>
      </c>
      <c r="Z43" s="371">
        <v>-97.69</v>
      </c>
      <c r="AA43" s="303">
        <v>4922000</v>
      </c>
    </row>
    <row r="44" spans="1:27" ht="12.75">
      <c r="A44" s="361" t="s">
        <v>251</v>
      </c>
      <c r="B44" s="136"/>
      <c r="C44" s="60">
        <v>1330560</v>
      </c>
      <c r="D44" s="368"/>
      <c r="E44" s="54">
        <v>1222500</v>
      </c>
      <c r="F44" s="53">
        <v>1261875</v>
      </c>
      <c r="G44" s="53"/>
      <c r="H44" s="54"/>
      <c r="I44" s="54">
        <v>15499</v>
      </c>
      <c r="J44" s="53">
        <v>15499</v>
      </c>
      <c r="K44" s="53">
        <v>270192</v>
      </c>
      <c r="L44" s="54">
        <v>183975</v>
      </c>
      <c r="M44" s="54">
        <v>336960</v>
      </c>
      <c r="N44" s="53">
        <v>791127</v>
      </c>
      <c r="O44" s="53"/>
      <c r="P44" s="54">
        <v>19130</v>
      </c>
      <c r="Q44" s="54">
        <v>69211</v>
      </c>
      <c r="R44" s="53">
        <v>88341</v>
      </c>
      <c r="S44" s="53"/>
      <c r="T44" s="54"/>
      <c r="U44" s="54"/>
      <c r="V44" s="53"/>
      <c r="W44" s="53">
        <v>894967</v>
      </c>
      <c r="X44" s="54">
        <v>946406</v>
      </c>
      <c r="Y44" s="53">
        <v>-51439</v>
      </c>
      <c r="Z44" s="94">
        <v>-5.44</v>
      </c>
      <c r="AA44" s="95">
        <v>1261875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954364</v>
      </c>
      <c r="D47" s="368"/>
      <c r="E47" s="54">
        <v>1875700</v>
      </c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139173997</v>
      </c>
      <c r="D48" s="368"/>
      <c r="E48" s="54">
        <v>188162000</v>
      </c>
      <c r="F48" s="53">
        <v>86158063</v>
      </c>
      <c r="G48" s="53"/>
      <c r="H48" s="54">
        <v>2348356</v>
      </c>
      <c r="I48" s="54">
        <v>1055034</v>
      </c>
      <c r="J48" s="53">
        <v>3403390</v>
      </c>
      <c r="K48" s="53">
        <v>5068813</v>
      </c>
      <c r="L48" s="54">
        <v>1323375</v>
      </c>
      <c r="M48" s="54">
        <v>4967057</v>
      </c>
      <c r="N48" s="53">
        <v>11359245</v>
      </c>
      <c r="O48" s="53">
        <v>-935420</v>
      </c>
      <c r="P48" s="54">
        <v>3092898</v>
      </c>
      <c r="Q48" s="54">
        <v>13104128</v>
      </c>
      <c r="R48" s="53">
        <v>15261606</v>
      </c>
      <c r="S48" s="53"/>
      <c r="T48" s="54"/>
      <c r="U48" s="54"/>
      <c r="V48" s="53"/>
      <c r="W48" s="53">
        <v>30024241</v>
      </c>
      <c r="X48" s="54">
        <v>64618547</v>
      </c>
      <c r="Y48" s="53">
        <v>-34594306</v>
      </c>
      <c r="Z48" s="94">
        <v>-53.54</v>
      </c>
      <c r="AA48" s="95">
        <v>86158063</v>
      </c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3644942</v>
      </c>
      <c r="D57" s="344">
        <f aca="true" t="shared" si="13" ref="D57:AA57">+D58</f>
        <v>0</v>
      </c>
      <c r="E57" s="343">
        <f t="shared" si="13"/>
        <v>15826400</v>
      </c>
      <c r="F57" s="345">
        <f t="shared" si="13"/>
        <v>2015499</v>
      </c>
      <c r="G57" s="345">
        <f t="shared" si="13"/>
        <v>0</v>
      </c>
      <c r="H57" s="343">
        <f t="shared" si="13"/>
        <v>1457103</v>
      </c>
      <c r="I57" s="343">
        <f t="shared" si="13"/>
        <v>0</v>
      </c>
      <c r="J57" s="345">
        <f t="shared" si="13"/>
        <v>1457103</v>
      </c>
      <c r="K57" s="345">
        <f t="shared" si="13"/>
        <v>0</v>
      </c>
      <c r="L57" s="343">
        <f t="shared" si="13"/>
        <v>380497</v>
      </c>
      <c r="M57" s="343">
        <f t="shared" si="13"/>
        <v>0</v>
      </c>
      <c r="N57" s="345">
        <f t="shared" si="13"/>
        <v>380497</v>
      </c>
      <c r="O57" s="345">
        <f t="shared" si="13"/>
        <v>140867</v>
      </c>
      <c r="P57" s="343">
        <f t="shared" si="13"/>
        <v>0</v>
      </c>
      <c r="Q57" s="343">
        <f t="shared" si="13"/>
        <v>0</v>
      </c>
      <c r="R57" s="345">
        <f t="shared" si="13"/>
        <v>140867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1978467</v>
      </c>
      <c r="X57" s="343">
        <f t="shared" si="13"/>
        <v>1511624</v>
      </c>
      <c r="Y57" s="345">
        <f t="shared" si="13"/>
        <v>466843</v>
      </c>
      <c r="Z57" s="336">
        <f>+IF(X57&lt;&gt;0,+(Y57/X57)*100,0)</f>
        <v>30.883539822072155</v>
      </c>
      <c r="AA57" s="350">
        <f t="shared" si="13"/>
        <v>2015499</v>
      </c>
    </row>
    <row r="58" spans="1:27" ht="12.75">
      <c r="A58" s="361" t="s">
        <v>217</v>
      </c>
      <c r="B58" s="136"/>
      <c r="C58" s="60">
        <v>3644942</v>
      </c>
      <c r="D58" s="340"/>
      <c r="E58" s="60">
        <v>15826400</v>
      </c>
      <c r="F58" s="59">
        <v>2015499</v>
      </c>
      <c r="G58" s="59"/>
      <c r="H58" s="60">
        <v>1457103</v>
      </c>
      <c r="I58" s="60"/>
      <c r="J58" s="59">
        <v>1457103</v>
      </c>
      <c r="K58" s="59"/>
      <c r="L58" s="60">
        <v>380497</v>
      </c>
      <c r="M58" s="60"/>
      <c r="N58" s="59">
        <v>380497</v>
      </c>
      <c r="O58" s="59">
        <v>140867</v>
      </c>
      <c r="P58" s="60"/>
      <c r="Q58" s="60"/>
      <c r="R58" s="59">
        <v>140867</v>
      </c>
      <c r="S58" s="59"/>
      <c r="T58" s="60"/>
      <c r="U58" s="60"/>
      <c r="V58" s="59"/>
      <c r="W58" s="59">
        <v>1978467</v>
      </c>
      <c r="X58" s="60">
        <v>1511624</v>
      </c>
      <c r="Y58" s="59">
        <v>466843</v>
      </c>
      <c r="Z58" s="61">
        <v>30.88</v>
      </c>
      <c r="AA58" s="62">
        <v>2015499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344615243</v>
      </c>
      <c r="D60" s="346">
        <f t="shared" si="14"/>
        <v>0</v>
      </c>
      <c r="E60" s="219">
        <f t="shared" si="14"/>
        <v>309684952</v>
      </c>
      <c r="F60" s="264">
        <f t="shared" si="14"/>
        <v>195203730</v>
      </c>
      <c r="G60" s="264">
        <f t="shared" si="14"/>
        <v>3242140</v>
      </c>
      <c r="H60" s="219">
        <f t="shared" si="14"/>
        <v>8653060</v>
      </c>
      <c r="I60" s="219">
        <f t="shared" si="14"/>
        <v>11038362</v>
      </c>
      <c r="J60" s="264">
        <f t="shared" si="14"/>
        <v>22933562</v>
      </c>
      <c r="K60" s="264">
        <f t="shared" si="14"/>
        <v>10352118</v>
      </c>
      <c r="L60" s="219">
        <f t="shared" si="14"/>
        <v>19024490</v>
      </c>
      <c r="M60" s="219">
        <f t="shared" si="14"/>
        <v>8261498</v>
      </c>
      <c r="N60" s="264">
        <f t="shared" si="14"/>
        <v>37638106</v>
      </c>
      <c r="O60" s="264">
        <f t="shared" si="14"/>
        <v>3160703</v>
      </c>
      <c r="P60" s="219">
        <f t="shared" si="14"/>
        <v>11518345</v>
      </c>
      <c r="Q60" s="219">
        <f t="shared" si="14"/>
        <v>18699751</v>
      </c>
      <c r="R60" s="264">
        <f t="shared" si="14"/>
        <v>33378799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93950467</v>
      </c>
      <c r="X60" s="219">
        <f t="shared" si="14"/>
        <v>146402797</v>
      </c>
      <c r="Y60" s="264">
        <f t="shared" si="14"/>
        <v>-52452330</v>
      </c>
      <c r="Z60" s="337">
        <f>+IF(X60&lt;&gt;0,+(Y60/X60)*100,0)</f>
        <v>-35.827409772779134</v>
      </c>
      <c r="AA60" s="232">
        <f>+AA57+AA54+AA51+AA40+AA37+AA34+AA22+AA5</f>
        <v>195203730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79752153</v>
      </c>
      <c r="D5" s="357">
        <f t="shared" si="0"/>
        <v>0</v>
      </c>
      <c r="E5" s="356">
        <f t="shared" si="0"/>
        <v>58836071</v>
      </c>
      <c r="F5" s="358">
        <f t="shared" si="0"/>
        <v>34570000</v>
      </c>
      <c r="G5" s="358">
        <f t="shared" si="0"/>
        <v>764947</v>
      </c>
      <c r="H5" s="356">
        <f t="shared" si="0"/>
        <v>511014</v>
      </c>
      <c r="I5" s="356">
        <f t="shared" si="0"/>
        <v>2640540</v>
      </c>
      <c r="J5" s="358">
        <f t="shared" si="0"/>
        <v>3916501</v>
      </c>
      <c r="K5" s="358">
        <f t="shared" si="0"/>
        <v>6400568</v>
      </c>
      <c r="L5" s="356">
        <f t="shared" si="0"/>
        <v>2283155</v>
      </c>
      <c r="M5" s="356">
        <f t="shared" si="0"/>
        <v>3208425</v>
      </c>
      <c r="N5" s="358">
        <f t="shared" si="0"/>
        <v>11892148</v>
      </c>
      <c r="O5" s="358">
        <f t="shared" si="0"/>
        <v>2193705</v>
      </c>
      <c r="P5" s="356">
        <f t="shared" si="0"/>
        <v>1406599</v>
      </c>
      <c r="Q5" s="356">
        <f t="shared" si="0"/>
        <v>1256639</v>
      </c>
      <c r="R5" s="358">
        <f t="shared" si="0"/>
        <v>4856943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20665592</v>
      </c>
      <c r="X5" s="356">
        <f t="shared" si="0"/>
        <v>25927500</v>
      </c>
      <c r="Y5" s="358">
        <f t="shared" si="0"/>
        <v>-5261908</v>
      </c>
      <c r="Z5" s="359">
        <f>+IF(X5&lt;&gt;0,+(Y5/X5)*100,0)</f>
        <v>-20.294698679008775</v>
      </c>
      <c r="AA5" s="360">
        <f>+AA6+AA8+AA11+AA13+AA15</f>
        <v>34570000</v>
      </c>
    </row>
    <row r="6" spans="1:27" ht="12.75">
      <c r="A6" s="361" t="s">
        <v>205</v>
      </c>
      <c r="B6" s="142"/>
      <c r="C6" s="60">
        <f>+C7</f>
        <v>21013002</v>
      </c>
      <c r="D6" s="340">
        <f aca="true" t="shared" si="1" ref="D6:AA6">+D7</f>
        <v>0</v>
      </c>
      <c r="E6" s="60">
        <f t="shared" si="1"/>
        <v>12200000</v>
      </c>
      <c r="F6" s="59">
        <f t="shared" si="1"/>
        <v>10300000</v>
      </c>
      <c r="G6" s="59">
        <f t="shared" si="1"/>
        <v>764947</v>
      </c>
      <c r="H6" s="60">
        <f t="shared" si="1"/>
        <v>511014</v>
      </c>
      <c r="I6" s="60">
        <f t="shared" si="1"/>
        <v>1363756</v>
      </c>
      <c r="J6" s="59">
        <f t="shared" si="1"/>
        <v>2639717</v>
      </c>
      <c r="K6" s="59">
        <f t="shared" si="1"/>
        <v>1310816</v>
      </c>
      <c r="L6" s="60">
        <f t="shared" si="1"/>
        <v>2283155</v>
      </c>
      <c r="M6" s="60">
        <f t="shared" si="1"/>
        <v>2726461</v>
      </c>
      <c r="N6" s="59">
        <f t="shared" si="1"/>
        <v>6320432</v>
      </c>
      <c r="O6" s="59">
        <f t="shared" si="1"/>
        <v>1671107</v>
      </c>
      <c r="P6" s="60">
        <f t="shared" si="1"/>
        <v>70111</v>
      </c>
      <c r="Q6" s="60">
        <f t="shared" si="1"/>
        <v>1256639</v>
      </c>
      <c r="R6" s="59">
        <f t="shared" si="1"/>
        <v>2997857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11958006</v>
      </c>
      <c r="X6" s="60">
        <f t="shared" si="1"/>
        <v>7725000</v>
      </c>
      <c r="Y6" s="59">
        <f t="shared" si="1"/>
        <v>4233006</v>
      </c>
      <c r="Z6" s="61">
        <f>+IF(X6&lt;&gt;0,+(Y6/X6)*100,0)</f>
        <v>54.79619417475728</v>
      </c>
      <c r="AA6" s="62">
        <f t="shared" si="1"/>
        <v>10300000</v>
      </c>
    </row>
    <row r="7" spans="1:27" ht="12.75">
      <c r="A7" s="291" t="s">
        <v>229</v>
      </c>
      <c r="B7" s="142"/>
      <c r="C7" s="60">
        <v>21013002</v>
      </c>
      <c r="D7" s="340"/>
      <c r="E7" s="60">
        <v>12200000</v>
      </c>
      <c r="F7" s="59">
        <v>10300000</v>
      </c>
      <c r="G7" s="59">
        <v>764947</v>
      </c>
      <c r="H7" s="60">
        <v>511014</v>
      </c>
      <c r="I7" s="60">
        <v>1363756</v>
      </c>
      <c r="J7" s="59">
        <v>2639717</v>
      </c>
      <c r="K7" s="59">
        <v>1310816</v>
      </c>
      <c r="L7" s="60">
        <v>2283155</v>
      </c>
      <c r="M7" s="60">
        <v>2726461</v>
      </c>
      <c r="N7" s="59">
        <v>6320432</v>
      </c>
      <c r="O7" s="59">
        <v>1671107</v>
      </c>
      <c r="P7" s="60">
        <v>70111</v>
      </c>
      <c r="Q7" s="60">
        <v>1256639</v>
      </c>
      <c r="R7" s="59">
        <v>2997857</v>
      </c>
      <c r="S7" s="59"/>
      <c r="T7" s="60"/>
      <c r="U7" s="60"/>
      <c r="V7" s="59"/>
      <c r="W7" s="59">
        <v>11958006</v>
      </c>
      <c r="X7" s="60">
        <v>7725000</v>
      </c>
      <c r="Y7" s="59">
        <v>4233006</v>
      </c>
      <c r="Z7" s="61">
        <v>54.8</v>
      </c>
      <c r="AA7" s="62">
        <v>10300000</v>
      </c>
    </row>
    <row r="8" spans="1:27" ht="12.75">
      <c r="A8" s="361" t="s">
        <v>206</v>
      </c>
      <c r="B8" s="142"/>
      <c r="C8" s="60">
        <f aca="true" t="shared" si="2" ref="C8:Y8">SUM(C9:C10)</f>
        <v>3412675</v>
      </c>
      <c r="D8" s="340">
        <f t="shared" si="2"/>
        <v>0</v>
      </c>
      <c r="E8" s="60">
        <f t="shared" si="2"/>
        <v>21336071</v>
      </c>
      <c r="F8" s="59">
        <f t="shared" si="2"/>
        <v>1870000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1402500</v>
      </c>
      <c r="Y8" s="59">
        <f t="shared" si="2"/>
        <v>-1402500</v>
      </c>
      <c r="Z8" s="61">
        <f>+IF(X8&lt;&gt;0,+(Y8/X8)*100,0)</f>
        <v>-100</v>
      </c>
      <c r="AA8" s="62">
        <f>SUM(AA9:AA10)</f>
        <v>1870000</v>
      </c>
    </row>
    <row r="9" spans="1:27" ht="12.75">
      <c r="A9" s="291" t="s">
        <v>230</v>
      </c>
      <c r="B9" s="142"/>
      <c r="C9" s="60">
        <v>3412675</v>
      </c>
      <c r="D9" s="340"/>
      <c r="E9" s="60">
        <v>21336071</v>
      </c>
      <c r="F9" s="59">
        <v>1870000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1402500</v>
      </c>
      <c r="Y9" s="59">
        <v>-1402500</v>
      </c>
      <c r="Z9" s="61">
        <v>-100</v>
      </c>
      <c r="AA9" s="62">
        <v>1870000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37838130</v>
      </c>
      <c r="D11" s="363">
        <f aca="true" t="shared" si="3" ref="D11:AA11">+D12</f>
        <v>0</v>
      </c>
      <c r="E11" s="362">
        <f t="shared" si="3"/>
        <v>24000000</v>
      </c>
      <c r="F11" s="364">
        <f t="shared" si="3"/>
        <v>22000000</v>
      </c>
      <c r="G11" s="364">
        <f t="shared" si="3"/>
        <v>0</v>
      </c>
      <c r="H11" s="362">
        <f t="shared" si="3"/>
        <v>0</v>
      </c>
      <c r="I11" s="362">
        <f t="shared" si="3"/>
        <v>1276784</v>
      </c>
      <c r="J11" s="364">
        <f t="shared" si="3"/>
        <v>1276784</v>
      </c>
      <c r="K11" s="364">
        <f t="shared" si="3"/>
        <v>5089752</v>
      </c>
      <c r="L11" s="362">
        <f t="shared" si="3"/>
        <v>0</v>
      </c>
      <c r="M11" s="362">
        <f t="shared" si="3"/>
        <v>481964</v>
      </c>
      <c r="N11" s="364">
        <f t="shared" si="3"/>
        <v>5571716</v>
      </c>
      <c r="O11" s="364">
        <f t="shared" si="3"/>
        <v>463998</v>
      </c>
      <c r="P11" s="362">
        <f t="shared" si="3"/>
        <v>1020300</v>
      </c>
      <c r="Q11" s="362">
        <f t="shared" si="3"/>
        <v>0</v>
      </c>
      <c r="R11" s="364">
        <f t="shared" si="3"/>
        <v>1484298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8332798</v>
      </c>
      <c r="X11" s="362">
        <f t="shared" si="3"/>
        <v>16500000</v>
      </c>
      <c r="Y11" s="364">
        <f t="shared" si="3"/>
        <v>-8167202</v>
      </c>
      <c r="Z11" s="365">
        <f>+IF(X11&lt;&gt;0,+(Y11/X11)*100,0)</f>
        <v>-49.49819393939394</v>
      </c>
      <c r="AA11" s="366">
        <f t="shared" si="3"/>
        <v>22000000</v>
      </c>
    </row>
    <row r="12" spans="1:27" ht="12.75">
      <c r="A12" s="291" t="s">
        <v>232</v>
      </c>
      <c r="B12" s="136"/>
      <c r="C12" s="60">
        <v>37838130</v>
      </c>
      <c r="D12" s="340"/>
      <c r="E12" s="60">
        <v>24000000</v>
      </c>
      <c r="F12" s="59">
        <v>22000000</v>
      </c>
      <c r="G12" s="59"/>
      <c r="H12" s="60"/>
      <c r="I12" s="60">
        <v>1276784</v>
      </c>
      <c r="J12" s="59">
        <v>1276784</v>
      </c>
      <c r="K12" s="59">
        <v>5089752</v>
      </c>
      <c r="L12" s="60"/>
      <c r="M12" s="60">
        <v>481964</v>
      </c>
      <c r="N12" s="59">
        <v>5571716</v>
      </c>
      <c r="O12" s="59">
        <v>463998</v>
      </c>
      <c r="P12" s="60">
        <v>1020300</v>
      </c>
      <c r="Q12" s="60"/>
      <c r="R12" s="59">
        <v>1484298</v>
      </c>
      <c r="S12" s="59"/>
      <c r="T12" s="60"/>
      <c r="U12" s="60"/>
      <c r="V12" s="59"/>
      <c r="W12" s="59">
        <v>8332798</v>
      </c>
      <c r="X12" s="60">
        <v>16500000</v>
      </c>
      <c r="Y12" s="59">
        <v>-8167202</v>
      </c>
      <c r="Z12" s="61">
        <v>-49.5</v>
      </c>
      <c r="AA12" s="62">
        <v>22000000</v>
      </c>
    </row>
    <row r="13" spans="1:27" ht="12.75">
      <c r="A13" s="361" t="s">
        <v>208</v>
      </c>
      <c r="B13" s="136"/>
      <c r="C13" s="275">
        <f>+C14</f>
        <v>17488346</v>
      </c>
      <c r="D13" s="341">
        <f aca="true" t="shared" si="4" ref="D13:AA13">+D14</f>
        <v>0</v>
      </c>
      <c r="E13" s="275">
        <f t="shared" si="4"/>
        <v>1300000</v>
      </c>
      <c r="F13" s="342">
        <f t="shared" si="4"/>
        <v>400000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58600</v>
      </c>
      <c r="P13" s="275">
        <f t="shared" si="4"/>
        <v>316188</v>
      </c>
      <c r="Q13" s="275">
        <f t="shared" si="4"/>
        <v>0</v>
      </c>
      <c r="R13" s="342">
        <f t="shared" si="4"/>
        <v>374788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374788</v>
      </c>
      <c r="X13" s="275">
        <f t="shared" si="4"/>
        <v>300000</v>
      </c>
      <c r="Y13" s="342">
        <f t="shared" si="4"/>
        <v>74788</v>
      </c>
      <c r="Z13" s="335">
        <f>+IF(X13&lt;&gt;0,+(Y13/X13)*100,0)</f>
        <v>24.929333333333332</v>
      </c>
      <c r="AA13" s="273">
        <f t="shared" si="4"/>
        <v>400000</v>
      </c>
    </row>
    <row r="14" spans="1:27" ht="12.75">
      <c r="A14" s="291" t="s">
        <v>233</v>
      </c>
      <c r="B14" s="136"/>
      <c r="C14" s="60">
        <v>17488346</v>
      </c>
      <c r="D14" s="340"/>
      <c r="E14" s="60">
        <v>1300000</v>
      </c>
      <c r="F14" s="59">
        <v>400000</v>
      </c>
      <c r="G14" s="59"/>
      <c r="H14" s="60"/>
      <c r="I14" s="60"/>
      <c r="J14" s="59"/>
      <c r="K14" s="59"/>
      <c r="L14" s="60"/>
      <c r="M14" s="60"/>
      <c r="N14" s="59"/>
      <c r="O14" s="59">
        <v>58600</v>
      </c>
      <c r="P14" s="60">
        <v>316188</v>
      </c>
      <c r="Q14" s="60"/>
      <c r="R14" s="59">
        <v>374788</v>
      </c>
      <c r="S14" s="59"/>
      <c r="T14" s="60"/>
      <c r="U14" s="60"/>
      <c r="V14" s="59"/>
      <c r="W14" s="59">
        <v>374788</v>
      </c>
      <c r="X14" s="60">
        <v>300000</v>
      </c>
      <c r="Y14" s="59">
        <v>74788</v>
      </c>
      <c r="Z14" s="61">
        <v>24.93</v>
      </c>
      <c r="AA14" s="62">
        <v>400000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41179199</v>
      </c>
      <c r="D22" s="344">
        <f t="shared" si="6"/>
        <v>0</v>
      </c>
      <c r="E22" s="343">
        <f t="shared" si="6"/>
        <v>51847575</v>
      </c>
      <c r="F22" s="345">
        <f t="shared" si="6"/>
        <v>43703350</v>
      </c>
      <c r="G22" s="345">
        <f t="shared" si="6"/>
        <v>1641652</v>
      </c>
      <c r="H22" s="343">
        <f t="shared" si="6"/>
        <v>3308673</v>
      </c>
      <c r="I22" s="343">
        <f t="shared" si="6"/>
        <v>2863672</v>
      </c>
      <c r="J22" s="345">
        <f t="shared" si="6"/>
        <v>7813997</v>
      </c>
      <c r="K22" s="345">
        <f t="shared" si="6"/>
        <v>1314620</v>
      </c>
      <c r="L22" s="343">
        <f t="shared" si="6"/>
        <v>5167287</v>
      </c>
      <c r="M22" s="343">
        <f t="shared" si="6"/>
        <v>2602858</v>
      </c>
      <c r="N22" s="345">
        <f t="shared" si="6"/>
        <v>9084765</v>
      </c>
      <c r="O22" s="345">
        <f t="shared" si="6"/>
        <v>4099293</v>
      </c>
      <c r="P22" s="343">
        <f t="shared" si="6"/>
        <v>2772191</v>
      </c>
      <c r="Q22" s="343">
        <f t="shared" si="6"/>
        <v>2895710</v>
      </c>
      <c r="R22" s="345">
        <f t="shared" si="6"/>
        <v>9767194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26665956</v>
      </c>
      <c r="X22" s="343">
        <f t="shared" si="6"/>
        <v>32777514</v>
      </c>
      <c r="Y22" s="345">
        <f t="shared" si="6"/>
        <v>-6111558</v>
      </c>
      <c r="Z22" s="336">
        <f>+IF(X22&lt;&gt;0,+(Y22/X22)*100,0)</f>
        <v>-18.645581235965608</v>
      </c>
      <c r="AA22" s="350">
        <f>SUM(AA23:AA32)</f>
        <v>43703350</v>
      </c>
    </row>
    <row r="23" spans="1:27" ht="12.75">
      <c r="A23" s="361" t="s">
        <v>237</v>
      </c>
      <c r="B23" s="142"/>
      <c r="C23" s="60">
        <v>4602075</v>
      </c>
      <c r="D23" s="340"/>
      <c r="E23" s="60">
        <v>13035485</v>
      </c>
      <c r="F23" s="59">
        <v>15549878</v>
      </c>
      <c r="G23" s="59"/>
      <c r="H23" s="60"/>
      <c r="I23" s="60"/>
      <c r="J23" s="59"/>
      <c r="K23" s="59"/>
      <c r="L23" s="60"/>
      <c r="M23" s="60"/>
      <c r="N23" s="59"/>
      <c r="O23" s="59">
        <v>580041</v>
      </c>
      <c r="P23" s="60">
        <v>1095754</v>
      </c>
      <c r="Q23" s="60">
        <v>1108680</v>
      </c>
      <c r="R23" s="59">
        <v>2784475</v>
      </c>
      <c r="S23" s="59"/>
      <c r="T23" s="60"/>
      <c r="U23" s="60"/>
      <c r="V23" s="59"/>
      <c r="W23" s="59">
        <v>2784475</v>
      </c>
      <c r="X23" s="60">
        <v>11662409</v>
      </c>
      <c r="Y23" s="59">
        <v>-8877934</v>
      </c>
      <c r="Z23" s="61">
        <v>-76.12</v>
      </c>
      <c r="AA23" s="62">
        <v>15549878</v>
      </c>
    </row>
    <row r="24" spans="1:27" ht="12.75">
      <c r="A24" s="361" t="s">
        <v>238</v>
      </c>
      <c r="B24" s="142"/>
      <c r="C24" s="60">
        <v>11013204</v>
      </c>
      <c r="D24" s="340"/>
      <c r="E24" s="60">
        <v>3780841</v>
      </c>
      <c r="F24" s="59">
        <v>4788775</v>
      </c>
      <c r="G24" s="59"/>
      <c r="H24" s="60">
        <v>49871</v>
      </c>
      <c r="I24" s="60">
        <v>597453</v>
      </c>
      <c r="J24" s="59">
        <v>647324</v>
      </c>
      <c r="K24" s="59">
        <v>883627</v>
      </c>
      <c r="L24" s="60">
        <v>949240</v>
      </c>
      <c r="M24" s="60">
        <v>96770</v>
      </c>
      <c r="N24" s="59">
        <v>1929637</v>
      </c>
      <c r="O24" s="59">
        <v>37464</v>
      </c>
      <c r="P24" s="60">
        <v>1207872</v>
      </c>
      <c r="Q24" s="60">
        <v>155367</v>
      </c>
      <c r="R24" s="59">
        <v>1400703</v>
      </c>
      <c r="S24" s="59"/>
      <c r="T24" s="60"/>
      <c r="U24" s="60"/>
      <c r="V24" s="59"/>
      <c r="W24" s="59">
        <v>3977664</v>
      </c>
      <c r="X24" s="60">
        <v>3591581</v>
      </c>
      <c r="Y24" s="59">
        <v>386083</v>
      </c>
      <c r="Z24" s="61">
        <v>10.75</v>
      </c>
      <c r="AA24" s="62">
        <v>4788775</v>
      </c>
    </row>
    <row r="25" spans="1:27" ht="12.75">
      <c r="A25" s="361" t="s">
        <v>239</v>
      </c>
      <c r="B25" s="142"/>
      <c r="C25" s="60">
        <v>3623882</v>
      </c>
      <c r="D25" s="340"/>
      <c r="E25" s="60">
        <v>11179765</v>
      </c>
      <c r="F25" s="59">
        <v>10083974</v>
      </c>
      <c r="G25" s="59">
        <v>1198150</v>
      </c>
      <c r="H25" s="60">
        <v>2296971</v>
      </c>
      <c r="I25" s="60">
        <v>835214</v>
      </c>
      <c r="J25" s="59">
        <v>4330335</v>
      </c>
      <c r="K25" s="59">
        <v>823117</v>
      </c>
      <c r="L25" s="60">
        <v>1450363</v>
      </c>
      <c r="M25" s="60">
        <v>1097394</v>
      </c>
      <c r="N25" s="59">
        <v>3370874</v>
      </c>
      <c r="O25" s="59">
        <v>1246566</v>
      </c>
      <c r="P25" s="60">
        <v>95744</v>
      </c>
      <c r="Q25" s="60">
        <v>857303</v>
      </c>
      <c r="R25" s="59">
        <v>2199613</v>
      </c>
      <c r="S25" s="59"/>
      <c r="T25" s="60"/>
      <c r="U25" s="60"/>
      <c r="V25" s="59"/>
      <c r="W25" s="59">
        <v>9900822</v>
      </c>
      <c r="X25" s="60">
        <v>7562981</v>
      </c>
      <c r="Y25" s="59">
        <v>2337841</v>
      </c>
      <c r="Z25" s="61">
        <v>30.91</v>
      </c>
      <c r="AA25" s="62">
        <v>10083974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>
        <v>3757606</v>
      </c>
      <c r="D27" s="340"/>
      <c r="E27" s="60">
        <v>6695115</v>
      </c>
      <c r="F27" s="59">
        <v>8737518</v>
      </c>
      <c r="G27" s="59">
        <v>443502</v>
      </c>
      <c r="H27" s="60">
        <v>961831</v>
      </c>
      <c r="I27" s="60">
        <v>1431005</v>
      </c>
      <c r="J27" s="59">
        <v>2836338</v>
      </c>
      <c r="K27" s="59">
        <v>-390174</v>
      </c>
      <c r="L27" s="60">
        <v>2767684</v>
      </c>
      <c r="M27" s="60">
        <v>1408694</v>
      </c>
      <c r="N27" s="59">
        <v>3786204</v>
      </c>
      <c r="O27" s="59">
        <v>94896</v>
      </c>
      <c r="P27" s="60">
        <v>372821</v>
      </c>
      <c r="Q27" s="60">
        <v>238663</v>
      </c>
      <c r="R27" s="59">
        <v>706380</v>
      </c>
      <c r="S27" s="59"/>
      <c r="T27" s="60"/>
      <c r="U27" s="60"/>
      <c r="V27" s="59"/>
      <c r="W27" s="59">
        <v>7328922</v>
      </c>
      <c r="X27" s="60">
        <v>6553139</v>
      </c>
      <c r="Y27" s="59">
        <v>775783</v>
      </c>
      <c r="Z27" s="61">
        <v>11.84</v>
      </c>
      <c r="AA27" s="62">
        <v>8737518</v>
      </c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18182432</v>
      </c>
      <c r="D32" s="340"/>
      <c r="E32" s="60">
        <v>17156369</v>
      </c>
      <c r="F32" s="59">
        <v>4543205</v>
      </c>
      <c r="G32" s="59"/>
      <c r="H32" s="60"/>
      <c r="I32" s="60"/>
      <c r="J32" s="59"/>
      <c r="K32" s="59">
        <v>-1950</v>
      </c>
      <c r="L32" s="60"/>
      <c r="M32" s="60"/>
      <c r="N32" s="59">
        <v>-1950</v>
      </c>
      <c r="O32" s="59">
        <v>2140326</v>
      </c>
      <c r="P32" s="60"/>
      <c r="Q32" s="60">
        <v>535697</v>
      </c>
      <c r="R32" s="59">
        <v>2676023</v>
      </c>
      <c r="S32" s="59"/>
      <c r="T32" s="60"/>
      <c r="U32" s="60"/>
      <c r="V32" s="59"/>
      <c r="W32" s="59">
        <v>2674073</v>
      </c>
      <c r="X32" s="60">
        <v>3407404</v>
      </c>
      <c r="Y32" s="59">
        <v>-733331</v>
      </c>
      <c r="Z32" s="61">
        <v>-21.52</v>
      </c>
      <c r="AA32" s="62">
        <v>4543205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400299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>
        <v>400299</v>
      </c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1939464</v>
      </c>
      <c r="D40" s="344">
        <f t="shared" si="9"/>
        <v>0</v>
      </c>
      <c r="E40" s="343">
        <f t="shared" si="9"/>
        <v>4600000</v>
      </c>
      <c r="F40" s="345">
        <f t="shared" si="9"/>
        <v>2030770</v>
      </c>
      <c r="G40" s="345">
        <f t="shared" si="9"/>
        <v>0</v>
      </c>
      <c r="H40" s="343">
        <f t="shared" si="9"/>
        <v>0</v>
      </c>
      <c r="I40" s="343">
        <f t="shared" si="9"/>
        <v>90285</v>
      </c>
      <c r="J40" s="345">
        <f t="shared" si="9"/>
        <v>90285</v>
      </c>
      <c r="K40" s="345">
        <f t="shared" si="9"/>
        <v>251065</v>
      </c>
      <c r="L40" s="343">
        <f t="shared" si="9"/>
        <v>0</v>
      </c>
      <c r="M40" s="343">
        <f t="shared" si="9"/>
        <v>0</v>
      </c>
      <c r="N40" s="345">
        <f t="shared" si="9"/>
        <v>251065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341350</v>
      </c>
      <c r="X40" s="343">
        <f t="shared" si="9"/>
        <v>1523078</v>
      </c>
      <c r="Y40" s="345">
        <f t="shared" si="9"/>
        <v>-1181728</v>
      </c>
      <c r="Z40" s="336">
        <f>+IF(X40&lt;&gt;0,+(Y40/X40)*100,0)</f>
        <v>-77.58814715989595</v>
      </c>
      <c r="AA40" s="350">
        <f>SUM(AA41:AA49)</f>
        <v>2030770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>
        <v>251065</v>
      </c>
      <c r="L43" s="305"/>
      <c r="M43" s="305"/>
      <c r="N43" s="370">
        <v>251065</v>
      </c>
      <c r="O43" s="370"/>
      <c r="P43" s="305"/>
      <c r="Q43" s="305"/>
      <c r="R43" s="370"/>
      <c r="S43" s="370"/>
      <c r="T43" s="305"/>
      <c r="U43" s="305"/>
      <c r="V43" s="370"/>
      <c r="W43" s="370">
        <v>251065</v>
      </c>
      <c r="X43" s="305"/>
      <c r="Y43" s="370">
        <v>251065</v>
      </c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>
        <v>5770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4328</v>
      </c>
      <c r="Y44" s="53">
        <v>-4328</v>
      </c>
      <c r="Z44" s="94">
        <v>-100</v>
      </c>
      <c r="AA44" s="95">
        <v>5770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705891</v>
      </c>
      <c r="D47" s="368"/>
      <c r="E47" s="54">
        <v>4600000</v>
      </c>
      <c r="F47" s="53">
        <v>2000000</v>
      </c>
      <c r="G47" s="53"/>
      <c r="H47" s="54"/>
      <c r="I47" s="54">
        <v>90285</v>
      </c>
      <c r="J47" s="53">
        <v>90285</v>
      </c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>
        <v>90285</v>
      </c>
      <c r="X47" s="54">
        <v>1500000</v>
      </c>
      <c r="Y47" s="53">
        <v>-1409715</v>
      </c>
      <c r="Z47" s="94">
        <v>-93.98</v>
      </c>
      <c r="AA47" s="95">
        <v>2000000</v>
      </c>
    </row>
    <row r="48" spans="1:27" ht="12.75">
      <c r="A48" s="361" t="s">
        <v>255</v>
      </c>
      <c r="B48" s="136"/>
      <c r="C48" s="60">
        <v>1233573</v>
      </c>
      <c r="D48" s="368"/>
      <c r="E48" s="54"/>
      <c r="F48" s="53">
        <v>25000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18750</v>
      </c>
      <c r="Y48" s="53">
        <v>-18750</v>
      </c>
      <c r="Z48" s="94">
        <v>-100</v>
      </c>
      <c r="AA48" s="95">
        <v>25000</v>
      </c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123271115</v>
      </c>
      <c r="D60" s="346">
        <f t="shared" si="14"/>
        <v>0</v>
      </c>
      <c r="E60" s="219">
        <f t="shared" si="14"/>
        <v>115283646</v>
      </c>
      <c r="F60" s="264">
        <f t="shared" si="14"/>
        <v>80304120</v>
      </c>
      <c r="G60" s="264">
        <f t="shared" si="14"/>
        <v>2406599</v>
      </c>
      <c r="H60" s="219">
        <f t="shared" si="14"/>
        <v>3819687</v>
      </c>
      <c r="I60" s="219">
        <f t="shared" si="14"/>
        <v>5594497</v>
      </c>
      <c r="J60" s="264">
        <f t="shared" si="14"/>
        <v>11820783</v>
      </c>
      <c r="K60" s="264">
        <f t="shared" si="14"/>
        <v>7966253</v>
      </c>
      <c r="L60" s="219">
        <f t="shared" si="14"/>
        <v>7450442</v>
      </c>
      <c r="M60" s="219">
        <f t="shared" si="14"/>
        <v>5811283</v>
      </c>
      <c r="N60" s="264">
        <f t="shared" si="14"/>
        <v>21227978</v>
      </c>
      <c r="O60" s="264">
        <f t="shared" si="14"/>
        <v>6292998</v>
      </c>
      <c r="P60" s="219">
        <f t="shared" si="14"/>
        <v>4178790</v>
      </c>
      <c r="Q60" s="219">
        <f t="shared" si="14"/>
        <v>4152349</v>
      </c>
      <c r="R60" s="264">
        <f t="shared" si="14"/>
        <v>14624137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47672898</v>
      </c>
      <c r="X60" s="219">
        <f t="shared" si="14"/>
        <v>60228092</v>
      </c>
      <c r="Y60" s="264">
        <f t="shared" si="14"/>
        <v>-12555194</v>
      </c>
      <c r="Z60" s="337">
        <f>+IF(X60&lt;&gt;0,+(Y60/X60)*100,0)</f>
        <v>-20.84607627948765</v>
      </c>
      <c r="AA60" s="232">
        <f>+AA57+AA54+AA51+AA40+AA37+AA34+AA22+AA5</f>
        <v>80304120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2017-05-05T13:01:46Z</dcterms:created>
  <dcterms:modified xsi:type="dcterms:W3CDTF">2017-05-05T13:01:49Z</dcterms:modified>
  <cp:category/>
  <cp:version/>
  <cp:contentType/>
  <cp:contentStatus/>
</cp:coreProperties>
</file>