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<sst xmlns="http://schemas.openxmlformats.org/spreadsheetml/2006/main" count="857" uniqueCount="303">
  <si>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Rand West City(GT485)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</si>
  <si>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</si>
  <si>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</si>
  <si>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</si>
  <si>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</si>
  <si>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</si>
  <si>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</si>
  <si>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</si>
  <si>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</si>
  <si>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</si>
  <si>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</si>
  <si>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</si>
  <si>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</si>
  <si>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</si>
  <si>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</si>
  <si>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</si>
  <si>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</si>
  <si>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</si>
  <si>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</si>
  <si>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</si>
  <si>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</si>
  <si>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</si>
  <si>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</si>
  <si>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</si>
  <si>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</si>
  <si>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</si>
  <si>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</si>
  <si>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</si>
  <si>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</si>
  <si>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</si>
  <si>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</si>
  <si>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</si>
  <si>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</si>
  <si>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</si>
  <si>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</si>
  <si>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</si>
  <si>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</si>
  <si>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</si>
  <si>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</si>
  <si>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</si>
  <si>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</si>
  <si>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</si>
  <si>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</si>
  <si>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</si>
  <si>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</si>
  <si>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</si>
  <si>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</si>
  <si>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</si>
  <si>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</si>
  <si>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</si>
  <si>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</si>
  <si>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</si>
  <si>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</si>
  <si>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</si>
  <si>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</si>
  <si>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</si>
  <si>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</si>
  <si>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</si>
  <si>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</si>
  <si>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</si>
  <si>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</si>
  <si>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</si>
  <si>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</si>
  <si>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</si>
  <si>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</si>
  <si>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</si>
  <si>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</si>
  <si>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</si>
  <si>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</si>
  <si>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</si>
  <si>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Rand West City(GT485)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</si>
  <si>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</si>
  <si>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</si>
  <si>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</si>
  <si>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</si>
  <si>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</si>
  <si>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</si>
  <si>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</si>
  <si>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</si>
  <si>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</si>
  <si>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</si>
  <si>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</si>
  <si>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</si>
  <si>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</si>
  <si>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</si>
  <si>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</si>
  <si>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</si>
  <si>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</si>
  <si>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</si>
  <si>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</si>
  <si>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</si>
  <si>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</si>
  <si>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</si>
  <si>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</si>
  <si>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</si>
  <si>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</si>
  <si>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</si>
  <si>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</si>
  <si>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</si>
  <si>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</si>
  <si>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Rand West City(GT485)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</si>
  <si>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</si>
  <si>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</si>
  <si>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</si>
  <si>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</si>
  <si>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</si>
  <si>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</si>
  <si>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</si>
  <si>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</si>
  <si>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</si>
  <si>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</si>
  <si>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</si>
  <si>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</si>
  <si>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</si>
  <si>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</si>
  <si>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</si>
  <si>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</si>
  <si>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</si>
  <si>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</si>
  <si>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</si>
  <si>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</si>
  <si>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</si>
  <si>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</si>
  <si>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</si>
  <si>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</si>
  <si>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</si>
  <si>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</si>
  <si>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</si>
  <si>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</si>
  <si>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Rand West City(GT485)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</si>
  <si>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</si>
  <si>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</si>
  <si>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</si>
  <si>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</si>
  <si>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</si>
  <si>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</si>
  <si>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</si>
  <si>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</si>
  <si>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</si>
  <si>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</si>
  <si>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Rand West City(GT485)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</si>
  <si>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</si>
  <si>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</si>
  <si>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</si>
  <si>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</si>
  <si>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</si>
  <si>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</si>
  <si>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</si>
  <si>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</si>
  <si>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</si>
  <si>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</si>
  <si>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</si>
  <si>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</si>
  <si>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</si>
  <si>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</si>
  <si>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</si>
  <si>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</si>
  <si>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</si>
  <si>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</si>
  <si>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</si>
  <si>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</si>
  <si>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</si>
  <si>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</si>
  <si>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</si>
  <si>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</si>
  <si>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</si>
  <si>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</si>
  <si>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</si>
  <si>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</si>
  <si>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</si>
  <si>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</si>
  <si>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</si>
  <si>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</si>
  <si>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</si>
  <si>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Rand West City(GT485)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</si>
  <si>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</si>
  <si>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</si>
  <si>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</si>
  <si>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</si>
  <si>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</si>
  <si>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</si>
  <si>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</si>
  <si>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</si>
  <si>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</si>
  <si>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</si>
  <si>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</si>
  <si>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</si>
  <si>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</si>
  <si>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</si>
  <si>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</si>
  <si>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</si>
  <si>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</si>
  <si>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</si>
  <si>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</si>
  <si>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</si>
  <si>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</si>
  <si>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</si>
  <si>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</si>
  <si>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</si>
  <si>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</si>
  <si>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</si>
  <si>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</si>
  <si>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Rand West City(GT485)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</si>
  <si>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</si>
  <si>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</si>
  <si>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</si>
  <si>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</si>
  <si>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</si>
  <si>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</si>
  <si>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</si>
  <si>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</si>
  <si>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</si>
  <si>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</si>
  <si>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</si>
  <si>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</si>
  <si>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</si>
  <si>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</si>
  <si>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</si>
  <si>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</si>
  <si>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</si>
  <si>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</si>
  <si>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</si>
  <si>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</si>
  <si>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</si>
  <si>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</si>
  <si>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</si>
  <si>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</si>
  <si>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Rand West City(GT485)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</si>
  <si>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</si>
  <si>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</si>
  <si>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</si>
  <si>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</si>
  <si>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</si>
  <si>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</si>
  <si>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</si>
  <si>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</si>
  <si>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</si>
  <si>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</si>
  <si>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</si>
  <si>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</si>
  <si>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</si>
  <si>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</si>
  <si>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</si>
  <si>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</si>
  <si>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</si>
  <si>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</si>
  <si>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</si>
  <si>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</si>
  <si>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</si>
  <si>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</si>
  <si>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</si>
  <si>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</si>
  <si>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</si>
  <si>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</si>
  <si>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</si>
  <si>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</si>
  <si>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</si>
  <si>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</si>
  <si>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</si>
  <si>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</si>
  <si>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</si>
  <si>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</si>
  <si>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</si>
  <si>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Rand West City(GT485)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</si>
  <si>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</si>
  <si>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</si>
  <si>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Rand West City(GT485)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</si>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</sst>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198963858</v>
      </c>
      <c r="E5" s="60">
        <v>198963858</v>
      </c>
      <c r="F5" s="60">
        <v>0</v>
      </c>
      <c r="G5" s="60">
        <v>0</v>
      </c>
      <c r="H5" s="60">
        <v>13930198</v>
      </c>
      <c r="I5" s="60">
        <v>13930198</v>
      </c>
      <c r="J5" s="60">
        <v>13579615</v>
      </c>
      <c r="K5" s="60">
        <v>13670241</v>
      </c>
      <c r="L5" s="60">
        <v>13747313</v>
      </c>
      <c r="M5" s="60">
        <v>40997169</v>
      </c>
      <c r="N5" s="60">
        <v>13753393</v>
      </c>
      <c r="O5" s="60">
        <v>13583775</v>
      </c>
      <c r="P5" s="60">
        <v>13534714</v>
      </c>
      <c r="Q5" s="60">
        <v>40871882</v>
      </c>
      <c r="R5" s="60">
        <v>0</v>
      </c>
      <c r="S5" s="60">
        <v>0</v>
      </c>
      <c r="T5" s="60">
        <v>0</v>
      </c>
      <c r="U5" s="60">
        <v>0</v>
      </c>
      <c r="V5" s="60">
        <v>95799249</v>
      </c>
      <c r="W5" s="60">
        <v>110337000</v>
      </c>
      <c r="X5" s="60">
        <v>-14537751</v>
      </c>
      <c r="Y5" s="61">
        <v>-13.18</v>
      </c>
      <c r="Z5" s="62">
        <v>198963858</v>
      </c>
    </row>
    <row r="6" spans="1:26" ht="12.75">
      <c r="A6" s="58" t="s">
        <v>32</v>
      </c>
      <c r="B6" s="19">
        <v>0</v>
      </c>
      <c r="C6" s="19">
        <v>0</v>
      </c>
      <c r="D6" s="59">
        <v>1000482131</v>
      </c>
      <c r="E6" s="60">
        <v>896357762</v>
      </c>
      <c r="F6" s="60">
        <v>0</v>
      </c>
      <c r="G6" s="60">
        <v>0</v>
      </c>
      <c r="H6" s="60">
        <v>94666631</v>
      </c>
      <c r="I6" s="60">
        <v>94666631</v>
      </c>
      <c r="J6" s="60">
        <v>81010493</v>
      </c>
      <c r="K6" s="60">
        <v>67017582</v>
      </c>
      <c r="L6" s="60">
        <v>68396450</v>
      </c>
      <c r="M6" s="60">
        <v>216424525</v>
      </c>
      <c r="N6" s="60">
        <v>57572085</v>
      </c>
      <c r="O6" s="60">
        <v>78482431</v>
      </c>
      <c r="P6" s="60">
        <v>75293729</v>
      </c>
      <c r="Q6" s="60">
        <v>211348245</v>
      </c>
      <c r="R6" s="60">
        <v>0</v>
      </c>
      <c r="S6" s="60">
        <v>0</v>
      </c>
      <c r="T6" s="60">
        <v>0</v>
      </c>
      <c r="U6" s="60">
        <v>0</v>
      </c>
      <c r="V6" s="60">
        <v>522439401</v>
      </c>
      <c r="W6" s="60">
        <v>689660096</v>
      </c>
      <c r="X6" s="60">
        <v>-167220695</v>
      </c>
      <c r="Y6" s="61">
        <v>-24.25</v>
      </c>
      <c r="Z6" s="62">
        <v>896357762</v>
      </c>
    </row>
    <row r="7" spans="1:26" ht="12.75">
      <c r="A7" s="58" t="s">
        <v>33</v>
      </c>
      <c r="B7" s="19">
        <v>0</v>
      </c>
      <c r="C7" s="19">
        <v>0</v>
      </c>
      <c r="D7" s="59">
        <v>2591379</v>
      </c>
      <c r="E7" s="60">
        <v>2591379</v>
      </c>
      <c r="F7" s="60">
        <v>0</v>
      </c>
      <c r="G7" s="60">
        <v>0</v>
      </c>
      <c r="H7" s="60">
        <v>853821</v>
      </c>
      <c r="I7" s="60">
        <v>853821</v>
      </c>
      <c r="J7" s="60">
        <v>557606</v>
      </c>
      <c r="K7" s="60">
        <v>552102</v>
      </c>
      <c r="L7" s="60">
        <v>532815</v>
      </c>
      <c r="M7" s="60">
        <v>1642523</v>
      </c>
      <c r="N7" s="60">
        <v>694729</v>
      </c>
      <c r="O7" s="60">
        <v>652059</v>
      </c>
      <c r="P7" s="60">
        <v>102499</v>
      </c>
      <c r="Q7" s="60">
        <v>1449287</v>
      </c>
      <c r="R7" s="60">
        <v>0</v>
      </c>
      <c r="S7" s="60">
        <v>0</v>
      </c>
      <c r="T7" s="60">
        <v>0</v>
      </c>
      <c r="U7" s="60">
        <v>0</v>
      </c>
      <c r="V7" s="60">
        <v>3945631</v>
      </c>
      <c r="W7" s="60">
        <v>1760000</v>
      </c>
      <c r="X7" s="60">
        <v>2185631</v>
      </c>
      <c r="Y7" s="61">
        <v>124.18</v>
      </c>
      <c r="Z7" s="62">
        <v>2591379</v>
      </c>
    </row>
    <row r="8" spans="1:26" ht="12.75">
      <c r="A8" s="58" t="s">
        <v>34</v>
      </c>
      <c r="B8" s="19">
        <v>0</v>
      </c>
      <c r="C8" s="19">
        <v>0</v>
      </c>
      <c r="D8" s="59">
        <v>260649542</v>
      </c>
      <c r="E8" s="60">
        <v>270249382</v>
      </c>
      <c r="F8" s="60">
        <v>0</v>
      </c>
      <c r="G8" s="60">
        <v>0</v>
      </c>
      <c r="H8" s="60">
        <v>54503720</v>
      </c>
      <c r="I8" s="60">
        <v>54503720</v>
      </c>
      <c r="J8" s="60">
        <v>3432264</v>
      </c>
      <c r="K8" s="60">
        <v>8585093</v>
      </c>
      <c r="L8" s="60">
        <v>70386000</v>
      </c>
      <c r="M8" s="60">
        <v>82403357</v>
      </c>
      <c r="N8" s="60">
        <v>1994245</v>
      </c>
      <c r="O8" s="60">
        <v>2772091</v>
      </c>
      <c r="P8" s="60">
        <v>97483059</v>
      </c>
      <c r="Q8" s="60">
        <v>102249395</v>
      </c>
      <c r="R8" s="60">
        <v>0</v>
      </c>
      <c r="S8" s="60">
        <v>0</v>
      </c>
      <c r="T8" s="60">
        <v>0</v>
      </c>
      <c r="U8" s="60">
        <v>0</v>
      </c>
      <c r="V8" s="60">
        <v>239156472</v>
      </c>
      <c r="W8" s="60">
        <v>194920000</v>
      </c>
      <c r="X8" s="60">
        <v>44236472</v>
      </c>
      <c r="Y8" s="61">
        <v>22.69</v>
      </c>
      <c r="Z8" s="62">
        <v>270249382</v>
      </c>
    </row>
    <row r="9" spans="1:26" ht="12.75">
      <c r="A9" s="58" t="s">
        <v>35</v>
      </c>
      <c r="B9" s="19">
        <v>0</v>
      </c>
      <c r="C9" s="19">
        <v>0</v>
      </c>
      <c r="D9" s="59">
        <v>96178593</v>
      </c>
      <c r="E9" s="60">
        <v>82202438</v>
      </c>
      <c r="F9" s="60">
        <v>0</v>
      </c>
      <c r="G9" s="60">
        <v>0</v>
      </c>
      <c r="H9" s="60">
        <v>11271407</v>
      </c>
      <c r="I9" s="60">
        <v>11271407</v>
      </c>
      <c r="J9" s="60">
        <v>5392141</v>
      </c>
      <c r="K9" s="60">
        <v>5693437</v>
      </c>
      <c r="L9" s="60">
        <v>6061656</v>
      </c>
      <c r="M9" s="60">
        <v>17147234</v>
      </c>
      <c r="N9" s="60">
        <v>7159572</v>
      </c>
      <c r="O9" s="60">
        <v>2799359</v>
      </c>
      <c r="P9" s="60">
        <v>6123583</v>
      </c>
      <c r="Q9" s="60">
        <v>16082514</v>
      </c>
      <c r="R9" s="60">
        <v>0</v>
      </c>
      <c r="S9" s="60">
        <v>0</v>
      </c>
      <c r="T9" s="60">
        <v>0</v>
      </c>
      <c r="U9" s="60">
        <v>0</v>
      </c>
      <c r="V9" s="60">
        <v>44501155</v>
      </c>
      <c r="W9" s="60">
        <v>48314464</v>
      </c>
      <c r="X9" s="60">
        <v>-3813309</v>
      </c>
      <c r="Y9" s="61">
        <v>-7.89</v>
      </c>
      <c r="Z9" s="62">
        <v>82202438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1558865503</v>
      </c>
      <c r="E10" s="66">
        <f t="shared" si="0"/>
        <v>1450364819</v>
      </c>
      <c r="F10" s="66">
        <f t="shared" si="0"/>
        <v>0</v>
      </c>
      <c r="G10" s="66">
        <f t="shared" si="0"/>
        <v>0</v>
      </c>
      <c r="H10" s="66">
        <f t="shared" si="0"/>
        <v>175225777</v>
      </c>
      <c r="I10" s="66">
        <f t="shared" si="0"/>
        <v>175225777</v>
      </c>
      <c r="J10" s="66">
        <f t="shared" si="0"/>
        <v>103972119</v>
      </c>
      <c r="K10" s="66">
        <f t="shared" si="0"/>
        <v>95518455</v>
      </c>
      <c r="L10" s="66">
        <f t="shared" si="0"/>
        <v>159124234</v>
      </c>
      <c r="M10" s="66">
        <f t="shared" si="0"/>
        <v>358614808</v>
      </c>
      <c r="N10" s="66">
        <f t="shared" si="0"/>
        <v>81174024</v>
      </c>
      <c r="O10" s="66">
        <f t="shared" si="0"/>
        <v>98289715</v>
      </c>
      <c r="P10" s="66">
        <f t="shared" si="0"/>
        <v>192537584</v>
      </c>
      <c r="Q10" s="66">
        <f t="shared" si="0"/>
        <v>372001323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905841908</v>
      </c>
      <c r="W10" s="66">
        <f t="shared" si="0"/>
        <v>1044991560</v>
      </c>
      <c r="X10" s="66">
        <f t="shared" si="0"/>
        <v>-139149652</v>
      </c>
      <c r="Y10" s="67">
        <f>+IF(W10&lt;&gt;0,(X10/W10)*100,0)</f>
        <v>-13.315863718554818</v>
      </c>
      <c r="Z10" s="68">
        <f t="shared" si="0"/>
        <v>1450364819</v>
      </c>
    </row>
    <row r="11" spans="1:26" ht="12.75">
      <c r="A11" s="58" t="s">
        <v>37</v>
      </c>
      <c r="B11" s="19">
        <v>0</v>
      </c>
      <c r="C11" s="19">
        <v>0</v>
      </c>
      <c r="D11" s="59">
        <v>453466956</v>
      </c>
      <c r="E11" s="60">
        <v>462067148</v>
      </c>
      <c r="F11" s="60">
        <v>0</v>
      </c>
      <c r="G11" s="60">
        <v>0</v>
      </c>
      <c r="H11" s="60">
        <v>33827652</v>
      </c>
      <c r="I11" s="60">
        <v>33827652</v>
      </c>
      <c r="J11" s="60">
        <v>33864358</v>
      </c>
      <c r="K11" s="60">
        <v>37920351</v>
      </c>
      <c r="L11" s="60">
        <v>38146877</v>
      </c>
      <c r="M11" s="60">
        <v>109931586</v>
      </c>
      <c r="N11" s="60">
        <v>34551180</v>
      </c>
      <c r="O11" s="60">
        <v>36205472</v>
      </c>
      <c r="P11" s="60">
        <v>38896856</v>
      </c>
      <c r="Q11" s="60">
        <v>109653508</v>
      </c>
      <c r="R11" s="60">
        <v>0</v>
      </c>
      <c r="S11" s="60">
        <v>0</v>
      </c>
      <c r="T11" s="60">
        <v>0</v>
      </c>
      <c r="U11" s="60">
        <v>0</v>
      </c>
      <c r="V11" s="60">
        <v>253412746</v>
      </c>
      <c r="W11" s="60">
        <v>290618072</v>
      </c>
      <c r="X11" s="60">
        <v>-37205326</v>
      </c>
      <c r="Y11" s="61">
        <v>-12.8</v>
      </c>
      <c r="Z11" s="62">
        <v>462067148</v>
      </c>
    </row>
    <row r="12" spans="1:26" ht="12.75">
      <c r="A12" s="58" t="s">
        <v>38</v>
      </c>
      <c r="B12" s="19">
        <v>0</v>
      </c>
      <c r="C12" s="19">
        <v>0</v>
      </c>
      <c r="D12" s="59">
        <v>27904156</v>
      </c>
      <c r="E12" s="60">
        <v>24904156</v>
      </c>
      <c r="F12" s="60">
        <v>0</v>
      </c>
      <c r="G12" s="60">
        <v>0</v>
      </c>
      <c r="H12" s="60">
        <v>1892636</v>
      </c>
      <c r="I12" s="60">
        <v>1892636</v>
      </c>
      <c r="J12" s="60">
        <v>1914144</v>
      </c>
      <c r="K12" s="60">
        <v>1914144</v>
      </c>
      <c r="L12" s="60">
        <v>1914144</v>
      </c>
      <c r="M12" s="60">
        <v>5742432</v>
      </c>
      <c r="N12" s="60">
        <v>1938072</v>
      </c>
      <c r="O12" s="60">
        <v>1967811</v>
      </c>
      <c r="P12" s="60">
        <v>1967811</v>
      </c>
      <c r="Q12" s="60">
        <v>5873694</v>
      </c>
      <c r="R12" s="60">
        <v>0</v>
      </c>
      <c r="S12" s="60">
        <v>0</v>
      </c>
      <c r="T12" s="60">
        <v>0</v>
      </c>
      <c r="U12" s="60">
        <v>0</v>
      </c>
      <c r="V12" s="60">
        <v>13508762</v>
      </c>
      <c r="W12" s="60">
        <v>9497480</v>
      </c>
      <c r="X12" s="60">
        <v>4011282</v>
      </c>
      <c r="Y12" s="61">
        <v>42.24</v>
      </c>
      <c r="Z12" s="62">
        <v>24904156</v>
      </c>
    </row>
    <row r="13" spans="1:26" ht="12.75">
      <c r="A13" s="58" t="s">
        <v>279</v>
      </c>
      <c r="B13" s="19">
        <v>0</v>
      </c>
      <c r="C13" s="19">
        <v>0</v>
      </c>
      <c r="D13" s="59">
        <v>142181719</v>
      </c>
      <c r="E13" s="60">
        <v>162181720</v>
      </c>
      <c r="F13" s="60">
        <v>0</v>
      </c>
      <c r="G13" s="60">
        <v>0</v>
      </c>
      <c r="H13" s="60">
        <v>7416</v>
      </c>
      <c r="I13" s="60">
        <v>7416</v>
      </c>
      <c r="J13" s="60">
        <v>0</v>
      </c>
      <c r="K13" s="60">
        <v>2915</v>
      </c>
      <c r="L13" s="60">
        <v>2584</v>
      </c>
      <c r="M13" s="60">
        <v>5499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12915</v>
      </c>
      <c r="W13" s="60">
        <v>94768376</v>
      </c>
      <c r="X13" s="60">
        <v>-94755461</v>
      </c>
      <c r="Y13" s="61">
        <v>-99.99</v>
      </c>
      <c r="Z13" s="62">
        <v>162181720</v>
      </c>
    </row>
    <row r="14" spans="1:26" ht="12.75">
      <c r="A14" s="58" t="s">
        <v>40</v>
      </c>
      <c r="B14" s="19">
        <v>0</v>
      </c>
      <c r="C14" s="19">
        <v>0</v>
      </c>
      <c r="D14" s="59">
        <v>4941810</v>
      </c>
      <c r="E14" s="60">
        <v>18000867</v>
      </c>
      <c r="F14" s="60">
        <v>0</v>
      </c>
      <c r="G14" s="60">
        <v>0</v>
      </c>
      <c r="H14" s="60">
        <v>4193076</v>
      </c>
      <c r="I14" s="60">
        <v>4193076</v>
      </c>
      <c r="J14" s="60">
        <v>4401291</v>
      </c>
      <c r="K14" s="60">
        <v>2514080</v>
      </c>
      <c r="L14" s="60">
        <v>566634</v>
      </c>
      <c r="M14" s="60">
        <v>7482005</v>
      </c>
      <c r="N14" s="60">
        <v>160000</v>
      </c>
      <c r="O14" s="60">
        <v>5630108</v>
      </c>
      <c r="P14" s="60">
        <v>1515695</v>
      </c>
      <c r="Q14" s="60">
        <v>7305803</v>
      </c>
      <c r="R14" s="60">
        <v>0</v>
      </c>
      <c r="S14" s="60">
        <v>0</v>
      </c>
      <c r="T14" s="60">
        <v>0</v>
      </c>
      <c r="U14" s="60">
        <v>0</v>
      </c>
      <c r="V14" s="60">
        <v>18980884</v>
      </c>
      <c r="W14" s="60">
        <v>3400000</v>
      </c>
      <c r="X14" s="60">
        <v>15580884</v>
      </c>
      <c r="Y14" s="61">
        <v>458.26</v>
      </c>
      <c r="Z14" s="62">
        <v>18000867</v>
      </c>
    </row>
    <row r="15" spans="1:26" ht="12.75">
      <c r="A15" s="58" t="s">
        <v>41</v>
      </c>
      <c r="B15" s="19">
        <v>0</v>
      </c>
      <c r="C15" s="19">
        <v>0</v>
      </c>
      <c r="D15" s="59">
        <v>627737992</v>
      </c>
      <c r="E15" s="60">
        <v>592737992</v>
      </c>
      <c r="F15" s="60">
        <v>0</v>
      </c>
      <c r="G15" s="60">
        <v>0</v>
      </c>
      <c r="H15" s="60">
        <v>113244509</v>
      </c>
      <c r="I15" s="60">
        <v>113244509</v>
      </c>
      <c r="J15" s="60">
        <v>59718151</v>
      </c>
      <c r="K15" s="60">
        <v>42063540</v>
      </c>
      <c r="L15" s="60">
        <v>48325943</v>
      </c>
      <c r="M15" s="60">
        <v>150107634</v>
      </c>
      <c r="N15" s="60">
        <v>48786455</v>
      </c>
      <c r="O15" s="60">
        <v>45618670</v>
      </c>
      <c r="P15" s="60">
        <v>46599914</v>
      </c>
      <c r="Q15" s="60">
        <v>141005039</v>
      </c>
      <c r="R15" s="60">
        <v>0</v>
      </c>
      <c r="S15" s="60">
        <v>0</v>
      </c>
      <c r="T15" s="60">
        <v>0</v>
      </c>
      <c r="U15" s="60">
        <v>0</v>
      </c>
      <c r="V15" s="60">
        <v>404357182</v>
      </c>
      <c r="W15" s="60">
        <v>439403776</v>
      </c>
      <c r="X15" s="60">
        <v>-35046594</v>
      </c>
      <c r="Y15" s="61">
        <v>-7.98</v>
      </c>
      <c r="Z15" s="62">
        <v>592737992</v>
      </c>
    </row>
    <row r="16" spans="1:26" ht="12.75">
      <c r="A16" s="69" t="s">
        <v>42</v>
      </c>
      <c r="B16" s="19">
        <v>0</v>
      </c>
      <c r="C16" s="19">
        <v>0</v>
      </c>
      <c r="D16" s="59">
        <v>420000</v>
      </c>
      <c r="E16" s="60">
        <v>1500000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1500000</v>
      </c>
    </row>
    <row r="17" spans="1:26" ht="12.75">
      <c r="A17" s="58" t="s">
        <v>43</v>
      </c>
      <c r="B17" s="19">
        <v>0</v>
      </c>
      <c r="C17" s="19">
        <v>0</v>
      </c>
      <c r="D17" s="59">
        <v>295989677</v>
      </c>
      <c r="E17" s="60">
        <v>181412823</v>
      </c>
      <c r="F17" s="60">
        <v>0</v>
      </c>
      <c r="G17" s="60">
        <v>0</v>
      </c>
      <c r="H17" s="60">
        <v>6986846</v>
      </c>
      <c r="I17" s="60">
        <v>6986846</v>
      </c>
      <c r="J17" s="60">
        <v>25506397</v>
      </c>
      <c r="K17" s="60">
        <v>14124529</v>
      </c>
      <c r="L17" s="60">
        <v>7407084</v>
      </c>
      <c r="M17" s="60">
        <v>47038010</v>
      </c>
      <c r="N17" s="60">
        <v>11211593</v>
      </c>
      <c r="O17" s="60">
        <v>18072740</v>
      </c>
      <c r="P17" s="60">
        <v>15847628</v>
      </c>
      <c r="Q17" s="60">
        <v>45131961</v>
      </c>
      <c r="R17" s="60">
        <v>0</v>
      </c>
      <c r="S17" s="60">
        <v>0</v>
      </c>
      <c r="T17" s="60">
        <v>0</v>
      </c>
      <c r="U17" s="60">
        <v>0</v>
      </c>
      <c r="V17" s="60">
        <v>99156817</v>
      </c>
      <c r="W17" s="60">
        <v>167174584</v>
      </c>
      <c r="X17" s="60">
        <v>-68017767</v>
      </c>
      <c r="Y17" s="61">
        <v>-40.69</v>
      </c>
      <c r="Z17" s="62">
        <v>181412823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1552642310</v>
      </c>
      <c r="E18" s="73">
        <f t="shared" si="1"/>
        <v>1442804706</v>
      </c>
      <c r="F18" s="73">
        <f t="shared" si="1"/>
        <v>0</v>
      </c>
      <c r="G18" s="73">
        <f t="shared" si="1"/>
        <v>0</v>
      </c>
      <c r="H18" s="73">
        <f t="shared" si="1"/>
        <v>160152135</v>
      </c>
      <c r="I18" s="73">
        <f t="shared" si="1"/>
        <v>160152135</v>
      </c>
      <c r="J18" s="73">
        <f t="shared" si="1"/>
        <v>125404341</v>
      </c>
      <c r="K18" s="73">
        <f t="shared" si="1"/>
        <v>98539559</v>
      </c>
      <c r="L18" s="73">
        <f t="shared" si="1"/>
        <v>96363266</v>
      </c>
      <c r="M18" s="73">
        <f t="shared" si="1"/>
        <v>320307166</v>
      </c>
      <c r="N18" s="73">
        <f t="shared" si="1"/>
        <v>96647300</v>
      </c>
      <c r="O18" s="73">
        <f t="shared" si="1"/>
        <v>107494801</v>
      </c>
      <c r="P18" s="73">
        <f t="shared" si="1"/>
        <v>104827904</v>
      </c>
      <c r="Q18" s="73">
        <f t="shared" si="1"/>
        <v>308970005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789429306</v>
      </c>
      <c r="W18" s="73">
        <f t="shared" si="1"/>
        <v>1004862288</v>
      </c>
      <c r="X18" s="73">
        <f t="shared" si="1"/>
        <v>-215432982</v>
      </c>
      <c r="Y18" s="67">
        <f>+IF(W18&lt;&gt;0,(X18/W18)*100,0)</f>
        <v>-21.439055338496292</v>
      </c>
      <c r="Z18" s="74">
        <f t="shared" si="1"/>
        <v>1442804706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6223193</v>
      </c>
      <c r="E19" s="77">
        <f t="shared" si="2"/>
        <v>7560113</v>
      </c>
      <c r="F19" s="77">
        <f t="shared" si="2"/>
        <v>0</v>
      </c>
      <c r="G19" s="77">
        <f t="shared" si="2"/>
        <v>0</v>
      </c>
      <c r="H19" s="77">
        <f t="shared" si="2"/>
        <v>15073642</v>
      </c>
      <c r="I19" s="77">
        <f t="shared" si="2"/>
        <v>15073642</v>
      </c>
      <c r="J19" s="77">
        <f t="shared" si="2"/>
        <v>-21432222</v>
      </c>
      <c r="K19" s="77">
        <f t="shared" si="2"/>
        <v>-3021104</v>
      </c>
      <c r="L19" s="77">
        <f t="shared" si="2"/>
        <v>62760968</v>
      </c>
      <c r="M19" s="77">
        <f t="shared" si="2"/>
        <v>38307642</v>
      </c>
      <c r="N19" s="77">
        <f t="shared" si="2"/>
        <v>-15473276</v>
      </c>
      <c r="O19" s="77">
        <f t="shared" si="2"/>
        <v>-9205086</v>
      </c>
      <c r="P19" s="77">
        <f t="shared" si="2"/>
        <v>87709680</v>
      </c>
      <c r="Q19" s="77">
        <f t="shared" si="2"/>
        <v>63031318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116412602</v>
      </c>
      <c r="W19" s="77">
        <f>IF(E10=E18,0,W10-W18)</f>
        <v>40129272</v>
      </c>
      <c r="X19" s="77">
        <f t="shared" si="2"/>
        <v>76283330</v>
      </c>
      <c r="Y19" s="78">
        <f>+IF(W19&lt;&gt;0,(X19/W19)*100,0)</f>
        <v>190.0939792777701</v>
      </c>
      <c r="Z19" s="79">
        <f t="shared" si="2"/>
        <v>7560113</v>
      </c>
    </row>
    <row r="20" spans="1:26" ht="12.75">
      <c r="A20" s="58" t="s">
        <v>46</v>
      </c>
      <c r="B20" s="19">
        <v>0</v>
      </c>
      <c r="C20" s="19">
        <v>0</v>
      </c>
      <c r="D20" s="59">
        <v>223782668</v>
      </c>
      <c r="E20" s="60">
        <v>0</v>
      </c>
      <c r="F20" s="60">
        <v>0</v>
      </c>
      <c r="G20" s="60">
        <v>0</v>
      </c>
      <c r="H20" s="60">
        <v>4122595</v>
      </c>
      <c r="I20" s="60">
        <v>4122595</v>
      </c>
      <c r="J20" s="60">
        <v>1285268</v>
      </c>
      <c r="K20" s="60">
        <v>0</v>
      </c>
      <c r="L20" s="60">
        <v>1811542</v>
      </c>
      <c r="M20" s="60">
        <v>3096810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7219405</v>
      </c>
      <c r="W20" s="60">
        <v>109759210</v>
      </c>
      <c r="X20" s="60">
        <v>-102539805</v>
      </c>
      <c r="Y20" s="61">
        <v>-93.42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230005861</v>
      </c>
      <c r="E22" s="88">
        <f t="shared" si="3"/>
        <v>7560113</v>
      </c>
      <c r="F22" s="88">
        <f t="shared" si="3"/>
        <v>0</v>
      </c>
      <c r="G22" s="88">
        <f t="shared" si="3"/>
        <v>0</v>
      </c>
      <c r="H22" s="88">
        <f t="shared" si="3"/>
        <v>19196237</v>
      </c>
      <c r="I22" s="88">
        <f t="shared" si="3"/>
        <v>19196237</v>
      </c>
      <c r="J22" s="88">
        <f t="shared" si="3"/>
        <v>-20146954</v>
      </c>
      <c r="K22" s="88">
        <f t="shared" si="3"/>
        <v>-3021104</v>
      </c>
      <c r="L22" s="88">
        <f t="shared" si="3"/>
        <v>64572510</v>
      </c>
      <c r="M22" s="88">
        <f t="shared" si="3"/>
        <v>41404452</v>
      </c>
      <c r="N22" s="88">
        <f t="shared" si="3"/>
        <v>-15473276</v>
      </c>
      <c r="O22" s="88">
        <f t="shared" si="3"/>
        <v>-9205086</v>
      </c>
      <c r="P22" s="88">
        <f t="shared" si="3"/>
        <v>87709680</v>
      </c>
      <c r="Q22" s="88">
        <f t="shared" si="3"/>
        <v>63031318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123632007</v>
      </c>
      <c r="W22" s="88">
        <f t="shared" si="3"/>
        <v>149888482</v>
      </c>
      <c r="X22" s="88">
        <f t="shared" si="3"/>
        <v>-26256475</v>
      </c>
      <c r="Y22" s="89">
        <f>+IF(W22&lt;&gt;0,(X22/W22)*100,0)</f>
        <v>-17.51733999147446</v>
      </c>
      <c r="Z22" s="90">
        <f t="shared" si="3"/>
        <v>7560113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230005861</v>
      </c>
      <c r="E24" s="77">
        <f t="shared" si="4"/>
        <v>7560113</v>
      </c>
      <c r="F24" s="77">
        <f t="shared" si="4"/>
        <v>0</v>
      </c>
      <c r="G24" s="77">
        <f t="shared" si="4"/>
        <v>0</v>
      </c>
      <c r="H24" s="77">
        <f t="shared" si="4"/>
        <v>19196237</v>
      </c>
      <c r="I24" s="77">
        <f t="shared" si="4"/>
        <v>19196237</v>
      </c>
      <c r="J24" s="77">
        <f t="shared" si="4"/>
        <v>-20146954</v>
      </c>
      <c r="K24" s="77">
        <f t="shared" si="4"/>
        <v>-3021104</v>
      </c>
      <c r="L24" s="77">
        <f t="shared" si="4"/>
        <v>64572510</v>
      </c>
      <c r="M24" s="77">
        <f t="shared" si="4"/>
        <v>41404452</v>
      </c>
      <c r="N24" s="77">
        <f t="shared" si="4"/>
        <v>-15473276</v>
      </c>
      <c r="O24" s="77">
        <f t="shared" si="4"/>
        <v>-9205086</v>
      </c>
      <c r="P24" s="77">
        <f t="shared" si="4"/>
        <v>87709680</v>
      </c>
      <c r="Q24" s="77">
        <f t="shared" si="4"/>
        <v>63031318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123632007</v>
      </c>
      <c r="W24" s="77">
        <f t="shared" si="4"/>
        <v>149888482</v>
      </c>
      <c r="X24" s="77">
        <f t="shared" si="4"/>
        <v>-26256475</v>
      </c>
      <c r="Y24" s="78">
        <f>+IF(W24&lt;&gt;0,(X24/W24)*100,0)</f>
        <v>-17.51733999147446</v>
      </c>
      <c r="Z24" s="79">
        <f t="shared" si="4"/>
        <v>7560113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240782668</v>
      </c>
      <c r="E27" s="100">
        <v>247552073</v>
      </c>
      <c r="F27" s="100">
        <v>0</v>
      </c>
      <c r="G27" s="100">
        <v>0</v>
      </c>
      <c r="H27" s="100">
        <v>2610520</v>
      </c>
      <c r="I27" s="100">
        <v>2610520</v>
      </c>
      <c r="J27" s="100">
        <v>1095275</v>
      </c>
      <c r="K27" s="100">
        <v>5107976</v>
      </c>
      <c r="L27" s="100">
        <v>1811542</v>
      </c>
      <c r="M27" s="100">
        <v>8014793</v>
      </c>
      <c r="N27" s="100">
        <v>797126</v>
      </c>
      <c r="O27" s="100">
        <v>8812401</v>
      </c>
      <c r="P27" s="100">
        <v>30949190</v>
      </c>
      <c r="Q27" s="100">
        <v>40558717</v>
      </c>
      <c r="R27" s="100">
        <v>0</v>
      </c>
      <c r="S27" s="100">
        <v>0</v>
      </c>
      <c r="T27" s="100">
        <v>0</v>
      </c>
      <c r="U27" s="100">
        <v>0</v>
      </c>
      <c r="V27" s="100">
        <v>51184030</v>
      </c>
      <c r="W27" s="100">
        <v>185664055</v>
      </c>
      <c r="X27" s="100">
        <v>-134480025</v>
      </c>
      <c r="Y27" s="101">
        <v>-72.43</v>
      </c>
      <c r="Z27" s="102">
        <v>247552073</v>
      </c>
    </row>
    <row r="28" spans="1:26" ht="12.75">
      <c r="A28" s="103" t="s">
        <v>46</v>
      </c>
      <c r="B28" s="19">
        <v>0</v>
      </c>
      <c r="C28" s="19">
        <v>0</v>
      </c>
      <c r="D28" s="59">
        <v>223782668</v>
      </c>
      <c r="E28" s="60">
        <v>240352073</v>
      </c>
      <c r="F28" s="60">
        <v>0</v>
      </c>
      <c r="G28" s="60">
        <v>0</v>
      </c>
      <c r="H28" s="60">
        <v>2610520</v>
      </c>
      <c r="I28" s="60">
        <v>2610520</v>
      </c>
      <c r="J28" s="60">
        <v>1095275</v>
      </c>
      <c r="K28" s="60">
        <v>5107976</v>
      </c>
      <c r="L28" s="60">
        <v>1811542</v>
      </c>
      <c r="M28" s="60">
        <v>8014793</v>
      </c>
      <c r="N28" s="60">
        <v>797126</v>
      </c>
      <c r="O28" s="60">
        <v>8812401</v>
      </c>
      <c r="P28" s="60">
        <v>30949190</v>
      </c>
      <c r="Q28" s="60">
        <v>40558717</v>
      </c>
      <c r="R28" s="60">
        <v>0</v>
      </c>
      <c r="S28" s="60">
        <v>0</v>
      </c>
      <c r="T28" s="60">
        <v>0</v>
      </c>
      <c r="U28" s="60">
        <v>0</v>
      </c>
      <c r="V28" s="60">
        <v>51184030</v>
      </c>
      <c r="W28" s="60">
        <v>180264055</v>
      </c>
      <c r="X28" s="60">
        <v>-129080025</v>
      </c>
      <c r="Y28" s="61">
        <v>-71.61</v>
      </c>
      <c r="Z28" s="62">
        <v>240352073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17000000</v>
      </c>
      <c r="E31" s="60">
        <v>7200000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5400000</v>
      </c>
      <c r="X31" s="60">
        <v>-5400000</v>
      </c>
      <c r="Y31" s="61">
        <v>-100</v>
      </c>
      <c r="Z31" s="62">
        <v>7200000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240782668</v>
      </c>
      <c r="E32" s="100">
        <f t="shared" si="5"/>
        <v>247552073</v>
      </c>
      <c r="F32" s="100">
        <f t="shared" si="5"/>
        <v>0</v>
      </c>
      <c r="G32" s="100">
        <f t="shared" si="5"/>
        <v>0</v>
      </c>
      <c r="H32" s="100">
        <f t="shared" si="5"/>
        <v>2610520</v>
      </c>
      <c r="I32" s="100">
        <f t="shared" si="5"/>
        <v>2610520</v>
      </c>
      <c r="J32" s="100">
        <f t="shared" si="5"/>
        <v>1095275</v>
      </c>
      <c r="K32" s="100">
        <f t="shared" si="5"/>
        <v>5107976</v>
      </c>
      <c r="L32" s="100">
        <f t="shared" si="5"/>
        <v>1811542</v>
      </c>
      <c r="M32" s="100">
        <f t="shared" si="5"/>
        <v>8014793</v>
      </c>
      <c r="N32" s="100">
        <f t="shared" si="5"/>
        <v>797126</v>
      </c>
      <c r="O32" s="100">
        <f t="shared" si="5"/>
        <v>8812401</v>
      </c>
      <c r="P32" s="100">
        <f t="shared" si="5"/>
        <v>30949190</v>
      </c>
      <c r="Q32" s="100">
        <f t="shared" si="5"/>
        <v>40558717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51184030</v>
      </c>
      <c r="W32" s="100">
        <f t="shared" si="5"/>
        <v>185664055</v>
      </c>
      <c r="X32" s="100">
        <f t="shared" si="5"/>
        <v>-134480025</v>
      </c>
      <c r="Y32" s="101">
        <f>+IF(W32&lt;&gt;0,(X32/W32)*100,0)</f>
        <v>-72.43191203596194</v>
      </c>
      <c r="Z32" s="102">
        <f t="shared" si="5"/>
        <v>247552073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158905743</v>
      </c>
      <c r="E35" s="60">
        <v>158905743</v>
      </c>
      <c r="F35" s="60">
        <v>0</v>
      </c>
      <c r="G35" s="60">
        <v>0</v>
      </c>
      <c r="H35" s="60">
        <v>125837973</v>
      </c>
      <c r="I35" s="60">
        <v>125837973</v>
      </c>
      <c r="J35" s="60">
        <v>248030368</v>
      </c>
      <c r="K35" s="60">
        <v>197874563</v>
      </c>
      <c r="L35" s="60">
        <v>333106126</v>
      </c>
      <c r="M35" s="60">
        <v>333106126</v>
      </c>
      <c r="N35" s="60">
        <v>344983045</v>
      </c>
      <c r="O35" s="60">
        <v>229668445</v>
      </c>
      <c r="P35" s="60">
        <v>375108317</v>
      </c>
      <c r="Q35" s="60">
        <v>375108317</v>
      </c>
      <c r="R35" s="60">
        <v>0</v>
      </c>
      <c r="S35" s="60">
        <v>0</v>
      </c>
      <c r="T35" s="60">
        <v>0</v>
      </c>
      <c r="U35" s="60">
        <v>0</v>
      </c>
      <c r="V35" s="60">
        <v>375108317</v>
      </c>
      <c r="W35" s="60">
        <v>119179307</v>
      </c>
      <c r="X35" s="60">
        <v>255929010</v>
      </c>
      <c r="Y35" s="61">
        <v>214.74</v>
      </c>
      <c r="Z35" s="62">
        <v>158905743</v>
      </c>
    </row>
    <row r="36" spans="1:26" ht="12.75">
      <c r="A36" s="58" t="s">
        <v>57</v>
      </c>
      <c r="B36" s="19">
        <v>0</v>
      </c>
      <c r="C36" s="19">
        <v>0</v>
      </c>
      <c r="D36" s="59">
        <v>4122388278</v>
      </c>
      <c r="E36" s="60">
        <v>4122388278</v>
      </c>
      <c r="F36" s="60">
        <v>0</v>
      </c>
      <c r="G36" s="60">
        <v>0</v>
      </c>
      <c r="H36" s="60">
        <v>3697286681</v>
      </c>
      <c r="I36" s="60">
        <v>3697286681</v>
      </c>
      <c r="J36" s="60">
        <v>3704868586</v>
      </c>
      <c r="K36" s="60">
        <v>3713522841</v>
      </c>
      <c r="L36" s="60">
        <v>3758965613</v>
      </c>
      <c r="M36" s="60">
        <v>3758965613</v>
      </c>
      <c r="N36" s="60">
        <v>3760713192</v>
      </c>
      <c r="O36" s="60">
        <v>3789016136</v>
      </c>
      <c r="P36" s="60">
        <v>3839723038</v>
      </c>
      <c r="Q36" s="60">
        <v>3839723038</v>
      </c>
      <c r="R36" s="60">
        <v>0</v>
      </c>
      <c r="S36" s="60">
        <v>0</v>
      </c>
      <c r="T36" s="60">
        <v>0</v>
      </c>
      <c r="U36" s="60">
        <v>0</v>
      </c>
      <c r="V36" s="60">
        <v>3839723038</v>
      </c>
      <c r="W36" s="60">
        <v>3091791209</v>
      </c>
      <c r="X36" s="60">
        <v>747931829</v>
      </c>
      <c r="Y36" s="61">
        <v>24.19</v>
      </c>
      <c r="Z36" s="62">
        <v>4122388278</v>
      </c>
    </row>
    <row r="37" spans="1:26" ht="12.75">
      <c r="A37" s="58" t="s">
        <v>58</v>
      </c>
      <c r="B37" s="19">
        <v>0</v>
      </c>
      <c r="C37" s="19">
        <v>0</v>
      </c>
      <c r="D37" s="59">
        <v>430174320</v>
      </c>
      <c r="E37" s="60">
        <v>430174320</v>
      </c>
      <c r="F37" s="60">
        <v>0</v>
      </c>
      <c r="G37" s="60">
        <v>0</v>
      </c>
      <c r="H37" s="60">
        <v>563667007</v>
      </c>
      <c r="I37" s="60">
        <v>563667007</v>
      </c>
      <c r="J37" s="60">
        <v>619075274</v>
      </c>
      <c r="K37" s="60">
        <v>619320141</v>
      </c>
      <c r="L37" s="60">
        <v>741545111</v>
      </c>
      <c r="M37" s="60">
        <v>741545111</v>
      </c>
      <c r="N37" s="60">
        <v>744739123</v>
      </c>
      <c r="O37" s="60">
        <v>561912511</v>
      </c>
      <c r="P37" s="60">
        <v>680635467</v>
      </c>
      <c r="Q37" s="60">
        <v>680635467</v>
      </c>
      <c r="R37" s="60">
        <v>0</v>
      </c>
      <c r="S37" s="60">
        <v>0</v>
      </c>
      <c r="T37" s="60">
        <v>0</v>
      </c>
      <c r="U37" s="60">
        <v>0</v>
      </c>
      <c r="V37" s="60">
        <v>680635467</v>
      </c>
      <c r="W37" s="60">
        <v>322630740</v>
      </c>
      <c r="X37" s="60">
        <v>358004727</v>
      </c>
      <c r="Y37" s="61">
        <v>110.96</v>
      </c>
      <c r="Z37" s="62">
        <v>430174320</v>
      </c>
    </row>
    <row r="38" spans="1:26" ht="12.75">
      <c r="A38" s="58" t="s">
        <v>59</v>
      </c>
      <c r="B38" s="19">
        <v>0</v>
      </c>
      <c r="C38" s="19">
        <v>0</v>
      </c>
      <c r="D38" s="59">
        <v>12203512</v>
      </c>
      <c r="E38" s="60">
        <v>12203512</v>
      </c>
      <c r="F38" s="60">
        <v>0</v>
      </c>
      <c r="G38" s="60">
        <v>0</v>
      </c>
      <c r="H38" s="60">
        <v>230991324</v>
      </c>
      <c r="I38" s="60">
        <v>230991324</v>
      </c>
      <c r="J38" s="60">
        <v>237030726</v>
      </c>
      <c r="K38" s="60">
        <v>237030726</v>
      </c>
      <c r="L38" s="60">
        <v>291864497</v>
      </c>
      <c r="M38" s="60">
        <v>291864497</v>
      </c>
      <c r="N38" s="60">
        <v>291864497</v>
      </c>
      <c r="O38" s="60">
        <v>293561730</v>
      </c>
      <c r="P38" s="60">
        <v>315487824</v>
      </c>
      <c r="Q38" s="60">
        <v>315487824</v>
      </c>
      <c r="R38" s="60">
        <v>0</v>
      </c>
      <c r="S38" s="60">
        <v>0</v>
      </c>
      <c r="T38" s="60">
        <v>0</v>
      </c>
      <c r="U38" s="60">
        <v>0</v>
      </c>
      <c r="V38" s="60">
        <v>315487824</v>
      </c>
      <c r="W38" s="60">
        <v>9152634</v>
      </c>
      <c r="X38" s="60">
        <v>306335190</v>
      </c>
      <c r="Y38" s="61">
        <v>3346.96</v>
      </c>
      <c r="Z38" s="62">
        <v>12203512</v>
      </c>
    </row>
    <row r="39" spans="1:26" ht="12.75">
      <c r="A39" s="58" t="s">
        <v>60</v>
      </c>
      <c r="B39" s="19">
        <v>0</v>
      </c>
      <c r="C39" s="19">
        <v>0</v>
      </c>
      <c r="D39" s="59">
        <v>3838916188</v>
      </c>
      <c r="E39" s="60">
        <v>3838916189</v>
      </c>
      <c r="F39" s="60">
        <v>0</v>
      </c>
      <c r="G39" s="60">
        <v>0</v>
      </c>
      <c r="H39" s="60">
        <v>3028466323</v>
      </c>
      <c r="I39" s="60">
        <v>3028466323</v>
      </c>
      <c r="J39" s="60">
        <v>3096792954</v>
      </c>
      <c r="K39" s="60">
        <v>3055046537</v>
      </c>
      <c r="L39" s="60">
        <v>3058662131</v>
      </c>
      <c r="M39" s="60">
        <v>3058662131</v>
      </c>
      <c r="N39" s="60">
        <v>3069092617</v>
      </c>
      <c r="O39" s="60">
        <v>3163210340</v>
      </c>
      <c r="P39" s="60">
        <v>3218708064</v>
      </c>
      <c r="Q39" s="60">
        <v>3218708064</v>
      </c>
      <c r="R39" s="60">
        <v>0</v>
      </c>
      <c r="S39" s="60">
        <v>0</v>
      </c>
      <c r="T39" s="60">
        <v>0</v>
      </c>
      <c r="U39" s="60">
        <v>0</v>
      </c>
      <c r="V39" s="60">
        <v>3218708064</v>
      </c>
      <c r="W39" s="60">
        <v>2879187142</v>
      </c>
      <c r="X39" s="60">
        <v>339520922</v>
      </c>
      <c r="Y39" s="61">
        <v>11.79</v>
      </c>
      <c r="Z39" s="62">
        <v>3838916189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260169354</v>
      </c>
      <c r="E42" s="60">
        <v>260169354</v>
      </c>
      <c r="F42" s="60">
        <v>0</v>
      </c>
      <c r="G42" s="60">
        <v>62723007</v>
      </c>
      <c r="H42" s="60">
        <v>7031935</v>
      </c>
      <c r="I42" s="60">
        <v>69754942</v>
      </c>
      <c r="J42" s="60">
        <v>-1864623</v>
      </c>
      <c r="K42" s="60">
        <v>11242599</v>
      </c>
      <c r="L42" s="60">
        <v>81685931</v>
      </c>
      <c r="M42" s="60">
        <v>91063907</v>
      </c>
      <c r="N42" s="60">
        <v>-1943040</v>
      </c>
      <c r="O42" s="60">
        <v>-49418388</v>
      </c>
      <c r="P42" s="60">
        <v>175809454</v>
      </c>
      <c r="Q42" s="60">
        <v>124448026</v>
      </c>
      <c r="R42" s="60">
        <v>0</v>
      </c>
      <c r="S42" s="60">
        <v>0</v>
      </c>
      <c r="T42" s="60">
        <v>0</v>
      </c>
      <c r="U42" s="60">
        <v>0</v>
      </c>
      <c r="V42" s="60">
        <v>285266875</v>
      </c>
      <c r="W42" s="60">
        <v>196667394</v>
      </c>
      <c r="X42" s="60">
        <v>88599481</v>
      </c>
      <c r="Y42" s="61">
        <v>45.05</v>
      </c>
      <c r="Z42" s="62">
        <v>260169354</v>
      </c>
    </row>
    <row r="43" spans="1:26" ht="12.75">
      <c r="A43" s="58" t="s">
        <v>63</v>
      </c>
      <c r="B43" s="19">
        <v>0</v>
      </c>
      <c r="C43" s="19">
        <v>0</v>
      </c>
      <c r="D43" s="59">
        <v>-240782668</v>
      </c>
      <c r="E43" s="60">
        <v>-240782668</v>
      </c>
      <c r="F43" s="60">
        <v>0</v>
      </c>
      <c r="G43" s="60">
        <v>-16116830</v>
      </c>
      <c r="H43" s="60">
        <v>-22694094</v>
      </c>
      <c r="I43" s="60">
        <v>-38810924</v>
      </c>
      <c r="J43" s="60">
        <v>-3027738</v>
      </c>
      <c r="K43" s="60">
        <v>-23932468</v>
      </c>
      <c r="L43" s="60">
        <v>-41128946</v>
      </c>
      <c r="M43" s="60">
        <v>-68089152</v>
      </c>
      <c r="N43" s="60">
        <v>9641785</v>
      </c>
      <c r="O43" s="60">
        <v>-15353397</v>
      </c>
      <c r="P43" s="60">
        <v>-37847085</v>
      </c>
      <c r="Q43" s="60">
        <v>-43558697</v>
      </c>
      <c r="R43" s="60">
        <v>0</v>
      </c>
      <c r="S43" s="60">
        <v>0</v>
      </c>
      <c r="T43" s="60">
        <v>0</v>
      </c>
      <c r="U43" s="60">
        <v>0</v>
      </c>
      <c r="V43" s="60">
        <v>-150458773</v>
      </c>
      <c r="W43" s="60">
        <v>-109759210</v>
      </c>
      <c r="X43" s="60">
        <v>-40699563</v>
      </c>
      <c r="Y43" s="61">
        <v>37.08</v>
      </c>
      <c r="Z43" s="62">
        <v>-240782668</v>
      </c>
    </row>
    <row r="44" spans="1:26" ht="12.75">
      <c r="A44" s="58" t="s">
        <v>64</v>
      </c>
      <c r="B44" s="19">
        <v>0</v>
      </c>
      <c r="C44" s="19">
        <v>0</v>
      </c>
      <c r="D44" s="59">
        <v>-23237003</v>
      </c>
      <c r="E44" s="60">
        <v>-23237003</v>
      </c>
      <c r="F44" s="60">
        <v>0</v>
      </c>
      <c r="G44" s="60">
        <v>3552495</v>
      </c>
      <c r="H44" s="60">
        <v>-374902</v>
      </c>
      <c r="I44" s="60">
        <v>3177593</v>
      </c>
      <c r="J44" s="60">
        <v>-543653</v>
      </c>
      <c r="K44" s="60">
        <v>-171834</v>
      </c>
      <c r="L44" s="60">
        <v>-681195</v>
      </c>
      <c r="M44" s="60">
        <v>-1396682</v>
      </c>
      <c r="N44" s="60">
        <v>-538011</v>
      </c>
      <c r="O44" s="60">
        <v>-639495</v>
      </c>
      <c r="P44" s="60">
        <v>86298</v>
      </c>
      <c r="Q44" s="60">
        <v>-1091208</v>
      </c>
      <c r="R44" s="60">
        <v>0</v>
      </c>
      <c r="S44" s="60">
        <v>0</v>
      </c>
      <c r="T44" s="60">
        <v>0</v>
      </c>
      <c r="U44" s="60">
        <v>0</v>
      </c>
      <c r="V44" s="60">
        <v>689703</v>
      </c>
      <c r="W44" s="60">
        <v>-6863752</v>
      </c>
      <c r="X44" s="60">
        <v>7553455</v>
      </c>
      <c r="Y44" s="61">
        <v>-110.05</v>
      </c>
      <c r="Z44" s="62">
        <v>-23237003</v>
      </c>
    </row>
    <row r="45" spans="1:26" ht="12.75">
      <c r="A45" s="70" t="s">
        <v>65</v>
      </c>
      <c r="B45" s="22">
        <v>0</v>
      </c>
      <c r="C45" s="22">
        <v>0</v>
      </c>
      <c r="D45" s="99">
        <v>13488140</v>
      </c>
      <c r="E45" s="100">
        <v>13488140</v>
      </c>
      <c r="F45" s="100">
        <v>0</v>
      </c>
      <c r="G45" s="100">
        <v>50158672</v>
      </c>
      <c r="H45" s="100">
        <v>34121611</v>
      </c>
      <c r="I45" s="100">
        <v>34121611</v>
      </c>
      <c r="J45" s="100">
        <v>28685597</v>
      </c>
      <c r="K45" s="100">
        <v>15823894</v>
      </c>
      <c r="L45" s="100">
        <v>55699684</v>
      </c>
      <c r="M45" s="100">
        <v>55699684</v>
      </c>
      <c r="N45" s="100">
        <v>62860418</v>
      </c>
      <c r="O45" s="100">
        <v>-2550862</v>
      </c>
      <c r="P45" s="100">
        <v>135497805</v>
      </c>
      <c r="Q45" s="100">
        <v>135497805</v>
      </c>
      <c r="R45" s="100">
        <v>0</v>
      </c>
      <c r="S45" s="100">
        <v>0</v>
      </c>
      <c r="T45" s="100">
        <v>0</v>
      </c>
      <c r="U45" s="100">
        <v>0</v>
      </c>
      <c r="V45" s="100">
        <v>135497805</v>
      </c>
      <c r="W45" s="100">
        <v>97382889</v>
      </c>
      <c r="X45" s="100">
        <v>38114916</v>
      </c>
      <c r="Y45" s="101">
        <v>39.14</v>
      </c>
      <c r="Z45" s="102">
        <v>13488140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68479868</v>
      </c>
      <c r="C49" s="52">
        <v>0</v>
      </c>
      <c r="D49" s="129">
        <v>27070091</v>
      </c>
      <c r="E49" s="54">
        <v>19230844</v>
      </c>
      <c r="F49" s="54">
        <v>0</v>
      </c>
      <c r="G49" s="54">
        <v>0</v>
      </c>
      <c r="H49" s="54">
        <v>0</v>
      </c>
      <c r="I49" s="54">
        <v>18071734</v>
      </c>
      <c r="J49" s="54">
        <v>0</v>
      </c>
      <c r="K49" s="54">
        <v>0</v>
      </c>
      <c r="L49" s="54">
        <v>0</v>
      </c>
      <c r="M49" s="54">
        <v>16640897</v>
      </c>
      <c r="N49" s="54">
        <v>0</v>
      </c>
      <c r="O49" s="54">
        <v>0</v>
      </c>
      <c r="P49" s="54">
        <v>0</v>
      </c>
      <c r="Q49" s="54">
        <v>15075852</v>
      </c>
      <c r="R49" s="54">
        <v>0</v>
      </c>
      <c r="S49" s="54">
        <v>0</v>
      </c>
      <c r="T49" s="54">
        <v>0</v>
      </c>
      <c r="U49" s="54">
        <v>0</v>
      </c>
      <c r="V49" s="54">
        <v>143620997</v>
      </c>
      <c r="W49" s="54">
        <v>571464553</v>
      </c>
      <c r="X49" s="54">
        <v>879654836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494985109</v>
      </c>
      <c r="C51" s="52">
        <v>0</v>
      </c>
      <c r="D51" s="129">
        <v>4044247</v>
      </c>
      <c r="E51" s="54">
        <v>52278762</v>
      </c>
      <c r="F51" s="54">
        <v>0</v>
      </c>
      <c r="G51" s="54">
        <v>0</v>
      </c>
      <c r="H51" s="54">
        <v>0</v>
      </c>
      <c r="I51" s="54">
        <v>9364119</v>
      </c>
      <c r="J51" s="54">
        <v>0</v>
      </c>
      <c r="K51" s="54">
        <v>0</v>
      </c>
      <c r="L51" s="54">
        <v>0</v>
      </c>
      <c r="M51" s="54">
        <v>66561507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627233744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92.58024455472624</v>
      </c>
      <c r="E58" s="7">
        <f t="shared" si="6"/>
        <v>101.24308535272726</v>
      </c>
      <c r="F58" s="7">
        <f t="shared" si="6"/>
        <v>0</v>
      </c>
      <c r="G58" s="7">
        <f t="shared" si="6"/>
        <v>0</v>
      </c>
      <c r="H58" s="7">
        <f t="shared" si="6"/>
        <v>71.77575744435963</v>
      </c>
      <c r="I58" s="7">
        <f t="shared" si="6"/>
        <v>122.36196531773275</v>
      </c>
      <c r="J58" s="7">
        <f t="shared" si="6"/>
        <v>88.55978745766394</v>
      </c>
      <c r="K58" s="7">
        <f t="shared" si="6"/>
        <v>89.11666845170892</v>
      </c>
      <c r="L58" s="7">
        <f t="shared" si="6"/>
        <v>73.91149832496873</v>
      </c>
      <c r="M58" s="7">
        <f t="shared" si="6"/>
        <v>84.05220454249809</v>
      </c>
      <c r="N58" s="7">
        <f t="shared" si="6"/>
        <v>91.25337395618457</v>
      </c>
      <c r="O58" s="7">
        <f t="shared" si="6"/>
        <v>66.24825101841623</v>
      </c>
      <c r="P58" s="7">
        <f t="shared" si="6"/>
        <v>85.16592012518375</v>
      </c>
      <c r="Q58" s="7">
        <f t="shared" si="6"/>
        <v>80.00308843640336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89.11626848572473</v>
      </c>
      <c r="W58" s="7">
        <f t="shared" si="6"/>
        <v>105.90532783324946</v>
      </c>
      <c r="X58" s="7">
        <f t="shared" si="6"/>
        <v>0</v>
      </c>
      <c r="Y58" s="7">
        <f t="shared" si="6"/>
        <v>0</v>
      </c>
      <c r="Z58" s="8">
        <f t="shared" si="6"/>
        <v>101.24308535272726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94.99999944713578</v>
      </c>
      <c r="E59" s="10">
        <f t="shared" si="7"/>
        <v>94.99999944713578</v>
      </c>
      <c r="F59" s="10">
        <f t="shared" si="7"/>
        <v>0</v>
      </c>
      <c r="G59" s="10">
        <f t="shared" si="7"/>
        <v>0</v>
      </c>
      <c r="H59" s="10">
        <f t="shared" si="7"/>
        <v>165.43189838364108</v>
      </c>
      <c r="I59" s="10">
        <f t="shared" si="7"/>
        <v>254.4509848316585</v>
      </c>
      <c r="J59" s="10">
        <f t="shared" si="7"/>
        <v>186.8832290164338</v>
      </c>
      <c r="K59" s="10">
        <f t="shared" si="7"/>
        <v>87.17793636556956</v>
      </c>
      <c r="L59" s="10">
        <f t="shared" si="7"/>
        <v>82.16153222087837</v>
      </c>
      <c r="M59" s="10">
        <f t="shared" si="7"/>
        <v>118.5215008382652</v>
      </c>
      <c r="N59" s="10">
        <f t="shared" si="7"/>
        <v>108.34503165873323</v>
      </c>
      <c r="O59" s="10">
        <f t="shared" si="7"/>
        <v>84.38808799468484</v>
      </c>
      <c r="P59" s="10">
        <f t="shared" si="7"/>
        <v>119.52581340100721</v>
      </c>
      <c r="Q59" s="10">
        <f t="shared" si="7"/>
        <v>104.08545170491537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132.12803891604622</v>
      </c>
      <c r="W59" s="10">
        <f t="shared" si="7"/>
        <v>128.04947660349657</v>
      </c>
      <c r="X59" s="10">
        <f t="shared" si="7"/>
        <v>0</v>
      </c>
      <c r="Y59" s="10">
        <f t="shared" si="7"/>
        <v>0</v>
      </c>
      <c r="Z59" s="11">
        <f t="shared" si="7"/>
        <v>94.99999944713578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91.96953773480239</v>
      </c>
      <c r="E60" s="13">
        <f t="shared" si="7"/>
        <v>102.65307336067895</v>
      </c>
      <c r="F60" s="13">
        <f t="shared" si="7"/>
        <v>0</v>
      </c>
      <c r="G60" s="13">
        <f t="shared" si="7"/>
        <v>0</v>
      </c>
      <c r="H60" s="13">
        <f t="shared" si="7"/>
        <v>57.62916502225583</v>
      </c>
      <c r="I60" s="13">
        <f t="shared" si="7"/>
        <v>101.89008627549026</v>
      </c>
      <c r="J60" s="13">
        <f t="shared" si="7"/>
        <v>71.93388762613752</v>
      </c>
      <c r="K60" s="13">
        <f t="shared" si="7"/>
        <v>89.32240199295761</v>
      </c>
      <c r="L60" s="13">
        <f t="shared" si="7"/>
        <v>71.78177229958573</v>
      </c>
      <c r="M60" s="13">
        <f t="shared" si="7"/>
        <v>77.27030705046019</v>
      </c>
      <c r="N60" s="13">
        <f t="shared" si="7"/>
        <v>86.98985280800584</v>
      </c>
      <c r="O60" s="13">
        <f t="shared" si="7"/>
        <v>62.65791002319997</v>
      </c>
      <c r="P60" s="13">
        <f t="shared" si="7"/>
        <v>78.74648763909674</v>
      </c>
      <c r="Q60" s="13">
        <f t="shared" si="7"/>
        <v>75.01765155419199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80.82014798114355</v>
      </c>
      <c r="W60" s="13">
        <f t="shared" si="7"/>
        <v>102.00370662013769</v>
      </c>
      <c r="X60" s="13">
        <f t="shared" si="7"/>
        <v>0</v>
      </c>
      <c r="Y60" s="13">
        <f t="shared" si="7"/>
        <v>0</v>
      </c>
      <c r="Z60" s="14">
        <f t="shared" si="7"/>
        <v>102.65307336067895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95.00000013196117</v>
      </c>
      <c r="E61" s="13">
        <f t="shared" si="7"/>
        <v>118.24770505003418</v>
      </c>
      <c r="F61" s="13">
        <f t="shared" si="7"/>
        <v>0</v>
      </c>
      <c r="G61" s="13">
        <f t="shared" si="7"/>
        <v>0</v>
      </c>
      <c r="H61" s="13">
        <f t="shared" si="7"/>
        <v>49.64439288217362</v>
      </c>
      <c r="I61" s="13">
        <f t="shared" si="7"/>
        <v>82.66941685346497</v>
      </c>
      <c r="J61" s="13">
        <f t="shared" si="7"/>
        <v>80.43744047134025</v>
      </c>
      <c r="K61" s="13">
        <f t="shared" si="7"/>
        <v>81.02319402655354</v>
      </c>
      <c r="L61" s="13">
        <f t="shared" si="7"/>
        <v>70.0304201104101</v>
      </c>
      <c r="M61" s="13">
        <f t="shared" si="7"/>
        <v>77.28337236151299</v>
      </c>
      <c r="N61" s="13">
        <f t="shared" si="7"/>
        <v>101.40109944731948</v>
      </c>
      <c r="O61" s="13">
        <f t="shared" si="7"/>
        <v>49.53542213280471</v>
      </c>
      <c r="P61" s="13">
        <f t="shared" si="7"/>
        <v>52.79092780379828</v>
      </c>
      <c r="Q61" s="13">
        <f t="shared" si="7"/>
        <v>62.363153332319065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72.27958402039081</v>
      </c>
      <c r="W61" s="13">
        <f t="shared" si="7"/>
        <v>103.52559762791103</v>
      </c>
      <c r="X61" s="13">
        <f t="shared" si="7"/>
        <v>0</v>
      </c>
      <c r="Y61" s="13">
        <f t="shared" si="7"/>
        <v>0</v>
      </c>
      <c r="Z61" s="14">
        <f t="shared" si="7"/>
        <v>118.24770505003418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87.50706658203048</v>
      </c>
      <c r="E62" s="13">
        <f t="shared" si="7"/>
        <v>76.64898077322584</v>
      </c>
      <c r="F62" s="13">
        <f t="shared" si="7"/>
        <v>0</v>
      </c>
      <c r="G62" s="13">
        <f t="shared" si="7"/>
        <v>0</v>
      </c>
      <c r="H62" s="13">
        <f t="shared" si="7"/>
        <v>88.5570896624461</v>
      </c>
      <c r="I62" s="13">
        <f t="shared" si="7"/>
        <v>173.8355710092674</v>
      </c>
      <c r="J62" s="13">
        <f t="shared" si="7"/>
        <v>60.17998584659199</v>
      </c>
      <c r="K62" s="13">
        <f t="shared" si="7"/>
        <v>117.46756610193859</v>
      </c>
      <c r="L62" s="13">
        <f t="shared" si="7"/>
        <v>78.88045754695005</v>
      </c>
      <c r="M62" s="13">
        <f t="shared" si="7"/>
        <v>82.01403327693268</v>
      </c>
      <c r="N62" s="13">
        <f t="shared" si="7"/>
        <v>78.40178704960069</v>
      </c>
      <c r="O62" s="13">
        <f t="shared" si="7"/>
        <v>86.04860101798147</v>
      </c>
      <c r="P62" s="13">
        <f t="shared" si="7"/>
        <v>93.21705944566222</v>
      </c>
      <c r="Q62" s="13">
        <f t="shared" si="7"/>
        <v>85.38738039703642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95.04288227897018</v>
      </c>
      <c r="W62" s="13">
        <f t="shared" si="7"/>
        <v>103.06853595207679</v>
      </c>
      <c r="X62" s="13">
        <f t="shared" si="7"/>
        <v>0</v>
      </c>
      <c r="Y62" s="13">
        <f t="shared" si="7"/>
        <v>0</v>
      </c>
      <c r="Z62" s="14">
        <f t="shared" si="7"/>
        <v>76.64898077322584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77.43036466416005</v>
      </c>
      <c r="E63" s="13">
        <f t="shared" si="7"/>
        <v>83.28110913323013</v>
      </c>
      <c r="F63" s="13">
        <f t="shared" si="7"/>
        <v>0</v>
      </c>
      <c r="G63" s="13">
        <f t="shared" si="7"/>
        <v>0</v>
      </c>
      <c r="H63" s="13">
        <f t="shared" si="7"/>
        <v>71.37007625775948</v>
      </c>
      <c r="I63" s="13">
        <f t="shared" si="7"/>
        <v>131.81764615231205</v>
      </c>
      <c r="J63" s="13">
        <f t="shared" si="7"/>
        <v>58.16078901800572</v>
      </c>
      <c r="K63" s="13">
        <f t="shared" si="7"/>
        <v>68.3495810724315</v>
      </c>
      <c r="L63" s="13">
        <f t="shared" si="7"/>
        <v>59.01717788937725</v>
      </c>
      <c r="M63" s="13">
        <f t="shared" si="7"/>
        <v>61.821424658480396</v>
      </c>
      <c r="N63" s="13">
        <f t="shared" si="7"/>
        <v>58.65067765665145</v>
      </c>
      <c r="O63" s="13">
        <f t="shared" si="7"/>
        <v>36.39718402020296</v>
      </c>
      <c r="P63" s="13">
        <f t="shared" si="7"/>
        <v>71.95000652744716</v>
      </c>
      <c r="Q63" s="13">
        <f t="shared" si="7"/>
        <v>50.61157180187664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63.92304852692956</v>
      </c>
      <c r="W63" s="13">
        <f t="shared" si="7"/>
        <v>92.46811568904478</v>
      </c>
      <c r="X63" s="13">
        <f t="shared" si="7"/>
        <v>0</v>
      </c>
      <c r="Y63" s="13">
        <f t="shared" si="7"/>
        <v>0</v>
      </c>
      <c r="Z63" s="14">
        <f t="shared" si="7"/>
        <v>83.28110913323013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90.00000299869117</v>
      </c>
      <c r="E64" s="13">
        <f t="shared" si="7"/>
        <v>98.2890091696383</v>
      </c>
      <c r="F64" s="13">
        <f t="shared" si="7"/>
        <v>0</v>
      </c>
      <c r="G64" s="13">
        <f t="shared" si="7"/>
        <v>0</v>
      </c>
      <c r="H64" s="13">
        <f t="shared" si="7"/>
        <v>48.848371856581515</v>
      </c>
      <c r="I64" s="13">
        <f t="shared" si="7"/>
        <v>89.64346966225732</v>
      </c>
      <c r="J64" s="13">
        <f t="shared" si="7"/>
        <v>74.17596376930223</v>
      </c>
      <c r="K64" s="13">
        <f t="shared" si="7"/>
        <v>65.55888843270078</v>
      </c>
      <c r="L64" s="13">
        <f t="shared" si="7"/>
        <v>68.32675061433909</v>
      </c>
      <c r="M64" s="13">
        <f t="shared" si="7"/>
        <v>69.09975404435174</v>
      </c>
      <c r="N64" s="13">
        <f t="shared" si="7"/>
        <v>60.76156203200917</v>
      </c>
      <c r="O64" s="13">
        <f t="shared" si="7"/>
        <v>0</v>
      </c>
      <c r="P64" s="13">
        <f t="shared" si="7"/>
        <v>69.72471187147113</v>
      </c>
      <c r="Q64" s="13">
        <f t="shared" si="7"/>
        <v>97.97890276637753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82.76838921519976</v>
      </c>
      <c r="W64" s="13">
        <f t="shared" si="7"/>
        <v>87.07118503890491</v>
      </c>
      <c r="X64" s="13">
        <f t="shared" si="7"/>
        <v>0</v>
      </c>
      <c r="Y64" s="13">
        <f t="shared" si="7"/>
        <v>0</v>
      </c>
      <c r="Z64" s="14">
        <f t="shared" si="7"/>
        <v>98.2890091696383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94.98803418803419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4634.09933283914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100.0000229080642</v>
      </c>
      <c r="E66" s="16">
        <f t="shared" si="7"/>
        <v>100.0000229080642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202.37387488179218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115.44055021063744</v>
      </c>
      <c r="W66" s="16">
        <f t="shared" si="7"/>
        <v>130.58147409834183</v>
      </c>
      <c r="X66" s="16">
        <f t="shared" si="7"/>
        <v>0</v>
      </c>
      <c r="Y66" s="16">
        <f t="shared" si="7"/>
        <v>0</v>
      </c>
      <c r="Z66" s="17">
        <f t="shared" si="7"/>
        <v>100.0000229080642</v>
      </c>
    </row>
    <row r="67" spans="1:26" ht="12.75" hidden="1">
      <c r="A67" s="41" t="s">
        <v>286</v>
      </c>
      <c r="B67" s="24"/>
      <c r="C67" s="24"/>
      <c r="D67" s="25">
        <v>1216907089</v>
      </c>
      <c r="E67" s="26">
        <v>1112782720</v>
      </c>
      <c r="F67" s="26"/>
      <c r="G67" s="26"/>
      <c r="H67" s="26">
        <v>109821367</v>
      </c>
      <c r="I67" s="26">
        <v>109821367</v>
      </c>
      <c r="J67" s="26">
        <v>95610881</v>
      </c>
      <c r="K67" s="26">
        <v>81856139</v>
      </c>
      <c r="L67" s="26">
        <v>83379936</v>
      </c>
      <c r="M67" s="26">
        <v>260846956</v>
      </c>
      <c r="N67" s="26">
        <v>72513538</v>
      </c>
      <c r="O67" s="26">
        <v>93114188</v>
      </c>
      <c r="P67" s="26">
        <v>90061528</v>
      </c>
      <c r="Q67" s="26">
        <v>255689254</v>
      </c>
      <c r="R67" s="26"/>
      <c r="S67" s="26"/>
      <c r="T67" s="26"/>
      <c r="U67" s="26"/>
      <c r="V67" s="26">
        <v>626357577</v>
      </c>
      <c r="W67" s="26">
        <v>810025952</v>
      </c>
      <c r="X67" s="26"/>
      <c r="Y67" s="25"/>
      <c r="Z67" s="27">
        <v>1112782720</v>
      </c>
    </row>
    <row r="68" spans="1:26" ht="12.75" hidden="1">
      <c r="A68" s="37" t="s">
        <v>31</v>
      </c>
      <c r="B68" s="19"/>
      <c r="C68" s="19"/>
      <c r="D68" s="20">
        <v>198963858</v>
      </c>
      <c r="E68" s="21">
        <v>198963858</v>
      </c>
      <c r="F68" s="21"/>
      <c r="G68" s="21"/>
      <c r="H68" s="21">
        <v>13930198</v>
      </c>
      <c r="I68" s="21">
        <v>13930198</v>
      </c>
      <c r="J68" s="21">
        <v>13579615</v>
      </c>
      <c r="K68" s="21">
        <v>13670241</v>
      </c>
      <c r="L68" s="21">
        <v>13747313</v>
      </c>
      <c r="M68" s="21">
        <v>40997169</v>
      </c>
      <c r="N68" s="21">
        <v>13753393</v>
      </c>
      <c r="O68" s="21">
        <v>13583775</v>
      </c>
      <c r="P68" s="21">
        <v>13534714</v>
      </c>
      <c r="Q68" s="21">
        <v>40871882</v>
      </c>
      <c r="R68" s="21"/>
      <c r="S68" s="21"/>
      <c r="T68" s="21"/>
      <c r="U68" s="21"/>
      <c r="V68" s="21">
        <v>95799249</v>
      </c>
      <c r="W68" s="21">
        <v>110337000</v>
      </c>
      <c r="X68" s="21"/>
      <c r="Y68" s="20"/>
      <c r="Z68" s="23">
        <v>198963858</v>
      </c>
    </row>
    <row r="69" spans="1:26" ht="12.75" hidden="1">
      <c r="A69" s="38" t="s">
        <v>32</v>
      </c>
      <c r="B69" s="19"/>
      <c r="C69" s="19"/>
      <c r="D69" s="20">
        <v>1000482131</v>
      </c>
      <c r="E69" s="21">
        <v>896357762</v>
      </c>
      <c r="F69" s="21"/>
      <c r="G69" s="21"/>
      <c r="H69" s="21">
        <v>94666631</v>
      </c>
      <c r="I69" s="21">
        <v>94666631</v>
      </c>
      <c r="J69" s="21">
        <v>81010493</v>
      </c>
      <c r="K69" s="21">
        <v>67017582</v>
      </c>
      <c r="L69" s="21">
        <v>68396450</v>
      </c>
      <c r="M69" s="21">
        <v>216424525</v>
      </c>
      <c r="N69" s="21">
        <v>57572085</v>
      </c>
      <c r="O69" s="21">
        <v>78482431</v>
      </c>
      <c r="P69" s="21">
        <v>75293729</v>
      </c>
      <c r="Q69" s="21">
        <v>211348245</v>
      </c>
      <c r="R69" s="21"/>
      <c r="S69" s="21"/>
      <c r="T69" s="21"/>
      <c r="U69" s="21"/>
      <c r="V69" s="21">
        <v>522439401</v>
      </c>
      <c r="W69" s="21">
        <v>689660096</v>
      </c>
      <c r="X69" s="21"/>
      <c r="Y69" s="20"/>
      <c r="Z69" s="23">
        <v>896357762</v>
      </c>
    </row>
    <row r="70" spans="1:26" ht="12.75" hidden="1">
      <c r="A70" s="39" t="s">
        <v>103</v>
      </c>
      <c r="B70" s="19"/>
      <c r="C70" s="19"/>
      <c r="D70" s="20">
        <v>644128857</v>
      </c>
      <c r="E70" s="21">
        <v>517492001</v>
      </c>
      <c r="F70" s="21"/>
      <c r="G70" s="21"/>
      <c r="H70" s="21">
        <v>66994722</v>
      </c>
      <c r="I70" s="21">
        <v>66994722</v>
      </c>
      <c r="J70" s="21">
        <v>44462827</v>
      </c>
      <c r="K70" s="21">
        <v>38666723</v>
      </c>
      <c r="L70" s="21">
        <v>39273033</v>
      </c>
      <c r="M70" s="21">
        <v>122402583</v>
      </c>
      <c r="N70" s="21">
        <v>29422965</v>
      </c>
      <c r="O70" s="21">
        <v>51339187</v>
      </c>
      <c r="P70" s="21">
        <v>51194660</v>
      </c>
      <c r="Q70" s="21">
        <v>131956812</v>
      </c>
      <c r="R70" s="21"/>
      <c r="S70" s="21"/>
      <c r="T70" s="21"/>
      <c r="U70" s="21"/>
      <c r="V70" s="21">
        <v>321354117</v>
      </c>
      <c r="W70" s="21">
        <v>440587856</v>
      </c>
      <c r="X70" s="21"/>
      <c r="Y70" s="20"/>
      <c r="Z70" s="23">
        <v>517492001</v>
      </c>
    </row>
    <row r="71" spans="1:26" ht="12.75" hidden="1">
      <c r="A71" s="39" t="s">
        <v>104</v>
      </c>
      <c r="B71" s="19"/>
      <c r="C71" s="19"/>
      <c r="D71" s="20">
        <v>240680359</v>
      </c>
      <c r="E71" s="21">
        <v>274775111</v>
      </c>
      <c r="F71" s="21"/>
      <c r="G71" s="21"/>
      <c r="H71" s="21">
        <v>17311339</v>
      </c>
      <c r="I71" s="21">
        <v>17311339</v>
      </c>
      <c r="J71" s="21">
        <v>27866080</v>
      </c>
      <c r="K71" s="21">
        <v>18920020</v>
      </c>
      <c r="L71" s="21">
        <v>19898111</v>
      </c>
      <c r="M71" s="21">
        <v>66684211</v>
      </c>
      <c r="N71" s="21">
        <v>18387850</v>
      </c>
      <c r="O71" s="21">
        <v>18013491</v>
      </c>
      <c r="P71" s="21">
        <v>14884282</v>
      </c>
      <c r="Q71" s="21">
        <v>51285623</v>
      </c>
      <c r="R71" s="21"/>
      <c r="S71" s="21"/>
      <c r="T71" s="21"/>
      <c r="U71" s="21"/>
      <c r="V71" s="21">
        <v>135281173</v>
      </c>
      <c r="W71" s="21">
        <v>166434224</v>
      </c>
      <c r="X71" s="21"/>
      <c r="Y71" s="20"/>
      <c r="Z71" s="23">
        <v>274775111</v>
      </c>
    </row>
    <row r="72" spans="1:26" ht="12.75" hidden="1">
      <c r="A72" s="39" t="s">
        <v>105</v>
      </c>
      <c r="B72" s="19"/>
      <c r="C72" s="19"/>
      <c r="D72" s="20">
        <v>52838727</v>
      </c>
      <c r="E72" s="21">
        <v>49126650</v>
      </c>
      <c r="F72" s="21"/>
      <c r="G72" s="21"/>
      <c r="H72" s="21">
        <v>3971268</v>
      </c>
      <c r="I72" s="21">
        <v>3971268</v>
      </c>
      <c r="J72" s="21">
        <v>4387327</v>
      </c>
      <c r="K72" s="21">
        <v>4335475</v>
      </c>
      <c r="L72" s="21">
        <v>4365612</v>
      </c>
      <c r="M72" s="21">
        <v>13088414</v>
      </c>
      <c r="N72" s="21">
        <v>4777198</v>
      </c>
      <c r="O72" s="21">
        <v>9129753</v>
      </c>
      <c r="P72" s="21">
        <v>4281919</v>
      </c>
      <c r="Q72" s="21">
        <v>18188870</v>
      </c>
      <c r="R72" s="21"/>
      <c r="S72" s="21"/>
      <c r="T72" s="21"/>
      <c r="U72" s="21"/>
      <c r="V72" s="21">
        <v>35248552</v>
      </c>
      <c r="W72" s="21">
        <v>35197248</v>
      </c>
      <c r="X72" s="21"/>
      <c r="Y72" s="20"/>
      <c r="Z72" s="23">
        <v>49126650</v>
      </c>
    </row>
    <row r="73" spans="1:26" ht="12.75" hidden="1">
      <c r="A73" s="39" t="s">
        <v>106</v>
      </c>
      <c r="B73" s="19"/>
      <c r="C73" s="19"/>
      <c r="D73" s="20">
        <v>60026188</v>
      </c>
      <c r="E73" s="21">
        <v>54964000</v>
      </c>
      <c r="F73" s="21"/>
      <c r="G73" s="21"/>
      <c r="H73" s="21">
        <v>6389302</v>
      </c>
      <c r="I73" s="21">
        <v>6389302</v>
      </c>
      <c r="J73" s="21">
        <v>4294259</v>
      </c>
      <c r="K73" s="21">
        <v>5095364</v>
      </c>
      <c r="L73" s="21">
        <v>4859694</v>
      </c>
      <c r="M73" s="21">
        <v>14249317</v>
      </c>
      <c r="N73" s="21">
        <v>4984072</v>
      </c>
      <c r="O73" s="21"/>
      <c r="P73" s="21">
        <v>4932868</v>
      </c>
      <c r="Q73" s="21">
        <v>9916940</v>
      </c>
      <c r="R73" s="21"/>
      <c r="S73" s="21"/>
      <c r="T73" s="21"/>
      <c r="U73" s="21"/>
      <c r="V73" s="21">
        <v>30555559</v>
      </c>
      <c r="W73" s="21">
        <v>47397600</v>
      </c>
      <c r="X73" s="21"/>
      <c r="Y73" s="20"/>
      <c r="Z73" s="23">
        <v>54964000</v>
      </c>
    </row>
    <row r="74" spans="1:26" ht="12.75" hidden="1">
      <c r="A74" s="39" t="s">
        <v>107</v>
      </c>
      <c r="B74" s="19"/>
      <c r="C74" s="19"/>
      <c r="D74" s="20">
        <v>2808000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43168</v>
      </c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17461100</v>
      </c>
      <c r="E75" s="30">
        <v>17461100</v>
      </c>
      <c r="F75" s="30"/>
      <c r="G75" s="30"/>
      <c r="H75" s="30">
        <v>1224538</v>
      </c>
      <c r="I75" s="30">
        <v>1224538</v>
      </c>
      <c r="J75" s="30">
        <v>1020773</v>
      </c>
      <c r="K75" s="30">
        <v>1168316</v>
      </c>
      <c r="L75" s="30">
        <v>1236173</v>
      </c>
      <c r="M75" s="30">
        <v>3425262</v>
      </c>
      <c r="N75" s="30">
        <v>1188060</v>
      </c>
      <c r="O75" s="30">
        <v>1047982</v>
      </c>
      <c r="P75" s="30">
        <v>1233085</v>
      </c>
      <c r="Q75" s="30">
        <v>3469127</v>
      </c>
      <c r="R75" s="30"/>
      <c r="S75" s="30"/>
      <c r="T75" s="30"/>
      <c r="U75" s="30"/>
      <c r="V75" s="30">
        <v>8118927</v>
      </c>
      <c r="W75" s="30">
        <v>10028856</v>
      </c>
      <c r="X75" s="30"/>
      <c r="Y75" s="29"/>
      <c r="Z75" s="31">
        <v>17461100</v>
      </c>
    </row>
    <row r="76" spans="1:26" ht="12.75" hidden="1">
      <c r="A76" s="42" t="s">
        <v>287</v>
      </c>
      <c r="B76" s="32"/>
      <c r="C76" s="32"/>
      <c r="D76" s="33">
        <v>1126615559</v>
      </c>
      <c r="E76" s="34">
        <v>1126615559</v>
      </c>
      <c r="F76" s="34"/>
      <c r="G76" s="34">
        <v>55554465</v>
      </c>
      <c r="H76" s="34">
        <v>78825118</v>
      </c>
      <c r="I76" s="34">
        <v>134379583</v>
      </c>
      <c r="J76" s="34">
        <v>84672793</v>
      </c>
      <c r="K76" s="34">
        <v>72947464</v>
      </c>
      <c r="L76" s="34">
        <v>61627360</v>
      </c>
      <c r="M76" s="34">
        <v>219247617</v>
      </c>
      <c r="N76" s="34">
        <v>66171050</v>
      </c>
      <c r="O76" s="34">
        <v>61686521</v>
      </c>
      <c r="P76" s="34">
        <v>76701729</v>
      </c>
      <c r="Q76" s="34">
        <v>204559300</v>
      </c>
      <c r="R76" s="34"/>
      <c r="S76" s="34"/>
      <c r="T76" s="34"/>
      <c r="U76" s="34"/>
      <c r="V76" s="34">
        <v>558186500</v>
      </c>
      <c r="W76" s="34">
        <v>857860640</v>
      </c>
      <c r="X76" s="34"/>
      <c r="Y76" s="33"/>
      <c r="Z76" s="35">
        <v>1126615559</v>
      </c>
    </row>
    <row r="77" spans="1:26" ht="12.75" hidden="1">
      <c r="A77" s="37" t="s">
        <v>31</v>
      </c>
      <c r="B77" s="19"/>
      <c r="C77" s="19"/>
      <c r="D77" s="20">
        <v>189015664</v>
      </c>
      <c r="E77" s="21">
        <v>189015664</v>
      </c>
      <c r="F77" s="21"/>
      <c r="G77" s="21">
        <v>12400535</v>
      </c>
      <c r="H77" s="21">
        <v>23044991</v>
      </c>
      <c r="I77" s="21">
        <v>35445526</v>
      </c>
      <c r="J77" s="21">
        <v>25378023</v>
      </c>
      <c r="K77" s="21">
        <v>11917434</v>
      </c>
      <c r="L77" s="21">
        <v>11295003</v>
      </c>
      <c r="M77" s="21">
        <v>48590460</v>
      </c>
      <c r="N77" s="21">
        <v>14901118</v>
      </c>
      <c r="O77" s="21">
        <v>11463088</v>
      </c>
      <c r="P77" s="21">
        <v>16177477</v>
      </c>
      <c r="Q77" s="21">
        <v>42541683</v>
      </c>
      <c r="R77" s="21"/>
      <c r="S77" s="21"/>
      <c r="T77" s="21"/>
      <c r="U77" s="21"/>
      <c r="V77" s="21">
        <v>126577669</v>
      </c>
      <c r="W77" s="21">
        <v>141285951</v>
      </c>
      <c r="X77" s="21"/>
      <c r="Y77" s="20"/>
      <c r="Z77" s="23">
        <v>189015664</v>
      </c>
    </row>
    <row r="78" spans="1:26" ht="12.75" hidden="1">
      <c r="A78" s="38" t="s">
        <v>32</v>
      </c>
      <c r="B78" s="19"/>
      <c r="C78" s="19"/>
      <c r="D78" s="20">
        <v>920138791</v>
      </c>
      <c r="E78" s="21">
        <v>920138791</v>
      </c>
      <c r="F78" s="21"/>
      <c r="G78" s="21">
        <v>41900323</v>
      </c>
      <c r="H78" s="21">
        <v>54555589</v>
      </c>
      <c r="I78" s="21">
        <v>96455912</v>
      </c>
      <c r="J78" s="21">
        <v>58273997</v>
      </c>
      <c r="K78" s="21">
        <v>59861714</v>
      </c>
      <c r="L78" s="21">
        <v>49096184</v>
      </c>
      <c r="M78" s="21">
        <v>167231895</v>
      </c>
      <c r="N78" s="21">
        <v>50081872</v>
      </c>
      <c r="O78" s="21">
        <v>49175451</v>
      </c>
      <c r="P78" s="21">
        <v>59291167</v>
      </c>
      <c r="Q78" s="21">
        <v>158548490</v>
      </c>
      <c r="R78" s="21"/>
      <c r="S78" s="21"/>
      <c r="T78" s="21"/>
      <c r="U78" s="21"/>
      <c r="V78" s="21">
        <v>422236297</v>
      </c>
      <c r="W78" s="21">
        <v>703478861</v>
      </c>
      <c r="X78" s="21"/>
      <c r="Y78" s="20"/>
      <c r="Z78" s="23">
        <v>920138791</v>
      </c>
    </row>
    <row r="79" spans="1:26" ht="12.75" hidden="1">
      <c r="A79" s="39" t="s">
        <v>103</v>
      </c>
      <c r="B79" s="19"/>
      <c r="C79" s="19"/>
      <c r="D79" s="20">
        <v>611922415</v>
      </c>
      <c r="E79" s="21">
        <v>611922415</v>
      </c>
      <c r="F79" s="21"/>
      <c r="G79" s="21">
        <v>22125023</v>
      </c>
      <c r="H79" s="21">
        <v>33259123</v>
      </c>
      <c r="I79" s="21">
        <v>55384146</v>
      </c>
      <c r="J79" s="21">
        <v>35764760</v>
      </c>
      <c r="K79" s="21">
        <v>31329014</v>
      </c>
      <c r="L79" s="21">
        <v>27503070</v>
      </c>
      <c r="M79" s="21">
        <v>94596844</v>
      </c>
      <c r="N79" s="21">
        <v>29835210</v>
      </c>
      <c r="O79" s="21">
        <v>25431083</v>
      </c>
      <c r="P79" s="21">
        <v>27026136</v>
      </c>
      <c r="Q79" s="21">
        <v>82292429</v>
      </c>
      <c r="R79" s="21"/>
      <c r="S79" s="21"/>
      <c r="T79" s="21"/>
      <c r="U79" s="21"/>
      <c r="V79" s="21">
        <v>232273419</v>
      </c>
      <c r="W79" s="21">
        <v>456121211</v>
      </c>
      <c r="X79" s="21"/>
      <c r="Y79" s="20"/>
      <c r="Z79" s="23">
        <v>611922415</v>
      </c>
    </row>
    <row r="80" spans="1:26" ht="12.75" hidden="1">
      <c r="A80" s="39" t="s">
        <v>104</v>
      </c>
      <c r="B80" s="19"/>
      <c r="C80" s="19"/>
      <c r="D80" s="20">
        <v>210612322</v>
      </c>
      <c r="E80" s="21">
        <v>210612322</v>
      </c>
      <c r="F80" s="21"/>
      <c r="G80" s="21">
        <v>14762847</v>
      </c>
      <c r="H80" s="21">
        <v>15330418</v>
      </c>
      <c r="I80" s="21">
        <v>30093265</v>
      </c>
      <c r="J80" s="21">
        <v>16769803</v>
      </c>
      <c r="K80" s="21">
        <v>22224887</v>
      </c>
      <c r="L80" s="21">
        <v>15695721</v>
      </c>
      <c r="M80" s="21">
        <v>54690411</v>
      </c>
      <c r="N80" s="21">
        <v>14416403</v>
      </c>
      <c r="O80" s="21">
        <v>15500357</v>
      </c>
      <c r="P80" s="21">
        <v>13874690</v>
      </c>
      <c r="Q80" s="21">
        <v>43791450</v>
      </c>
      <c r="R80" s="21"/>
      <c r="S80" s="21"/>
      <c r="T80" s="21"/>
      <c r="U80" s="21"/>
      <c r="V80" s="21">
        <v>128575126</v>
      </c>
      <c r="W80" s="21">
        <v>171541318</v>
      </c>
      <c r="X80" s="21"/>
      <c r="Y80" s="20"/>
      <c r="Z80" s="23">
        <v>210612322</v>
      </c>
    </row>
    <row r="81" spans="1:26" ht="12.75" hidden="1">
      <c r="A81" s="39" t="s">
        <v>105</v>
      </c>
      <c r="B81" s="19"/>
      <c r="C81" s="19"/>
      <c r="D81" s="20">
        <v>40913219</v>
      </c>
      <c r="E81" s="21">
        <v>40913219</v>
      </c>
      <c r="F81" s="21"/>
      <c r="G81" s="21">
        <v>2400535</v>
      </c>
      <c r="H81" s="21">
        <v>2834297</v>
      </c>
      <c r="I81" s="21">
        <v>5234832</v>
      </c>
      <c r="J81" s="21">
        <v>2551704</v>
      </c>
      <c r="K81" s="21">
        <v>2963279</v>
      </c>
      <c r="L81" s="21">
        <v>2576461</v>
      </c>
      <c r="M81" s="21">
        <v>8091444</v>
      </c>
      <c r="N81" s="21">
        <v>2801859</v>
      </c>
      <c r="O81" s="21">
        <v>3322973</v>
      </c>
      <c r="P81" s="21">
        <v>3080841</v>
      </c>
      <c r="Q81" s="21">
        <v>9205673</v>
      </c>
      <c r="R81" s="21"/>
      <c r="S81" s="21"/>
      <c r="T81" s="21"/>
      <c r="U81" s="21"/>
      <c r="V81" s="21">
        <v>22531949</v>
      </c>
      <c r="W81" s="21">
        <v>32546232</v>
      </c>
      <c r="X81" s="21"/>
      <c r="Y81" s="20"/>
      <c r="Z81" s="23">
        <v>40913219</v>
      </c>
    </row>
    <row r="82" spans="1:26" ht="12.75" hidden="1">
      <c r="A82" s="39" t="s">
        <v>106</v>
      </c>
      <c r="B82" s="19"/>
      <c r="C82" s="19"/>
      <c r="D82" s="20">
        <v>54023571</v>
      </c>
      <c r="E82" s="21">
        <v>54023571</v>
      </c>
      <c r="F82" s="21"/>
      <c r="G82" s="21">
        <v>2606522</v>
      </c>
      <c r="H82" s="21">
        <v>3121070</v>
      </c>
      <c r="I82" s="21">
        <v>5727592</v>
      </c>
      <c r="J82" s="21">
        <v>3185308</v>
      </c>
      <c r="K82" s="21">
        <v>3340464</v>
      </c>
      <c r="L82" s="21">
        <v>3320471</v>
      </c>
      <c r="M82" s="21">
        <v>9846243</v>
      </c>
      <c r="N82" s="21">
        <v>3028400</v>
      </c>
      <c r="O82" s="21">
        <v>3248681</v>
      </c>
      <c r="P82" s="21">
        <v>3439428</v>
      </c>
      <c r="Q82" s="21">
        <v>9716509</v>
      </c>
      <c r="R82" s="21"/>
      <c r="S82" s="21"/>
      <c r="T82" s="21"/>
      <c r="U82" s="21"/>
      <c r="V82" s="21">
        <v>25290344</v>
      </c>
      <c r="W82" s="21">
        <v>41269652</v>
      </c>
      <c r="X82" s="21"/>
      <c r="Y82" s="20"/>
      <c r="Z82" s="23">
        <v>54023571</v>
      </c>
    </row>
    <row r="83" spans="1:26" ht="12.75" hidden="1">
      <c r="A83" s="39" t="s">
        <v>107</v>
      </c>
      <c r="B83" s="19"/>
      <c r="C83" s="19"/>
      <c r="D83" s="20">
        <v>2667264</v>
      </c>
      <c r="E83" s="21">
        <v>2667264</v>
      </c>
      <c r="F83" s="21"/>
      <c r="G83" s="21">
        <v>5396</v>
      </c>
      <c r="H83" s="21">
        <v>10681</v>
      </c>
      <c r="I83" s="21">
        <v>16077</v>
      </c>
      <c r="J83" s="21">
        <v>2422</v>
      </c>
      <c r="K83" s="21">
        <v>4070</v>
      </c>
      <c r="L83" s="21">
        <v>461</v>
      </c>
      <c r="M83" s="21">
        <v>6953</v>
      </c>
      <c r="N83" s="21"/>
      <c r="O83" s="21">
        <v>1672357</v>
      </c>
      <c r="P83" s="21">
        <v>11870072</v>
      </c>
      <c r="Q83" s="21">
        <v>13542429</v>
      </c>
      <c r="R83" s="21"/>
      <c r="S83" s="21"/>
      <c r="T83" s="21"/>
      <c r="U83" s="21"/>
      <c r="V83" s="21">
        <v>13565459</v>
      </c>
      <c r="W83" s="21">
        <v>2000448</v>
      </c>
      <c r="X83" s="21"/>
      <c r="Y83" s="20"/>
      <c r="Z83" s="23">
        <v>2667264</v>
      </c>
    </row>
    <row r="84" spans="1:26" ht="12.75" hidden="1">
      <c r="A84" s="40" t="s">
        <v>110</v>
      </c>
      <c r="B84" s="28"/>
      <c r="C84" s="28"/>
      <c r="D84" s="29">
        <v>17461104</v>
      </c>
      <c r="E84" s="30">
        <v>17461104</v>
      </c>
      <c r="F84" s="30"/>
      <c r="G84" s="30">
        <v>1253607</v>
      </c>
      <c r="H84" s="30">
        <v>1224538</v>
      </c>
      <c r="I84" s="30">
        <v>2478145</v>
      </c>
      <c r="J84" s="30">
        <v>1020773</v>
      </c>
      <c r="K84" s="30">
        <v>1168316</v>
      </c>
      <c r="L84" s="30">
        <v>1236173</v>
      </c>
      <c r="M84" s="30">
        <v>3425262</v>
      </c>
      <c r="N84" s="30">
        <v>1188060</v>
      </c>
      <c r="O84" s="30">
        <v>1047982</v>
      </c>
      <c r="P84" s="30">
        <v>1233085</v>
      </c>
      <c r="Q84" s="30">
        <v>3469127</v>
      </c>
      <c r="R84" s="30"/>
      <c r="S84" s="30"/>
      <c r="T84" s="30"/>
      <c r="U84" s="30"/>
      <c r="V84" s="30">
        <v>9372534</v>
      </c>
      <c r="W84" s="30">
        <v>13095828</v>
      </c>
      <c r="X84" s="30"/>
      <c r="Y84" s="29"/>
      <c r="Z84" s="31">
        <v>17461104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52785000</v>
      </c>
      <c r="F5" s="358">
        <f t="shared" si="0"/>
        <v>16079296</v>
      </c>
      <c r="G5" s="358">
        <f t="shared" si="0"/>
        <v>0</v>
      </c>
      <c r="H5" s="356">
        <f t="shared" si="0"/>
        <v>0</v>
      </c>
      <c r="I5" s="356">
        <f t="shared" si="0"/>
        <v>1498794</v>
      </c>
      <c r="J5" s="358">
        <f t="shared" si="0"/>
        <v>1498794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1498794</v>
      </c>
      <c r="X5" s="356">
        <f t="shared" si="0"/>
        <v>12059472</v>
      </c>
      <c r="Y5" s="358">
        <f t="shared" si="0"/>
        <v>-10560678</v>
      </c>
      <c r="Z5" s="359">
        <f>+IF(X5&lt;&gt;0,+(Y5/X5)*100,0)</f>
        <v>-87.57164492773813</v>
      </c>
      <c r="AA5" s="360">
        <f>+AA6+AA8+AA11+AA13+AA15</f>
        <v>16079296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25315000</v>
      </c>
      <c r="F6" s="59">
        <f t="shared" si="1"/>
        <v>16079296</v>
      </c>
      <c r="G6" s="59">
        <f t="shared" si="1"/>
        <v>0</v>
      </c>
      <c r="H6" s="60">
        <f t="shared" si="1"/>
        <v>0</v>
      </c>
      <c r="I6" s="60">
        <f t="shared" si="1"/>
        <v>1498794</v>
      </c>
      <c r="J6" s="59">
        <f t="shared" si="1"/>
        <v>1498794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1498794</v>
      </c>
      <c r="X6" s="60">
        <f t="shared" si="1"/>
        <v>12059472</v>
      </c>
      <c r="Y6" s="59">
        <f t="shared" si="1"/>
        <v>-10560678</v>
      </c>
      <c r="Z6" s="61">
        <f>+IF(X6&lt;&gt;0,+(Y6/X6)*100,0)</f>
        <v>-87.57164492773813</v>
      </c>
      <c r="AA6" s="62">
        <f t="shared" si="1"/>
        <v>16079296</v>
      </c>
    </row>
    <row r="7" spans="1:27" ht="12.75">
      <c r="A7" s="291" t="s">
        <v>229</v>
      </c>
      <c r="B7" s="142"/>
      <c r="C7" s="60"/>
      <c r="D7" s="340"/>
      <c r="E7" s="60">
        <v>25315000</v>
      </c>
      <c r="F7" s="59">
        <v>16079296</v>
      </c>
      <c r="G7" s="59"/>
      <c r="H7" s="60"/>
      <c r="I7" s="60">
        <v>1498794</v>
      </c>
      <c r="J7" s="59">
        <v>1498794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1498794</v>
      </c>
      <c r="X7" s="60">
        <v>12059472</v>
      </c>
      <c r="Y7" s="59">
        <v>-10560678</v>
      </c>
      <c r="Z7" s="61">
        <v>-87.57</v>
      </c>
      <c r="AA7" s="62">
        <v>16079296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14622000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14622000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9808000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9808000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1933000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1933000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1107000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1107000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10289000</v>
      </c>
      <c r="F22" s="345">
        <f t="shared" si="6"/>
        <v>6000000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4500000</v>
      </c>
      <c r="Y22" s="345">
        <f t="shared" si="6"/>
        <v>-4500000</v>
      </c>
      <c r="Z22" s="336">
        <f>+IF(X22&lt;&gt;0,+(Y22/X22)*100,0)</f>
        <v>-100</v>
      </c>
      <c r="AA22" s="350">
        <f>SUM(AA23:AA32)</f>
        <v>6000000</v>
      </c>
    </row>
    <row r="23" spans="1:27" ht="12.75">
      <c r="A23" s="361" t="s">
        <v>237</v>
      </c>
      <c r="B23" s="142"/>
      <c r="C23" s="60"/>
      <c r="D23" s="340"/>
      <c r="E23" s="60">
        <v>2500000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4200000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3150000</v>
      </c>
      <c r="Y24" s="59">
        <v>-3150000</v>
      </c>
      <c r="Z24" s="61">
        <v>-100</v>
      </c>
      <c r="AA24" s="62">
        <v>4200000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7789000</v>
      </c>
      <c r="F26" s="364">
        <v>1800000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1350000</v>
      </c>
      <c r="Y26" s="364">
        <v>-1350000</v>
      </c>
      <c r="Z26" s="365">
        <v>-100</v>
      </c>
      <c r="AA26" s="366">
        <v>1800000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287000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287000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5697000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750000</v>
      </c>
      <c r="Y40" s="345">
        <f t="shared" si="9"/>
        <v>-750000</v>
      </c>
      <c r="Z40" s="336">
        <f>+IF(X40&lt;&gt;0,+(Y40/X40)*100,0)</f>
        <v>-100</v>
      </c>
      <c r="AA40" s="350">
        <f>SUM(AA41:AA49)</f>
        <v>1000000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5697000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750000</v>
      </c>
      <c r="Y47" s="53">
        <v>-750000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69058000</v>
      </c>
      <c r="F60" s="264">
        <f t="shared" si="14"/>
        <v>23079296</v>
      </c>
      <c r="G60" s="264">
        <f t="shared" si="14"/>
        <v>0</v>
      </c>
      <c r="H60" s="219">
        <f t="shared" si="14"/>
        <v>0</v>
      </c>
      <c r="I60" s="219">
        <f t="shared" si="14"/>
        <v>1498794</v>
      </c>
      <c r="J60" s="264">
        <f t="shared" si="14"/>
        <v>1498794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1498794</v>
      </c>
      <c r="X60" s="219">
        <f t="shared" si="14"/>
        <v>17309472</v>
      </c>
      <c r="Y60" s="264">
        <f t="shared" si="14"/>
        <v>-15810678</v>
      </c>
      <c r="Z60" s="337">
        <f>+IF(X60&lt;&gt;0,+(Y60/X60)*100,0)</f>
        <v>-91.34119168972919</v>
      </c>
      <c r="AA60" s="232">
        <f>+AA57+AA54+AA51+AA40+AA37+AA34+AA22+AA5</f>
        <v>23079296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359003453</v>
      </c>
      <c r="F5" s="100">
        <f t="shared" si="0"/>
        <v>360144455</v>
      </c>
      <c r="G5" s="100">
        <f t="shared" si="0"/>
        <v>0</v>
      </c>
      <c r="H5" s="100">
        <f t="shared" si="0"/>
        <v>0</v>
      </c>
      <c r="I5" s="100">
        <f t="shared" si="0"/>
        <v>46699951</v>
      </c>
      <c r="J5" s="100">
        <f t="shared" si="0"/>
        <v>46699951</v>
      </c>
      <c r="K5" s="100">
        <f t="shared" si="0"/>
        <v>17942982</v>
      </c>
      <c r="L5" s="100">
        <f t="shared" si="0"/>
        <v>18726120</v>
      </c>
      <c r="M5" s="100">
        <f t="shared" si="0"/>
        <v>69879225</v>
      </c>
      <c r="N5" s="100">
        <f t="shared" si="0"/>
        <v>106548327</v>
      </c>
      <c r="O5" s="100">
        <f t="shared" si="0"/>
        <v>18346498</v>
      </c>
      <c r="P5" s="100">
        <f t="shared" si="0"/>
        <v>17071059</v>
      </c>
      <c r="Q5" s="100">
        <f t="shared" si="0"/>
        <v>80047723</v>
      </c>
      <c r="R5" s="100">
        <f t="shared" si="0"/>
        <v>115465280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268713558</v>
      </c>
      <c r="X5" s="100">
        <f t="shared" si="0"/>
        <v>329566544</v>
      </c>
      <c r="Y5" s="100">
        <f t="shared" si="0"/>
        <v>-60852986</v>
      </c>
      <c r="Z5" s="137">
        <f>+IF(X5&lt;&gt;0,+(Y5/X5)*100,0)</f>
        <v>-18.464552032927227</v>
      </c>
      <c r="AA5" s="153">
        <f>SUM(AA6:AA8)</f>
        <v>360144455</v>
      </c>
    </row>
    <row r="6" spans="1:27" ht="12.75">
      <c r="A6" s="138" t="s">
        <v>75</v>
      </c>
      <c r="B6" s="136"/>
      <c r="C6" s="155"/>
      <c r="D6" s="155"/>
      <c r="E6" s="156">
        <v>22173951</v>
      </c>
      <c r="F6" s="60">
        <v>22173950</v>
      </c>
      <c r="G6" s="60"/>
      <c r="H6" s="60"/>
      <c r="I6" s="60">
        <v>4920264</v>
      </c>
      <c r="J6" s="60">
        <v>4920264</v>
      </c>
      <c r="K6" s="60">
        <v>-71106</v>
      </c>
      <c r="L6" s="60">
        <v>2922025</v>
      </c>
      <c r="M6" s="60">
        <v>24223234</v>
      </c>
      <c r="N6" s="60">
        <v>27074153</v>
      </c>
      <c r="O6" s="60">
        <v>843532</v>
      </c>
      <c r="P6" s="60"/>
      <c r="Q6" s="60">
        <v>5513453</v>
      </c>
      <c r="R6" s="60">
        <v>6356985</v>
      </c>
      <c r="S6" s="60"/>
      <c r="T6" s="60"/>
      <c r="U6" s="60"/>
      <c r="V6" s="60"/>
      <c r="W6" s="60">
        <v>38351402</v>
      </c>
      <c r="X6" s="60">
        <v>16126544</v>
      </c>
      <c r="Y6" s="60">
        <v>22224858</v>
      </c>
      <c r="Z6" s="140">
        <v>137.82</v>
      </c>
      <c r="AA6" s="155">
        <v>22173950</v>
      </c>
    </row>
    <row r="7" spans="1:27" ht="12.75">
      <c r="A7" s="138" t="s">
        <v>76</v>
      </c>
      <c r="B7" s="136"/>
      <c r="C7" s="157"/>
      <c r="D7" s="157"/>
      <c r="E7" s="158">
        <v>327414902</v>
      </c>
      <c r="F7" s="159">
        <v>328555905</v>
      </c>
      <c r="G7" s="159"/>
      <c r="H7" s="159"/>
      <c r="I7" s="159">
        <v>41296597</v>
      </c>
      <c r="J7" s="159">
        <v>41296597</v>
      </c>
      <c r="K7" s="159">
        <v>16656123</v>
      </c>
      <c r="L7" s="159">
        <v>15800186</v>
      </c>
      <c r="M7" s="159">
        <v>45650782</v>
      </c>
      <c r="N7" s="159">
        <v>78107091</v>
      </c>
      <c r="O7" s="159">
        <v>17494247</v>
      </c>
      <c r="P7" s="159">
        <v>15697082</v>
      </c>
      <c r="Q7" s="159">
        <v>71830364</v>
      </c>
      <c r="R7" s="159">
        <v>105021693</v>
      </c>
      <c r="S7" s="159"/>
      <c r="T7" s="159"/>
      <c r="U7" s="159"/>
      <c r="V7" s="159"/>
      <c r="W7" s="159">
        <v>224425381</v>
      </c>
      <c r="X7" s="159">
        <v>238120000</v>
      </c>
      <c r="Y7" s="159">
        <v>-13694619</v>
      </c>
      <c r="Z7" s="141">
        <v>-5.75</v>
      </c>
      <c r="AA7" s="157">
        <v>328555905</v>
      </c>
    </row>
    <row r="8" spans="1:27" ht="12.75">
      <c r="A8" s="138" t="s">
        <v>77</v>
      </c>
      <c r="B8" s="136"/>
      <c r="C8" s="155"/>
      <c r="D8" s="155"/>
      <c r="E8" s="156">
        <v>9414600</v>
      </c>
      <c r="F8" s="60">
        <v>9414600</v>
      </c>
      <c r="G8" s="60"/>
      <c r="H8" s="60"/>
      <c r="I8" s="60">
        <v>483090</v>
      </c>
      <c r="J8" s="60">
        <v>483090</v>
      </c>
      <c r="K8" s="60">
        <v>1357965</v>
      </c>
      <c r="L8" s="60">
        <v>3909</v>
      </c>
      <c r="M8" s="60">
        <v>5209</v>
      </c>
      <c r="N8" s="60">
        <v>1367083</v>
      </c>
      <c r="O8" s="60">
        <v>8719</v>
      </c>
      <c r="P8" s="60">
        <v>1373977</v>
      </c>
      <c r="Q8" s="60">
        <v>2703906</v>
      </c>
      <c r="R8" s="60">
        <v>4086602</v>
      </c>
      <c r="S8" s="60"/>
      <c r="T8" s="60"/>
      <c r="U8" s="60"/>
      <c r="V8" s="60"/>
      <c r="W8" s="60">
        <v>5936775</v>
      </c>
      <c r="X8" s="60">
        <v>75320000</v>
      </c>
      <c r="Y8" s="60">
        <v>-69383225</v>
      </c>
      <c r="Z8" s="140">
        <v>-92.12</v>
      </c>
      <c r="AA8" s="155">
        <v>9414600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25562362</v>
      </c>
      <c r="F9" s="100">
        <f t="shared" si="1"/>
        <v>30555425</v>
      </c>
      <c r="G9" s="100">
        <f t="shared" si="1"/>
        <v>0</v>
      </c>
      <c r="H9" s="100">
        <f t="shared" si="1"/>
        <v>0</v>
      </c>
      <c r="I9" s="100">
        <f t="shared" si="1"/>
        <v>411382</v>
      </c>
      <c r="J9" s="100">
        <f t="shared" si="1"/>
        <v>411382</v>
      </c>
      <c r="K9" s="100">
        <f t="shared" si="1"/>
        <v>2392871</v>
      </c>
      <c r="L9" s="100">
        <f t="shared" si="1"/>
        <v>842964</v>
      </c>
      <c r="M9" s="100">
        <f t="shared" si="1"/>
        <v>1527737</v>
      </c>
      <c r="N9" s="100">
        <f t="shared" si="1"/>
        <v>4763572</v>
      </c>
      <c r="O9" s="100">
        <f t="shared" si="1"/>
        <v>294549</v>
      </c>
      <c r="P9" s="100">
        <f t="shared" si="1"/>
        <v>333254</v>
      </c>
      <c r="Q9" s="100">
        <f t="shared" si="1"/>
        <v>2208098</v>
      </c>
      <c r="R9" s="100">
        <f t="shared" si="1"/>
        <v>2835901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8010855</v>
      </c>
      <c r="X9" s="100">
        <f t="shared" si="1"/>
        <v>18590544</v>
      </c>
      <c r="Y9" s="100">
        <f t="shared" si="1"/>
        <v>-10579689</v>
      </c>
      <c r="Z9" s="137">
        <f>+IF(X9&lt;&gt;0,+(Y9/X9)*100,0)</f>
        <v>-56.90898017831001</v>
      </c>
      <c r="AA9" s="153">
        <f>SUM(AA10:AA14)</f>
        <v>30555425</v>
      </c>
    </row>
    <row r="10" spans="1:27" ht="12.75">
      <c r="A10" s="138" t="s">
        <v>79</v>
      </c>
      <c r="B10" s="136"/>
      <c r="C10" s="155"/>
      <c r="D10" s="155"/>
      <c r="E10" s="156">
        <v>14637971</v>
      </c>
      <c r="F10" s="60">
        <v>23377071</v>
      </c>
      <c r="G10" s="60"/>
      <c r="H10" s="60"/>
      <c r="I10" s="60">
        <v>154067</v>
      </c>
      <c r="J10" s="60">
        <v>154067</v>
      </c>
      <c r="K10" s="60">
        <v>2196164</v>
      </c>
      <c r="L10" s="60">
        <v>149060</v>
      </c>
      <c r="M10" s="60">
        <v>1226935</v>
      </c>
      <c r="N10" s="60">
        <v>3572159</v>
      </c>
      <c r="O10" s="60">
        <v>86503</v>
      </c>
      <c r="P10" s="60">
        <v>-322553</v>
      </c>
      <c r="Q10" s="60">
        <v>1867988</v>
      </c>
      <c r="R10" s="60">
        <v>1631938</v>
      </c>
      <c r="S10" s="60"/>
      <c r="T10" s="60"/>
      <c r="U10" s="60"/>
      <c r="V10" s="60"/>
      <c r="W10" s="60">
        <v>5358164</v>
      </c>
      <c r="X10" s="60">
        <v>10644360</v>
      </c>
      <c r="Y10" s="60">
        <v>-5286196</v>
      </c>
      <c r="Z10" s="140">
        <v>-49.66</v>
      </c>
      <c r="AA10" s="155">
        <v>23377071</v>
      </c>
    </row>
    <row r="11" spans="1:27" ht="12.75">
      <c r="A11" s="138" t="s">
        <v>80</v>
      </c>
      <c r="B11" s="136"/>
      <c r="C11" s="155"/>
      <c r="D11" s="155"/>
      <c r="E11" s="156">
        <v>734568</v>
      </c>
      <c r="F11" s="60">
        <v>734567</v>
      </c>
      <c r="G11" s="60"/>
      <c r="H11" s="60"/>
      <c r="I11" s="60">
        <v>20039</v>
      </c>
      <c r="J11" s="60">
        <v>20039</v>
      </c>
      <c r="K11" s="60">
        <v>13757</v>
      </c>
      <c r="L11" s="60">
        <v>490175</v>
      </c>
      <c r="M11" s="60">
        <v>295346</v>
      </c>
      <c r="N11" s="60">
        <v>799278</v>
      </c>
      <c r="O11" s="60">
        <v>27526</v>
      </c>
      <c r="P11" s="60">
        <v>-3694</v>
      </c>
      <c r="Q11" s="60">
        <v>12861</v>
      </c>
      <c r="R11" s="60">
        <v>36693</v>
      </c>
      <c r="S11" s="60"/>
      <c r="T11" s="60"/>
      <c r="U11" s="60"/>
      <c r="V11" s="60"/>
      <c r="W11" s="60">
        <v>856010</v>
      </c>
      <c r="X11" s="60">
        <v>535272</v>
      </c>
      <c r="Y11" s="60">
        <v>320738</v>
      </c>
      <c r="Z11" s="140">
        <v>59.92</v>
      </c>
      <c r="AA11" s="155">
        <v>734567</v>
      </c>
    </row>
    <row r="12" spans="1:27" ht="12.75">
      <c r="A12" s="138" t="s">
        <v>81</v>
      </c>
      <c r="B12" s="136"/>
      <c r="C12" s="155"/>
      <c r="D12" s="155"/>
      <c r="E12" s="156">
        <v>10189823</v>
      </c>
      <c r="F12" s="60">
        <v>6443787</v>
      </c>
      <c r="G12" s="60"/>
      <c r="H12" s="60"/>
      <c r="I12" s="60">
        <v>237276</v>
      </c>
      <c r="J12" s="60">
        <v>237276</v>
      </c>
      <c r="K12" s="60">
        <v>182950</v>
      </c>
      <c r="L12" s="60">
        <v>203729</v>
      </c>
      <c r="M12" s="60">
        <v>5456</v>
      </c>
      <c r="N12" s="60">
        <v>392135</v>
      </c>
      <c r="O12" s="60">
        <v>180520</v>
      </c>
      <c r="P12" s="60">
        <v>659501</v>
      </c>
      <c r="Q12" s="60">
        <v>327249</v>
      </c>
      <c r="R12" s="60">
        <v>1167270</v>
      </c>
      <c r="S12" s="60"/>
      <c r="T12" s="60"/>
      <c r="U12" s="60"/>
      <c r="V12" s="60"/>
      <c r="W12" s="60">
        <v>1796681</v>
      </c>
      <c r="X12" s="60">
        <v>7410912</v>
      </c>
      <c r="Y12" s="60">
        <v>-5614231</v>
      </c>
      <c r="Z12" s="140">
        <v>-75.76</v>
      </c>
      <c r="AA12" s="155">
        <v>6443787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49744494</v>
      </c>
      <c r="F15" s="100">
        <f t="shared" si="2"/>
        <v>41234113</v>
      </c>
      <c r="G15" s="100">
        <f t="shared" si="2"/>
        <v>0</v>
      </c>
      <c r="H15" s="100">
        <f t="shared" si="2"/>
        <v>0</v>
      </c>
      <c r="I15" s="100">
        <f t="shared" si="2"/>
        <v>8170937</v>
      </c>
      <c r="J15" s="100">
        <f t="shared" si="2"/>
        <v>8170937</v>
      </c>
      <c r="K15" s="100">
        <f t="shared" si="2"/>
        <v>3575779</v>
      </c>
      <c r="L15" s="100">
        <f t="shared" si="2"/>
        <v>4385208</v>
      </c>
      <c r="M15" s="100">
        <f t="shared" si="2"/>
        <v>683622</v>
      </c>
      <c r="N15" s="100">
        <f t="shared" si="2"/>
        <v>8644609</v>
      </c>
      <c r="O15" s="100">
        <f t="shared" si="2"/>
        <v>4832846</v>
      </c>
      <c r="P15" s="100">
        <f t="shared" si="2"/>
        <v>2106441</v>
      </c>
      <c r="Q15" s="100">
        <f t="shared" si="2"/>
        <v>4992602</v>
      </c>
      <c r="R15" s="100">
        <f t="shared" si="2"/>
        <v>11931889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28747435</v>
      </c>
      <c r="X15" s="100">
        <f t="shared" si="2"/>
        <v>23754008</v>
      </c>
      <c r="Y15" s="100">
        <f t="shared" si="2"/>
        <v>4993427</v>
      </c>
      <c r="Z15" s="137">
        <f>+IF(X15&lt;&gt;0,+(Y15/X15)*100,0)</f>
        <v>21.021408260871176</v>
      </c>
      <c r="AA15" s="153">
        <f>SUM(AA16:AA18)</f>
        <v>41234113</v>
      </c>
    </row>
    <row r="16" spans="1:27" ht="12.75">
      <c r="A16" s="138" t="s">
        <v>85</v>
      </c>
      <c r="B16" s="136"/>
      <c r="C16" s="155"/>
      <c r="D16" s="155"/>
      <c r="E16" s="156">
        <v>17344595</v>
      </c>
      <c r="F16" s="60">
        <v>17203595</v>
      </c>
      <c r="G16" s="60"/>
      <c r="H16" s="60"/>
      <c r="I16" s="60">
        <v>156807</v>
      </c>
      <c r="J16" s="60">
        <v>156807</v>
      </c>
      <c r="K16" s="60">
        <v>202248</v>
      </c>
      <c r="L16" s="60">
        <v>1925218</v>
      </c>
      <c r="M16" s="60">
        <v>347477</v>
      </c>
      <c r="N16" s="60">
        <v>2474943</v>
      </c>
      <c r="O16" s="60">
        <v>414405</v>
      </c>
      <c r="P16" s="60">
        <v>2267250</v>
      </c>
      <c r="Q16" s="60">
        <v>1603941</v>
      </c>
      <c r="R16" s="60">
        <v>4285596</v>
      </c>
      <c r="S16" s="60"/>
      <c r="T16" s="60"/>
      <c r="U16" s="60"/>
      <c r="V16" s="60"/>
      <c r="W16" s="60">
        <v>6917346</v>
      </c>
      <c r="X16" s="60">
        <v>151368</v>
      </c>
      <c r="Y16" s="60">
        <v>6765978</v>
      </c>
      <c r="Z16" s="140">
        <v>4469.89</v>
      </c>
      <c r="AA16" s="155">
        <v>17203595</v>
      </c>
    </row>
    <row r="17" spans="1:27" ht="12.75">
      <c r="A17" s="138" t="s">
        <v>86</v>
      </c>
      <c r="B17" s="136"/>
      <c r="C17" s="155"/>
      <c r="D17" s="155"/>
      <c r="E17" s="156">
        <v>32256899</v>
      </c>
      <c r="F17" s="60">
        <v>24030518</v>
      </c>
      <c r="G17" s="60"/>
      <c r="H17" s="60"/>
      <c r="I17" s="60">
        <v>8014130</v>
      </c>
      <c r="J17" s="60">
        <v>8014130</v>
      </c>
      <c r="K17" s="60">
        <v>3373531</v>
      </c>
      <c r="L17" s="60">
        <v>2459990</v>
      </c>
      <c r="M17" s="60">
        <v>336145</v>
      </c>
      <c r="N17" s="60">
        <v>6169666</v>
      </c>
      <c r="O17" s="60">
        <v>4418321</v>
      </c>
      <c r="P17" s="60">
        <v>-161209</v>
      </c>
      <c r="Q17" s="60">
        <v>3388511</v>
      </c>
      <c r="R17" s="60">
        <v>7645623</v>
      </c>
      <c r="S17" s="60"/>
      <c r="T17" s="60"/>
      <c r="U17" s="60"/>
      <c r="V17" s="60"/>
      <c r="W17" s="60">
        <v>21829419</v>
      </c>
      <c r="X17" s="60">
        <v>23459640</v>
      </c>
      <c r="Y17" s="60">
        <v>-1630221</v>
      </c>
      <c r="Z17" s="140">
        <v>-6.95</v>
      </c>
      <c r="AA17" s="155">
        <v>24030518</v>
      </c>
    </row>
    <row r="18" spans="1:27" ht="12.75">
      <c r="A18" s="138" t="s">
        <v>87</v>
      </c>
      <c r="B18" s="136"/>
      <c r="C18" s="155"/>
      <c r="D18" s="155"/>
      <c r="E18" s="156">
        <v>143000</v>
      </c>
      <c r="F18" s="60"/>
      <c r="G18" s="60"/>
      <c r="H18" s="60"/>
      <c r="I18" s="60"/>
      <c r="J18" s="60"/>
      <c r="K18" s="60"/>
      <c r="L18" s="60"/>
      <c r="M18" s="60"/>
      <c r="N18" s="60"/>
      <c r="O18" s="60">
        <v>120</v>
      </c>
      <c r="P18" s="60">
        <v>400</v>
      </c>
      <c r="Q18" s="60">
        <v>150</v>
      </c>
      <c r="R18" s="60">
        <v>670</v>
      </c>
      <c r="S18" s="60"/>
      <c r="T18" s="60"/>
      <c r="U18" s="60"/>
      <c r="V18" s="60"/>
      <c r="W18" s="60">
        <v>670</v>
      </c>
      <c r="X18" s="60">
        <v>143000</v>
      </c>
      <c r="Y18" s="60">
        <v>-142330</v>
      </c>
      <c r="Z18" s="140">
        <v>-99.53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1348337862</v>
      </c>
      <c r="F19" s="100">
        <f t="shared" si="3"/>
        <v>1018430826</v>
      </c>
      <c r="G19" s="100">
        <f t="shared" si="3"/>
        <v>0</v>
      </c>
      <c r="H19" s="100">
        <f t="shared" si="3"/>
        <v>0</v>
      </c>
      <c r="I19" s="100">
        <f t="shared" si="3"/>
        <v>124066102</v>
      </c>
      <c r="J19" s="100">
        <f t="shared" si="3"/>
        <v>124066102</v>
      </c>
      <c r="K19" s="100">
        <f t="shared" si="3"/>
        <v>81345755</v>
      </c>
      <c r="L19" s="100">
        <f t="shared" si="3"/>
        <v>71564163</v>
      </c>
      <c r="M19" s="100">
        <f t="shared" si="3"/>
        <v>88845192</v>
      </c>
      <c r="N19" s="100">
        <f t="shared" si="3"/>
        <v>241755110</v>
      </c>
      <c r="O19" s="100">
        <f t="shared" si="3"/>
        <v>57700131</v>
      </c>
      <c r="P19" s="100">
        <f t="shared" si="3"/>
        <v>78778961</v>
      </c>
      <c r="Q19" s="100">
        <f t="shared" si="3"/>
        <v>105289161</v>
      </c>
      <c r="R19" s="100">
        <f t="shared" si="3"/>
        <v>241768253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607589465</v>
      </c>
      <c r="X19" s="100">
        <f t="shared" si="3"/>
        <v>976343696</v>
      </c>
      <c r="Y19" s="100">
        <f t="shared" si="3"/>
        <v>-368754231</v>
      </c>
      <c r="Z19" s="137">
        <f>+IF(X19&lt;&gt;0,+(Y19/X19)*100,0)</f>
        <v>-37.76889557547776</v>
      </c>
      <c r="AA19" s="153">
        <f>SUM(AA20:AA23)</f>
        <v>1018430826</v>
      </c>
    </row>
    <row r="20" spans="1:27" ht="12.75">
      <c r="A20" s="138" t="s">
        <v>89</v>
      </c>
      <c r="B20" s="136"/>
      <c r="C20" s="155"/>
      <c r="D20" s="155"/>
      <c r="E20" s="156">
        <v>929087921</v>
      </c>
      <c r="F20" s="60">
        <v>575562396</v>
      </c>
      <c r="G20" s="60"/>
      <c r="H20" s="60"/>
      <c r="I20" s="60">
        <v>80592101</v>
      </c>
      <c r="J20" s="60">
        <v>80592101</v>
      </c>
      <c r="K20" s="60">
        <v>44705995</v>
      </c>
      <c r="L20" s="60">
        <v>42818458</v>
      </c>
      <c r="M20" s="60">
        <v>39273033</v>
      </c>
      <c r="N20" s="60">
        <v>126797486</v>
      </c>
      <c r="O20" s="60">
        <v>29467511</v>
      </c>
      <c r="P20" s="60">
        <v>51616828</v>
      </c>
      <c r="Q20" s="60">
        <v>64926497</v>
      </c>
      <c r="R20" s="60">
        <v>146010836</v>
      </c>
      <c r="S20" s="60"/>
      <c r="T20" s="60"/>
      <c r="U20" s="60"/>
      <c r="V20" s="60"/>
      <c r="W20" s="60">
        <v>353400423</v>
      </c>
      <c r="X20" s="60">
        <v>675700360</v>
      </c>
      <c r="Y20" s="60">
        <v>-322299937</v>
      </c>
      <c r="Z20" s="140">
        <v>-47.7</v>
      </c>
      <c r="AA20" s="155">
        <v>575562396</v>
      </c>
    </row>
    <row r="21" spans="1:27" ht="12.75">
      <c r="A21" s="138" t="s">
        <v>90</v>
      </c>
      <c r="B21" s="136"/>
      <c r="C21" s="155"/>
      <c r="D21" s="155"/>
      <c r="E21" s="156">
        <v>269222999</v>
      </c>
      <c r="F21" s="60">
        <v>302949751</v>
      </c>
      <c r="G21" s="60"/>
      <c r="H21" s="60"/>
      <c r="I21" s="60">
        <v>24405973</v>
      </c>
      <c r="J21" s="60">
        <v>24405973</v>
      </c>
      <c r="K21" s="60">
        <v>27938199</v>
      </c>
      <c r="L21" s="60">
        <v>19255624</v>
      </c>
      <c r="M21" s="60">
        <v>29048291</v>
      </c>
      <c r="N21" s="60">
        <v>76242114</v>
      </c>
      <c r="O21" s="60">
        <v>18456764</v>
      </c>
      <c r="P21" s="60">
        <v>18006366</v>
      </c>
      <c r="Q21" s="60">
        <v>21858020</v>
      </c>
      <c r="R21" s="60">
        <v>58321150</v>
      </c>
      <c r="S21" s="60"/>
      <c r="T21" s="60"/>
      <c r="U21" s="60"/>
      <c r="V21" s="60"/>
      <c r="W21" s="60">
        <v>158969237</v>
      </c>
      <c r="X21" s="60">
        <v>195798544</v>
      </c>
      <c r="Y21" s="60">
        <v>-36829307</v>
      </c>
      <c r="Z21" s="140">
        <v>-18.81</v>
      </c>
      <c r="AA21" s="155">
        <v>302949751</v>
      </c>
    </row>
    <row r="22" spans="1:27" ht="12.75">
      <c r="A22" s="138" t="s">
        <v>91</v>
      </c>
      <c r="B22" s="136"/>
      <c r="C22" s="157"/>
      <c r="D22" s="157"/>
      <c r="E22" s="158">
        <v>70384966</v>
      </c>
      <c r="F22" s="159">
        <v>66464890</v>
      </c>
      <c r="G22" s="159"/>
      <c r="H22" s="159"/>
      <c r="I22" s="159">
        <v>8305828</v>
      </c>
      <c r="J22" s="159">
        <v>8305828</v>
      </c>
      <c r="K22" s="159">
        <v>4387327</v>
      </c>
      <c r="L22" s="159">
        <v>4335475</v>
      </c>
      <c r="M22" s="159">
        <v>9996492</v>
      </c>
      <c r="N22" s="159">
        <v>18719294</v>
      </c>
      <c r="O22" s="159">
        <v>4777198</v>
      </c>
      <c r="P22" s="159">
        <v>9129753</v>
      </c>
      <c r="Q22" s="159">
        <v>8616399</v>
      </c>
      <c r="R22" s="159">
        <v>22523350</v>
      </c>
      <c r="S22" s="159"/>
      <c r="T22" s="159"/>
      <c r="U22" s="159"/>
      <c r="V22" s="159"/>
      <c r="W22" s="159">
        <v>49548472</v>
      </c>
      <c r="X22" s="159">
        <v>46923336</v>
      </c>
      <c r="Y22" s="159">
        <v>2625136</v>
      </c>
      <c r="Z22" s="141">
        <v>5.59</v>
      </c>
      <c r="AA22" s="157">
        <v>66464890</v>
      </c>
    </row>
    <row r="23" spans="1:27" ht="12.75">
      <c r="A23" s="138" t="s">
        <v>92</v>
      </c>
      <c r="B23" s="136"/>
      <c r="C23" s="155"/>
      <c r="D23" s="155"/>
      <c r="E23" s="156">
        <v>79641976</v>
      </c>
      <c r="F23" s="60">
        <v>73453789</v>
      </c>
      <c r="G23" s="60"/>
      <c r="H23" s="60"/>
      <c r="I23" s="60">
        <v>10762200</v>
      </c>
      <c r="J23" s="60">
        <v>10762200</v>
      </c>
      <c r="K23" s="60">
        <v>4314234</v>
      </c>
      <c r="L23" s="60">
        <v>5154606</v>
      </c>
      <c r="M23" s="60">
        <v>10527376</v>
      </c>
      <c r="N23" s="60">
        <v>19996216</v>
      </c>
      <c r="O23" s="60">
        <v>4998658</v>
      </c>
      <c r="P23" s="60">
        <v>26014</v>
      </c>
      <c r="Q23" s="60">
        <v>9888245</v>
      </c>
      <c r="R23" s="60">
        <v>14912917</v>
      </c>
      <c r="S23" s="60"/>
      <c r="T23" s="60"/>
      <c r="U23" s="60"/>
      <c r="V23" s="60"/>
      <c r="W23" s="60">
        <v>45671333</v>
      </c>
      <c r="X23" s="60">
        <v>57921456</v>
      </c>
      <c r="Y23" s="60">
        <v>-12250123</v>
      </c>
      <c r="Z23" s="140">
        <v>-21.15</v>
      </c>
      <c r="AA23" s="155">
        <v>73453789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1782648171</v>
      </c>
      <c r="F25" s="73">
        <f t="shared" si="4"/>
        <v>1450364819</v>
      </c>
      <c r="G25" s="73">
        <f t="shared" si="4"/>
        <v>0</v>
      </c>
      <c r="H25" s="73">
        <f t="shared" si="4"/>
        <v>0</v>
      </c>
      <c r="I25" s="73">
        <f t="shared" si="4"/>
        <v>179348372</v>
      </c>
      <c r="J25" s="73">
        <f t="shared" si="4"/>
        <v>179348372</v>
      </c>
      <c r="K25" s="73">
        <f t="shared" si="4"/>
        <v>105257387</v>
      </c>
      <c r="L25" s="73">
        <f t="shared" si="4"/>
        <v>95518455</v>
      </c>
      <c r="M25" s="73">
        <f t="shared" si="4"/>
        <v>160935776</v>
      </c>
      <c r="N25" s="73">
        <f t="shared" si="4"/>
        <v>361711618</v>
      </c>
      <c r="O25" s="73">
        <f t="shared" si="4"/>
        <v>81174024</v>
      </c>
      <c r="P25" s="73">
        <f t="shared" si="4"/>
        <v>98289715</v>
      </c>
      <c r="Q25" s="73">
        <f t="shared" si="4"/>
        <v>192537584</v>
      </c>
      <c r="R25" s="73">
        <f t="shared" si="4"/>
        <v>372001323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913061313</v>
      </c>
      <c r="X25" s="73">
        <f t="shared" si="4"/>
        <v>1348254792</v>
      </c>
      <c r="Y25" s="73">
        <f t="shared" si="4"/>
        <v>-435193479</v>
      </c>
      <c r="Z25" s="170">
        <f>+IF(X25&lt;&gt;0,+(Y25/X25)*100,0)</f>
        <v>-32.27828164099712</v>
      </c>
      <c r="AA25" s="168">
        <f>+AA5+AA9+AA15+AA19+AA24</f>
        <v>1450364819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341254723</v>
      </c>
      <c r="F28" s="100">
        <f t="shared" si="5"/>
        <v>325109236</v>
      </c>
      <c r="G28" s="100">
        <f t="shared" si="5"/>
        <v>0</v>
      </c>
      <c r="H28" s="100">
        <f t="shared" si="5"/>
        <v>0</v>
      </c>
      <c r="I28" s="100">
        <f t="shared" si="5"/>
        <v>25218139</v>
      </c>
      <c r="J28" s="100">
        <f t="shared" si="5"/>
        <v>25218139</v>
      </c>
      <c r="K28" s="100">
        <f t="shared" si="5"/>
        <v>41643602</v>
      </c>
      <c r="L28" s="100">
        <f t="shared" si="5"/>
        <v>26764305</v>
      </c>
      <c r="M28" s="100">
        <f t="shared" si="5"/>
        <v>20657790</v>
      </c>
      <c r="N28" s="100">
        <f t="shared" si="5"/>
        <v>89065697</v>
      </c>
      <c r="O28" s="100">
        <f t="shared" si="5"/>
        <v>16874332</v>
      </c>
      <c r="P28" s="100">
        <f t="shared" si="5"/>
        <v>30168463</v>
      </c>
      <c r="Q28" s="100">
        <f t="shared" si="5"/>
        <v>26223467</v>
      </c>
      <c r="R28" s="100">
        <f t="shared" si="5"/>
        <v>73266262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187550098</v>
      </c>
      <c r="X28" s="100">
        <f t="shared" si="5"/>
        <v>99973200</v>
      </c>
      <c r="Y28" s="100">
        <f t="shared" si="5"/>
        <v>87576898</v>
      </c>
      <c r="Z28" s="137">
        <f>+IF(X28&lt;&gt;0,+(Y28/X28)*100,0)</f>
        <v>87.60037490047333</v>
      </c>
      <c r="AA28" s="153">
        <f>SUM(AA29:AA31)</f>
        <v>325109236</v>
      </c>
    </row>
    <row r="29" spans="1:27" ht="12.75">
      <c r="A29" s="138" t="s">
        <v>75</v>
      </c>
      <c r="B29" s="136"/>
      <c r="C29" s="155"/>
      <c r="D29" s="155"/>
      <c r="E29" s="156">
        <v>98140373</v>
      </c>
      <c r="F29" s="60">
        <v>97631938</v>
      </c>
      <c r="G29" s="60"/>
      <c r="H29" s="60"/>
      <c r="I29" s="60">
        <v>5327422</v>
      </c>
      <c r="J29" s="60">
        <v>5327422</v>
      </c>
      <c r="K29" s="60">
        <v>5485674</v>
      </c>
      <c r="L29" s="60">
        <v>6235351</v>
      </c>
      <c r="M29" s="60">
        <v>5080332</v>
      </c>
      <c r="N29" s="60">
        <v>16801357</v>
      </c>
      <c r="O29" s="60">
        <v>5236643</v>
      </c>
      <c r="P29" s="60">
        <v>9342605</v>
      </c>
      <c r="Q29" s="60">
        <v>8731718</v>
      </c>
      <c r="R29" s="60">
        <v>23310966</v>
      </c>
      <c r="S29" s="60"/>
      <c r="T29" s="60"/>
      <c r="U29" s="60"/>
      <c r="V29" s="60"/>
      <c r="W29" s="60">
        <v>45439745</v>
      </c>
      <c r="X29" s="60">
        <v>71376</v>
      </c>
      <c r="Y29" s="60">
        <v>45368369</v>
      </c>
      <c r="Z29" s="140">
        <v>63562.5</v>
      </c>
      <c r="AA29" s="155">
        <v>97631938</v>
      </c>
    </row>
    <row r="30" spans="1:27" ht="12.75">
      <c r="A30" s="138" t="s">
        <v>76</v>
      </c>
      <c r="B30" s="136"/>
      <c r="C30" s="157"/>
      <c r="D30" s="157"/>
      <c r="E30" s="158">
        <v>125613431</v>
      </c>
      <c r="F30" s="159">
        <v>119187912</v>
      </c>
      <c r="G30" s="159"/>
      <c r="H30" s="159"/>
      <c r="I30" s="159">
        <v>11353377</v>
      </c>
      <c r="J30" s="159">
        <v>11353377</v>
      </c>
      <c r="K30" s="159">
        <v>28364210</v>
      </c>
      <c r="L30" s="159">
        <v>11838269</v>
      </c>
      <c r="M30" s="159">
        <v>10001369</v>
      </c>
      <c r="N30" s="159">
        <v>50203848</v>
      </c>
      <c r="O30" s="159">
        <v>5843489</v>
      </c>
      <c r="P30" s="159">
        <v>11486641</v>
      </c>
      <c r="Q30" s="159">
        <v>8384690</v>
      </c>
      <c r="R30" s="159">
        <v>25714820</v>
      </c>
      <c r="S30" s="159"/>
      <c r="T30" s="159"/>
      <c r="U30" s="159"/>
      <c r="V30" s="159"/>
      <c r="W30" s="159">
        <v>87272045</v>
      </c>
      <c r="X30" s="159">
        <v>91355640</v>
      </c>
      <c r="Y30" s="159">
        <v>-4083595</v>
      </c>
      <c r="Z30" s="141">
        <v>-4.47</v>
      </c>
      <c r="AA30" s="157">
        <v>119187912</v>
      </c>
    </row>
    <row r="31" spans="1:27" ht="12.75">
      <c r="A31" s="138" t="s">
        <v>77</v>
      </c>
      <c r="B31" s="136"/>
      <c r="C31" s="155"/>
      <c r="D31" s="155"/>
      <c r="E31" s="156">
        <v>117500919</v>
      </c>
      <c r="F31" s="60">
        <v>108289386</v>
      </c>
      <c r="G31" s="60"/>
      <c r="H31" s="60"/>
      <c r="I31" s="60">
        <v>8537340</v>
      </c>
      <c r="J31" s="60">
        <v>8537340</v>
      </c>
      <c r="K31" s="60">
        <v>7793718</v>
      </c>
      <c r="L31" s="60">
        <v>8690685</v>
      </c>
      <c r="M31" s="60">
        <v>5576089</v>
      </c>
      <c r="N31" s="60">
        <v>22060492</v>
      </c>
      <c r="O31" s="60">
        <v>5794200</v>
      </c>
      <c r="P31" s="60">
        <v>9339217</v>
      </c>
      <c r="Q31" s="60">
        <v>9107059</v>
      </c>
      <c r="R31" s="60">
        <v>24240476</v>
      </c>
      <c r="S31" s="60"/>
      <c r="T31" s="60"/>
      <c r="U31" s="60"/>
      <c r="V31" s="60"/>
      <c r="W31" s="60">
        <v>54838308</v>
      </c>
      <c r="X31" s="60">
        <v>8546184</v>
      </c>
      <c r="Y31" s="60">
        <v>46292124</v>
      </c>
      <c r="Z31" s="140">
        <v>541.67</v>
      </c>
      <c r="AA31" s="155">
        <v>108289386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146919381</v>
      </c>
      <c r="F32" s="100">
        <f t="shared" si="6"/>
        <v>136993513</v>
      </c>
      <c r="G32" s="100">
        <f t="shared" si="6"/>
        <v>0</v>
      </c>
      <c r="H32" s="100">
        <f t="shared" si="6"/>
        <v>0</v>
      </c>
      <c r="I32" s="100">
        <f t="shared" si="6"/>
        <v>9479765</v>
      </c>
      <c r="J32" s="100">
        <f t="shared" si="6"/>
        <v>9479765</v>
      </c>
      <c r="K32" s="100">
        <f t="shared" si="6"/>
        <v>10783177</v>
      </c>
      <c r="L32" s="100">
        <f t="shared" si="6"/>
        <v>10015487</v>
      </c>
      <c r="M32" s="100">
        <f t="shared" si="6"/>
        <v>8360206</v>
      </c>
      <c r="N32" s="100">
        <f t="shared" si="6"/>
        <v>29158870</v>
      </c>
      <c r="O32" s="100">
        <f t="shared" si="6"/>
        <v>11707338</v>
      </c>
      <c r="P32" s="100">
        <f t="shared" si="6"/>
        <v>11180707</v>
      </c>
      <c r="Q32" s="100">
        <f t="shared" si="6"/>
        <v>10154307</v>
      </c>
      <c r="R32" s="100">
        <f t="shared" si="6"/>
        <v>33042352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71680987</v>
      </c>
      <c r="X32" s="100">
        <f t="shared" si="6"/>
        <v>44840576</v>
      </c>
      <c r="Y32" s="100">
        <f t="shared" si="6"/>
        <v>26840411</v>
      </c>
      <c r="Z32" s="137">
        <f>+IF(X32&lt;&gt;0,+(Y32/X32)*100,0)</f>
        <v>59.85741797786005</v>
      </c>
      <c r="AA32" s="153">
        <f>SUM(AA33:AA37)</f>
        <v>136993513</v>
      </c>
    </row>
    <row r="33" spans="1:27" ht="12.75">
      <c r="A33" s="138" t="s">
        <v>79</v>
      </c>
      <c r="B33" s="136"/>
      <c r="C33" s="155"/>
      <c r="D33" s="155"/>
      <c r="E33" s="156">
        <v>35137850</v>
      </c>
      <c r="F33" s="60">
        <v>64421302</v>
      </c>
      <c r="G33" s="60"/>
      <c r="H33" s="60"/>
      <c r="I33" s="60">
        <v>917083</v>
      </c>
      <c r="J33" s="60">
        <v>917083</v>
      </c>
      <c r="K33" s="60">
        <v>2657630</v>
      </c>
      <c r="L33" s="60">
        <v>2824900</v>
      </c>
      <c r="M33" s="60">
        <v>3374749</v>
      </c>
      <c r="N33" s="60">
        <v>8857279</v>
      </c>
      <c r="O33" s="60">
        <v>2567519</v>
      </c>
      <c r="P33" s="60">
        <v>3455310</v>
      </c>
      <c r="Q33" s="60">
        <v>2512507</v>
      </c>
      <c r="R33" s="60">
        <v>8535336</v>
      </c>
      <c r="S33" s="60"/>
      <c r="T33" s="60"/>
      <c r="U33" s="60"/>
      <c r="V33" s="60"/>
      <c r="W33" s="60">
        <v>18309698</v>
      </c>
      <c r="X33" s="60">
        <v>2555416</v>
      </c>
      <c r="Y33" s="60">
        <v>15754282</v>
      </c>
      <c r="Z33" s="140">
        <v>616.51</v>
      </c>
      <c r="AA33" s="155">
        <v>64421302</v>
      </c>
    </row>
    <row r="34" spans="1:27" ht="12.75">
      <c r="A34" s="138" t="s">
        <v>80</v>
      </c>
      <c r="B34" s="136"/>
      <c r="C34" s="155"/>
      <c r="D34" s="155"/>
      <c r="E34" s="156">
        <v>51816493</v>
      </c>
      <c r="F34" s="60">
        <v>15754449</v>
      </c>
      <c r="G34" s="60"/>
      <c r="H34" s="60"/>
      <c r="I34" s="60">
        <v>2740425</v>
      </c>
      <c r="J34" s="60">
        <v>2740425</v>
      </c>
      <c r="K34" s="60">
        <v>2423853</v>
      </c>
      <c r="L34" s="60">
        <v>3140466</v>
      </c>
      <c r="M34" s="60">
        <v>2833379</v>
      </c>
      <c r="N34" s="60">
        <v>8397698</v>
      </c>
      <c r="O34" s="60">
        <v>2461328</v>
      </c>
      <c r="P34" s="60">
        <v>2931037</v>
      </c>
      <c r="Q34" s="60">
        <v>2834133</v>
      </c>
      <c r="R34" s="60">
        <v>8226498</v>
      </c>
      <c r="S34" s="60"/>
      <c r="T34" s="60"/>
      <c r="U34" s="60"/>
      <c r="V34" s="60"/>
      <c r="W34" s="60">
        <v>19364621</v>
      </c>
      <c r="X34" s="60">
        <v>37685088</v>
      </c>
      <c r="Y34" s="60">
        <v>-18320467</v>
      </c>
      <c r="Z34" s="140">
        <v>-48.61</v>
      </c>
      <c r="AA34" s="155">
        <v>15754449</v>
      </c>
    </row>
    <row r="35" spans="1:27" ht="12.75">
      <c r="A35" s="138" t="s">
        <v>81</v>
      </c>
      <c r="B35" s="136"/>
      <c r="C35" s="155"/>
      <c r="D35" s="155"/>
      <c r="E35" s="156">
        <v>59600497</v>
      </c>
      <c r="F35" s="60">
        <v>56776401</v>
      </c>
      <c r="G35" s="60"/>
      <c r="H35" s="60"/>
      <c r="I35" s="60">
        <v>5805289</v>
      </c>
      <c r="J35" s="60">
        <v>5805289</v>
      </c>
      <c r="K35" s="60">
        <v>5684726</v>
      </c>
      <c r="L35" s="60">
        <v>4020716</v>
      </c>
      <c r="M35" s="60">
        <v>2135110</v>
      </c>
      <c r="N35" s="60">
        <v>11840552</v>
      </c>
      <c r="O35" s="60">
        <v>6661326</v>
      </c>
      <c r="P35" s="60">
        <v>4777195</v>
      </c>
      <c r="Q35" s="60">
        <v>4790502</v>
      </c>
      <c r="R35" s="60">
        <v>16229023</v>
      </c>
      <c r="S35" s="60"/>
      <c r="T35" s="60"/>
      <c r="U35" s="60"/>
      <c r="V35" s="60"/>
      <c r="W35" s="60">
        <v>33874864</v>
      </c>
      <c r="X35" s="60">
        <v>4334616</v>
      </c>
      <c r="Y35" s="60">
        <v>29540248</v>
      </c>
      <c r="Z35" s="140">
        <v>681.5</v>
      </c>
      <c r="AA35" s="155">
        <v>56776401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364541</v>
      </c>
      <c r="F37" s="159">
        <v>41361</v>
      </c>
      <c r="G37" s="159"/>
      <c r="H37" s="159"/>
      <c r="I37" s="159">
        <v>16968</v>
      </c>
      <c r="J37" s="159">
        <v>16968</v>
      </c>
      <c r="K37" s="159">
        <v>16968</v>
      </c>
      <c r="L37" s="159">
        <v>29405</v>
      </c>
      <c r="M37" s="159">
        <v>16968</v>
      </c>
      <c r="N37" s="159">
        <v>63341</v>
      </c>
      <c r="O37" s="159">
        <v>17165</v>
      </c>
      <c r="P37" s="159">
        <v>17165</v>
      </c>
      <c r="Q37" s="159">
        <v>17165</v>
      </c>
      <c r="R37" s="159">
        <v>51495</v>
      </c>
      <c r="S37" s="159"/>
      <c r="T37" s="159"/>
      <c r="U37" s="159"/>
      <c r="V37" s="159"/>
      <c r="W37" s="159">
        <v>131804</v>
      </c>
      <c r="X37" s="159">
        <v>265456</v>
      </c>
      <c r="Y37" s="159">
        <v>-133652</v>
      </c>
      <c r="Z37" s="141">
        <v>-50.35</v>
      </c>
      <c r="AA37" s="157">
        <v>41361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160081586</v>
      </c>
      <c r="F38" s="100">
        <f t="shared" si="7"/>
        <v>149207389</v>
      </c>
      <c r="G38" s="100">
        <f t="shared" si="7"/>
        <v>0</v>
      </c>
      <c r="H38" s="100">
        <f t="shared" si="7"/>
        <v>0</v>
      </c>
      <c r="I38" s="100">
        <f t="shared" si="7"/>
        <v>6407610</v>
      </c>
      <c r="J38" s="100">
        <f t="shared" si="7"/>
        <v>6407610</v>
      </c>
      <c r="K38" s="100">
        <f t="shared" si="7"/>
        <v>5969405</v>
      </c>
      <c r="L38" s="100">
        <f t="shared" si="7"/>
        <v>7456528</v>
      </c>
      <c r="M38" s="100">
        <f t="shared" si="7"/>
        <v>7514591</v>
      </c>
      <c r="N38" s="100">
        <f t="shared" si="7"/>
        <v>20940524</v>
      </c>
      <c r="O38" s="100">
        <f t="shared" si="7"/>
        <v>5991806</v>
      </c>
      <c r="P38" s="100">
        <f t="shared" si="7"/>
        <v>7701183</v>
      </c>
      <c r="Q38" s="100">
        <f t="shared" si="7"/>
        <v>7749488</v>
      </c>
      <c r="R38" s="100">
        <f t="shared" si="7"/>
        <v>21442477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48790611</v>
      </c>
      <c r="X38" s="100">
        <f t="shared" si="7"/>
        <v>114513456</v>
      </c>
      <c r="Y38" s="100">
        <f t="shared" si="7"/>
        <v>-65722845</v>
      </c>
      <c r="Z38" s="137">
        <f>+IF(X38&lt;&gt;0,+(Y38/X38)*100,0)</f>
        <v>-57.39311980943096</v>
      </c>
      <c r="AA38" s="153">
        <f>SUM(AA39:AA41)</f>
        <v>149207389</v>
      </c>
    </row>
    <row r="39" spans="1:27" ht="12.75">
      <c r="A39" s="138" t="s">
        <v>85</v>
      </c>
      <c r="B39" s="136"/>
      <c r="C39" s="155"/>
      <c r="D39" s="155"/>
      <c r="E39" s="156">
        <v>74556259</v>
      </c>
      <c r="F39" s="60">
        <v>66617513</v>
      </c>
      <c r="G39" s="60"/>
      <c r="H39" s="60"/>
      <c r="I39" s="60">
        <v>1924298</v>
      </c>
      <c r="J39" s="60">
        <v>1924298</v>
      </c>
      <c r="K39" s="60">
        <v>1990799</v>
      </c>
      <c r="L39" s="60">
        <v>2505484</v>
      </c>
      <c r="M39" s="60">
        <v>3073602</v>
      </c>
      <c r="N39" s="60">
        <v>7569885</v>
      </c>
      <c r="O39" s="60">
        <v>2172361</v>
      </c>
      <c r="P39" s="60">
        <v>2161158</v>
      </c>
      <c r="Q39" s="60">
        <v>2267636</v>
      </c>
      <c r="R39" s="60">
        <v>6601155</v>
      </c>
      <c r="S39" s="60"/>
      <c r="T39" s="60"/>
      <c r="U39" s="60"/>
      <c r="V39" s="60"/>
      <c r="W39" s="60">
        <v>16095338</v>
      </c>
      <c r="X39" s="60">
        <v>54222544</v>
      </c>
      <c r="Y39" s="60">
        <v>-38127206</v>
      </c>
      <c r="Z39" s="140">
        <v>-70.32</v>
      </c>
      <c r="AA39" s="155">
        <v>66617513</v>
      </c>
    </row>
    <row r="40" spans="1:27" ht="12.75">
      <c r="A40" s="138" t="s">
        <v>86</v>
      </c>
      <c r="B40" s="136"/>
      <c r="C40" s="155"/>
      <c r="D40" s="155"/>
      <c r="E40" s="156">
        <v>84525010</v>
      </c>
      <c r="F40" s="60">
        <v>64740590</v>
      </c>
      <c r="G40" s="60"/>
      <c r="H40" s="60"/>
      <c r="I40" s="60">
        <v>4437966</v>
      </c>
      <c r="J40" s="60">
        <v>4437966</v>
      </c>
      <c r="K40" s="60">
        <v>3933264</v>
      </c>
      <c r="L40" s="60">
        <v>4865714</v>
      </c>
      <c r="M40" s="60">
        <v>4382379</v>
      </c>
      <c r="N40" s="60">
        <v>13181357</v>
      </c>
      <c r="O40" s="60">
        <v>3774814</v>
      </c>
      <c r="P40" s="60">
        <v>5494866</v>
      </c>
      <c r="Q40" s="60">
        <v>5436711</v>
      </c>
      <c r="R40" s="60">
        <v>14706391</v>
      </c>
      <c r="S40" s="60"/>
      <c r="T40" s="60"/>
      <c r="U40" s="60"/>
      <c r="V40" s="60"/>
      <c r="W40" s="60">
        <v>32325714</v>
      </c>
      <c r="X40" s="60">
        <v>59290912</v>
      </c>
      <c r="Y40" s="60">
        <v>-26965198</v>
      </c>
      <c r="Z40" s="140">
        <v>-45.48</v>
      </c>
      <c r="AA40" s="155">
        <v>64740590</v>
      </c>
    </row>
    <row r="41" spans="1:27" ht="12.75">
      <c r="A41" s="138" t="s">
        <v>87</v>
      </c>
      <c r="B41" s="136"/>
      <c r="C41" s="155"/>
      <c r="D41" s="155"/>
      <c r="E41" s="156">
        <v>1000317</v>
      </c>
      <c r="F41" s="60">
        <v>17849286</v>
      </c>
      <c r="G41" s="60"/>
      <c r="H41" s="60"/>
      <c r="I41" s="60">
        <v>45346</v>
      </c>
      <c r="J41" s="60">
        <v>45346</v>
      </c>
      <c r="K41" s="60">
        <v>45342</v>
      </c>
      <c r="L41" s="60">
        <v>85330</v>
      </c>
      <c r="M41" s="60">
        <v>58610</v>
      </c>
      <c r="N41" s="60">
        <v>189282</v>
      </c>
      <c r="O41" s="60">
        <v>44631</v>
      </c>
      <c r="P41" s="60">
        <v>45159</v>
      </c>
      <c r="Q41" s="60">
        <v>45141</v>
      </c>
      <c r="R41" s="60">
        <v>134931</v>
      </c>
      <c r="S41" s="60"/>
      <c r="T41" s="60"/>
      <c r="U41" s="60"/>
      <c r="V41" s="60"/>
      <c r="W41" s="60">
        <v>369559</v>
      </c>
      <c r="X41" s="60">
        <v>1000000</v>
      </c>
      <c r="Y41" s="60">
        <v>-630441</v>
      </c>
      <c r="Z41" s="140">
        <v>-63.04</v>
      </c>
      <c r="AA41" s="155">
        <v>17849286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904386620</v>
      </c>
      <c r="F42" s="100">
        <f t="shared" si="8"/>
        <v>831494568</v>
      </c>
      <c r="G42" s="100">
        <f t="shared" si="8"/>
        <v>0</v>
      </c>
      <c r="H42" s="100">
        <f t="shared" si="8"/>
        <v>0</v>
      </c>
      <c r="I42" s="100">
        <f t="shared" si="8"/>
        <v>119046621</v>
      </c>
      <c r="J42" s="100">
        <f t="shared" si="8"/>
        <v>119046621</v>
      </c>
      <c r="K42" s="100">
        <f t="shared" si="8"/>
        <v>67008157</v>
      </c>
      <c r="L42" s="100">
        <f t="shared" si="8"/>
        <v>54303239</v>
      </c>
      <c r="M42" s="100">
        <f t="shared" si="8"/>
        <v>59830679</v>
      </c>
      <c r="N42" s="100">
        <f t="shared" si="8"/>
        <v>181142075</v>
      </c>
      <c r="O42" s="100">
        <f t="shared" si="8"/>
        <v>62073824</v>
      </c>
      <c r="P42" s="100">
        <f t="shared" si="8"/>
        <v>58444448</v>
      </c>
      <c r="Q42" s="100">
        <f t="shared" si="8"/>
        <v>60700642</v>
      </c>
      <c r="R42" s="100">
        <f t="shared" si="8"/>
        <v>181218914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481407610</v>
      </c>
      <c r="X42" s="100">
        <f t="shared" si="8"/>
        <v>677571149</v>
      </c>
      <c r="Y42" s="100">
        <f t="shared" si="8"/>
        <v>-196163539</v>
      </c>
      <c r="Z42" s="137">
        <f>+IF(X42&lt;&gt;0,+(Y42/X42)*100,0)</f>
        <v>-28.950987551567074</v>
      </c>
      <c r="AA42" s="153">
        <f>SUM(AA43:AA46)</f>
        <v>831494568</v>
      </c>
    </row>
    <row r="43" spans="1:27" ht="12.75">
      <c r="A43" s="138" t="s">
        <v>89</v>
      </c>
      <c r="B43" s="136"/>
      <c r="C43" s="155"/>
      <c r="D43" s="155"/>
      <c r="E43" s="156">
        <v>582878614</v>
      </c>
      <c r="F43" s="60">
        <v>528118394</v>
      </c>
      <c r="G43" s="60"/>
      <c r="H43" s="60"/>
      <c r="I43" s="60">
        <v>87583906</v>
      </c>
      <c r="J43" s="60">
        <v>87583906</v>
      </c>
      <c r="K43" s="60">
        <v>37548644</v>
      </c>
      <c r="L43" s="60">
        <v>32852767</v>
      </c>
      <c r="M43" s="60">
        <v>17824043</v>
      </c>
      <c r="N43" s="60">
        <v>88225454</v>
      </c>
      <c r="O43" s="60">
        <v>40555624</v>
      </c>
      <c r="P43" s="60">
        <v>35556940</v>
      </c>
      <c r="Q43" s="60">
        <v>35505674</v>
      </c>
      <c r="R43" s="60">
        <v>111618238</v>
      </c>
      <c r="S43" s="60"/>
      <c r="T43" s="60"/>
      <c r="U43" s="60"/>
      <c r="V43" s="60"/>
      <c r="W43" s="60">
        <v>287427598</v>
      </c>
      <c r="X43" s="60">
        <v>423911272</v>
      </c>
      <c r="Y43" s="60">
        <v>-136483674</v>
      </c>
      <c r="Z43" s="140">
        <v>-32.2</v>
      </c>
      <c r="AA43" s="155">
        <v>528118394</v>
      </c>
    </row>
    <row r="44" spans="1:27" ht="12.75">
      <c r="A44" s="138" t="s">
        <v>90</v>
      </c>
      <c r="B44" s="136"/>
      <c r="C44" s="155"/>
      <c r="D44" s="155"/>
      <c r="E44" s="156">
        <v>248599982</v>
      </c>
      <c r="F44" s="60">
        <v>244065991</v>
      </c>
      <c r="G44" s="60"/>
      <c r="H44" s="60"/>
      <c r="I44" s="60">
        <v>26694064</v>
      </c>
      <c r="J44" s="60">
        <v>26694064</v>
      </c>
      <c r="K44" s="60">
        <v>23585204</v>
      </c>
      <c r="L44" s="60">
        <v>14447489</v>
      </c>
      <c r="M44" s="60">
        <v>36132663</v>
      </c>
      <c r="N44" s="60">
        <v>74165356</v>
      </c>
      <c r="O44" s="60">
        <v>16607867</v>
      </c>
      <c r="P44" s="60">
        <v>14446487</v>
      </c>
      <c r="Q44" s="60">
        <v>18412007</v>
      </c>
      <c r="R44" s="60">
        <v>49466361</v>
      </c>
      <c r="S44" s="60"/>
      <c r="T44" s="60"/>
      <c r="U44" s="60"/>
      <c r="V44" s="60"/>
      <c r="W44" s="60">
        <v>150325781</v>
      </c>
      <c r="X44" s="60">
        <v>180784000</v>
      </c>
      <c r="Y44" s="60">
        <v>-30458219</v>
      </c>
      <c r="Z44" s="140">
        <v>-16.85</v>
      </c>
      <c r="AA44" s="155">
        <v>244065991</v>
      </c>
    </row>
    <row r="45" spans="1:27" ht="12.75">
      <c r="A45" s="138" t="s">
        <v>91</v>
      </c>
      <c r="B45" s="136"/>
      <c r="C45" s="157"/>
      <c r="D45" s="157"/>
      <c r="E45" s="158">
        <v>32144992</v>
      </c>
      <c r="F45" s="159">
        <v>19750577</v>
      </c>
      <c r="G45" s="159"/>
      <c r="H45" s="159"/>
      <c r="I45" s="159">
        <v>2634852</v>
      </c>
      <c r="J45" s="159">
        <v>2634852</v>
      </c>
      <c r="K45" s="159">
        <v>2670852</v>
      </c>
      <c r="L45" s="159">
        <v>3364634</v>
      </c>
      <c r="M45" s="159">
        <v>3589478</v>
      </c>
      <c r="N45" s="159">
        <v>9624964</v>
      </c>
      <c r="O45" s="159">
        <v>2876775</v>
      </c>
      <c r="P45" s="159">
        <v>2885394</v>
      </c>
      <c r="Q45" s="159">
        <v>2960959</v>
      </c>
      <c r="R45" s="159">
        <v>8723128</v>
      </c>
      <c r="S45" s="159"/>
      <c r="T45" s="159"/>
      <c r="U45" s="159"/>
      <c r="V45" s="159"/>
      <c r="W45" s="159">
        <v>20982944</v>
      </c>
      <c r="X45" s="159">
        <v>32112846</v>
      </c>
      <c r="Y45" s="159">
        <v>-11129902</v>
      </c>
      <c r="Z45" s="141">
        <v>-34.66</v>
      </c>
      <c r="AA45" s="157">
        <v>19750577</v>
      </c>
    </row>
    <row r="46" spans="1:27" ht="12.75">
      <c r="A46" s="138" t="s">
        <v>92</v>
      </c>
      <c r="B46" s="136"/>
      <c r="C46" s="155"/>
      <c r="D46" s="155"/>
      <c r="E46" s="156">
        <v>40763032</v>
      </c>
      <c r="F46" s="60">
        <v>39559606</v>
      </c>
      <c r="G46" s="60"/>
      <c r="H46" s="60"/>
      <c r="I46" s="60">
        <v>2133799</v>
      </c>
      <c r="J46" s="60">
        <v>2133799</v>
      </c>
      <c r="K46" s="60">
        <v>3203457</v>
      </c>
      <c r="L46" s="60">
        <v>3638349</v>
      </c>
      <c r="M46" s="60">
        <v>2284495</v>
      </c>
      <c r="N46" s="60">
        <v>9126301</v>
      </c>
      <c r="O46" s="60">
        <v>2033558</v>
      </c>
      <c r="P46" s="60">
        <v>5555627</v>
      </c>
      <c r="Q46" s="60">
        <v>3822002</v>
      </c>
      <c r="R46" s="60">
        <v>11411187</v>
      </c>
      <c r="S46" s="60"/>
      <c r="T46" s="60"/>
      <c r="U46" s="60"/>
      <c r="V46" s="60"/>
      <c r="W46" s="60">
        <v>22671287</v>
      </c>
      <c r="X46" s="60">
        <v>40763031</v>
      </c>
      <c r="Y46" s="60">
        <v>-18091744</v>
      </c>
      <c r="Z46" s="140">
        <v>-44.38</v>
      </c>
      <c r="AA46" s="155">
        <v>39559606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1552642310</v>
      </c>
      <c r="F48" s="73">
        <f t="shared" si="9"/>
        <v>1442804706</v>
      </c>
      <c r="G48" s="73">
        <f t="shared" si="9"/>
        <v>0</v>
      </c>
      <c r="H48" s="73">
        <f t="shared" si="9"/>
        <v>0</v>
      </c>
      <c r="I48" s="73">
        <f t="shared" si="9"/>
        <v>160152135</v>
      </c>
      <c r="J48" s="73">
        <f t="shared" si="9"/>
        <v>160152135</v>
      </c>
      <c r="K48" s="73">
        <f t="shared" si="9"/>
        <v>125404341</v>
      </c>
      <c r="L48" s="73">
        <f t="shared" si="9"/>
        <v>98539559</v>
      </c>
      <c r="M48" s="73">
        <f t="shared" si="9"/>
        <v>96363266</v>
      </c>
      <c r="N48" s="73">
        <f t="shared" si="9"/>
        <v>320307166</v>
      </c>
      <c r="O48" s="73">
        <f t="shared" si="9"/>
        <v>96647300</v>
      </c>
      <c r="P48" s="73">
        <f t="shared" si="9"/>
        <v>107494801</v>
      </c>
      <c r="Q48" s="73">
        <f t="shared" si="9"/>
        <v>104827904</v>
      </c>
      <c r="R48" s="73">
        <f t="shared" si="9"/>
        <v>308970005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789429306</v>
      </c>
      <c r="X48" s="73">
        <f t="shared" si="9"/>
        <v>936898381</v>
      </c>
      <c r="Y48" s="73">
        <f t="shared" si="9"/>
        <v>-147469075</v>
      </c>
      <c r="Z48" s="170">
        <f>+IF(X48&lt;&gt;0,+(Y48/X48)*100,0)</f>
        <v>-15.740135535574161</v>
      </c>
      <c r="AA48" s="168">
        <f>+AA28+AA32+AA38+AA42+AA47</f>
        <v>1442804706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230005861</v>
      </c>
      <c r="F49" s="173">
        <f t="shared" si="10"/>
        <v>7560113</v>
      </c>
      <c r="G49" s="173">
        <f t="shared" si="10"/>
        <v>0</v>
      </c>
      <c r="H49" s="173">
        <f t="shared" si="10"/>
        <v>0</v>
      </c>
      <c r="I49" s="173">
        <f t="shared" si="10"/>
        <v>19196237</v>
      </c>
      <c r="J49" s="173">
        <f t="shared" si="10"/>
        <v>19196237</v>
      </c>
      <c r="K49" s="173">
        <f t="shared" si="10"/>
        <v>-20146954</v>
      </c>
      <c r="L49" s="173">
        <f t="shared" si="10"/>
        <v>-3021104</v>
      </c>
      <c r="M49" s="173">
        <f t="shared" si="10"/>
        <v>64572510</v>
      </c>
      <c r="N49" s="173">
        <f t="shared" si="10"/>
        <v>41404452</v>
      </c>
      <c r="O49" s="173">
        <f t="shared" si="10"/>
        <v>-15473276</v>
      </c>
      <c r="P49" s="173">
        <f t="shared" si="10"/>
        <v>-9205086</v>
      </c>
      <c r="Q49" s="173">
        <f t="shared" si="10"/>
        <v>87709680</v>
      </c>
      <c r="R49" s="173">
        <f t="shared" si="10"/>
        <v>63031318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123632007</v>
      </c>
      <c r="X49" s="173">
        <f>IF(F25=F48,0,X25-X48)</f>
        <v>411356411</v>
      </c>
      <c r="Y49" s="173">
        <f t="shared" si="10"/>
        <v>-287724404</v>
      </c>
      <c r="Z49" s="174">
        <f>+IF(X49&lt;&gt;0,+(Y49/X49)*100,0)</f>
        <v>-69.94528255936189</v>
      </c>
      <c r="AA49" s="171">
        <f>+AA25-AA48</f>
        <v>7560113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198963858</v>
      </c>
      <c r="F5" s="60">
        <v>198963858</v>
      </c>
      <c r="G5" s="60">
        <v>0</v>
      </c>
      <c r="H5" s="60">
        <v>0</v>
      </c>
      <c r="I5" s="60">
        <v>13930198</v>
      </c>
      <c r="J5" s="60">
        <v>13930198</v>
      </c>
      <c r="K5" s="60">
        <v>13579615</v>
      </c>
      <c r="L5" s="60">
        <v>13670241</v>
      </c>
      <c r="M5" s="60">
        <v>13747313</v>
      </c>
      <c r="N5" s="60">
        <v>40997169</v>
      </c>
      <c r="O5" s="60">
        <v>13753393</v>
      </c>
      <c r="P5" s="60">
        <v>13583775</v>
      </c>
      <c r="Q5" s="60">
        <v>13534714</v>
      </c>
      <c r="R5" s="60">
        <v>40871882</v>
      </c>
      <c r="S5" s="60">
        <v>0</v>
      </c>
      <c r="T5" s="60">
        <v>0</v>
      </c>
      <c r="U5" s="60">
        <v>0</v>
      </c>
      <c r="V5" s="60">
        <v>0</v>
      </c>
      <c r="W5" s="60">
        <v>95799249</v>
      </c>
      <c r="X5" s="60">
        <v>110337000</v>
      </c>
      <c r="Y5" s="60">
        <v>-14537751</v>
      </c>
      <c r="Z5" s="140">
        <v>-13.18</v>
      </c>
      <c r="AA5" s="155">
        <v>198963858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644128857</v>
      </c>
      <c r="F7" s="60">
        <v>517492001</v>
      </c>
      <c r="G7" s="60">
        <v>0</v>
      </c>
      <c r="H7" s="60">
        <v>0</v>
      </c>
      <c r="I7" s="60">
        <v>66994722</v>
      </c>
      <c r="J7" s="60">
        <v>66994722</v>
      </c>
      <c r="K7" s="60">
        <v>44462827</v>
      </c>
      <c r="L7" s="60">
        <v>38666723</v>
      </c>
      <c r="M7" s="60">
        <v>39273033</v>
      </c>
      <c r="N7" s="60">
        <v>122402583</v>
      </c>
      <c r="O7" s="60">
        <v>29422965</v>
      </c>
      <c r="P7" s="60">
        <v>51339187</v>
      </c>
      <c r="Q7" s="60">
        <v>51194660</v>
      </c>
      <c r="R7" s="60">
        <v>131956812</v>
      </c>
      <c r="S7" s="60">
        <v>0</v>
      </c>
      <c r="T7" s="60">
        <v>0</v>
      </c>
      <c r="U7" s="60">
        <v>0</v>
      </c>
      <c r="V7" s="60">
        <v>0</v>
      </c>
      <c r="W7" s="60">
        <v>321354117</v>
      </c>
      <c r="X7" s="60">
        <v>440587856</v>
      </c>
      <c r="Y7" s="60">
        <v>-119233739</v>
      </c>
      <c r="Z7" s="140">
        <v>-27.06</v>
      </c>
      <c r="AA7" s="155">
        <v>517492001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240680359</v>
      </c>
      <c r="F8" s="60">
        <v>274775111</v>
      </c>
      <c r="G8" s="60">
        <v>0</v>
      </c>
      <c r="H8" s="60">
        <v>0</v>
      </c>
      <c r="I8" s="60">
        <v>17311339</v>
      </c>
      <c r="J8" s="60">
        <v>17311339</v>
      </c>
      <c r="K8" s="60">
        <v>27866080</v>
      </c>
      <c r="L8" s="60">
        <v>18920020</v>
      </c>
      <c r="M8" s="60">
        <v>19898111</v>
      </c>
      <c r="N8" s="60">
        <v>66684211</v>
      </c>
      <c r="O8" s="60">
        <v>18387850</v>
      </c>
      <c r="P8" s="60">
        <v>18013491</v>
      </c>
      <c r="Q8" s="60">
        <v>14884282</v>
      </c>
      <c r="R8" s="60">
        <v>51285623</v>
      </c>
      <c r="S8" s="60">
        <v>0</v>
      </c>
      <c r="T8" s="60">
        <v>0</v>
      </c>
      <c r="U8" s="60">
        <v>0</v>
      </c>
      <c r="V8" s="60">
        <v>0</v>
      </c>
      <c r="W8" s="60">
        <v>135281173</v>
      </c>
      <c r="X8" s="60">
        <v>166434224</v>
      </c>
      <c r="Y8" s="60">
        <v>-31153051</v>
      </c>
      <c r="Z8" s="140">
        <v>-18.72</v>
      </c>
      <c r="AA8" s="155">
        <v>274775111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52838727</v>
      </c>
      <c r="F9" s="60">
        <v>49126650</v>
      </c>
      <c r="G9" s="60">
        <v>0</v>
      </c>
      <c r="H9" s="60">
        <v>0</v>
      </c>
      <c r="I9" s="60">
        <v>3971268</v>
      </c>
      <c r="J9" s="60">
        <v>3971268</v>
      </c>
      <c r="K9" s="60">
        <v>4387327</v>
      </c>
      <c r="L9" s="60">
        <v>4335475</v>
      </c>
      <c r="M9" s="60">
        <v>4365612</v>
      </c>
      <c r="N9" s="60">
        <v>13088414</v>
      </c>
      <c r="O9" s="60">
        <v>4777198</v>
      </c>
      <c r="P9" s="60">
        <v>9129753</v>
      </c>
      <c r="Q9" s="60">
        <v>4281919</v>
      </c>
      <c r="R9" s="60">
        <v>18188870</v>
      </c>
      <c r="S9" s="60">
        <v>0</v>
      </c>
      <c r="T9" s="60">
        <v>0</v>
      </c>
      <c r="U9" s="60">
        <v>0</v>
      </c>
      <c r="V9" s="60">
        <v>0</v>
      </c>
      <c r="W9" s="60">
        <v>35248552</v>
      </c>
      <c r="X9" s="60">
        <v>35197248</v>
      </c>
      <c r="Y9" s="60">
        <v>51304</v>
      </c>
      <c r="Z9" s="140">
        <v>0.15</v>
      </c>
      <c r="AA9" s="155">
        <v>49126650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60026188</v>
      </c>
      <c r="F10" s="54">
        <v>54964000</v>
      </c>
      <c r="G10" s="54">
        <v>0</v>
      </c>
      <c r="H10" s="54">
        <v>0</v>
      </c>
      <c r="I10" s="54">
        <v>6389302</v>
      </c>
      <c r="J10" s="54">
        <v>6389302</v>
      </c>
      <c r="K10" s="54">
        <v>4294259</v>
      </c>
      <c r="L10" s="54">
        <v>5095364</v>
      </c>
      <c r="M10" s="54">
        <v>4859694</v>
      </c>
      <c r="N10" s="54">
        <v>14249317</v>
      </c>
      <c r="O10" s="54">
        <v>4984072</v>
      </c>
      <c r="P10" s="54">
        <v>0</v>
      </c>
      <c r="Q10" s="54">
        <v>4932868</v>
      </c>
      <c r="R10" s="54">
        <v>9916940</v>
      </c>
      <c r="S10" s="54">
        <v>0</v>
      </c>
      <c r="T10" s="54">
        <v>0</v>
      </c>
      <c r="U10" s="54">
        <v>0</v>
      </c>
      <c r="V10" s="54">
        <v>0</v>
      </c>
      <c r="W10" s="54">
        <v>30555559</v>
      </c>
      <c r="X10" s="54">
        <v>47397600</v>
      </c>
      <c r="Y10" s="54">
        <v>-16842041</v>
      </c>
      <c r="Z10" s="184">
        <v>-35.53</v>
      </c>
      <c r="AA10" s="130">
        <v>54964000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2808000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43168</v>
      </c>
      <c r="Y11" s="60">
        <v>-43168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3421053</v>
      </c>
      <c r="F12" s="60">
        <v>3421052</v>
      </c>
      <c r="G12" s="60">
        <v>0</v>
      </c>
      <c r="H12" s="60">
        <v>0</v>
      </c>
      <c r="I12" s="60">
        <v>140808</v>
      </c>
      <c r="J12" s="60">
        <v>140808</v>
      </c>
      <c r="K12" s="60">
        <v>141872</v>
      </c>
      <c r="L12" s="60">
        <v>155467</v>
      </c>
      <c r="M12" s="60">
        <v>145425</v>
      </c>
      <c r="N12" s="60">
        <v>442764</v>
      </c>
      <c r="O12" s="60">
        <v>147889</v>
      </c>
      <c r="P12" s="60">
        <v>133214</v>
      </c>
      <c r="Q12" s="60">
        <v>139153</v>
      </c>
      <c r="R12" s="60">
        <v>420256</v>
      </c>
      <c r="S12" s="60">
        <v>0</v>
      </c>
      <c r="T12" s="60">
        <v>0</v>
      </c>
      <c r="U12" s="60">
        <v>0</v>
      </c>
      <c r="V12" s="60">
        <v>0</v>
      </c>
      <c r="W12" s="60">
        <v>1003828</v>
      </c>
      <c r="X12" s="60">
        <v>2280704</v>
      </c>
      <c r="Y12" s="60">
        <v>-1276876</v>
      </c>
      <c r="Z12" s="140">
        <v>-55.99</v>
      </c>
      <c r="AA12" s="155">
        <v>3421052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2591379</v>
      </c>
      <c r="F13" s="60">
        <v>2591379</v>
      </c>
      <c r="G13" s="60">
        <v>0</v>
      </c>
      <c r="H13" s="60">
        <v>0</v>
      </c>
      <c r="I13" s="60">
        <v>853821</v>
      </c>
      <c r="J13" s="60">
        <v>853821</v>
      </c>
      <c r="K13" s="60">
        <v>557606</v>
      </c>
      <c r="L13" s="60">
        <v>552102</v>
      </c>
      <c r="M13" s="60">
        <v>532815</v>
      </c>
      <c r="N13" s="60">
        <v>1642523</v>
      </c>
      <c r="O13" s="60">
        <v>694729</v>
      </c>
      <c r="P13" s="60">
        <v>652059</v>
      </c>
      <c r="Q13" s="60">
        <v>102499</v>
      </c>
      <c r="R13" s="60">
        <v>1449287</v>
      </c>
      <c r="S13" s="60">
        <v>0</v>
      </c>
      <c r="T13" s="60">
        <v>0</v>
      </c>
      <c r="U13" s="60">
        <v>0</v>
      </c>
      <c r="V13" s="60">
        <v>0</v>
      </c>
      <c r="W13" s="60">
        <v>3945631</v>
      </c>
      <c r="X13" s="60">
        <v>1760000</v>
      </c>
      <c r="Y13" s="60">
        <v>2185631</v>
      </c>
      <c r="Z13" s="140">
        <v>124.18</v>
      </c>
      <c r="AA13" s="155">
        <v>2591379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17461100</v>
      </c>
      <c r="F14" s="60">
        <v>17461100</v>
      </c>
      <c r="G14" s="60">
        <v>0</v>
      </c>
      <c r="H14" s="60">
        <v>0</v>
      </c>
      <c r="I14" s="60">
        <v>1224538</v>
      </c>
      <c r="J14" s="60">
        <v>1224538</v>
      </c>
      <c r="K14" s="60">
        <v>1020773</v>
      </c>
      <c r="L14" s="60">
        <v>1168316</v>
      </c>
      <c r="M14" s="60">
        <v>1236173</v>
      </c>
      <c r="N14" s="60">
        <v>3425262</v>
      </c>
      <c r="O14" s="60">
        <v>1188060</v>
      </c>
      <c r="P14" s="60">
        <v>1047982</v>
      </c>
      <c r="Q14" s="60">
        <v>1233085</v>
      </c>
      <c r="R14" s="60">
        <v>3469127</v>
      </c>
      <c r="S14" s="60">
        <v>0</v>
      </c>
      <c r="T14" s="60">
        <v>0</v>
      </c>
      <c r="U14" s="60">
        <v>0</v>
      </c>
      <c r="V14" s="60">
        <v>0</v>
      </c>
      <c r="W14" s="60">
        <v>8118927</v>
      </c>
      <c r="X14" s="60">
        <v>10028856</v>
      </c>
      <c r="Y14" s="60">
        <v>-1909929</v>
      </c>
      <c r="Z14" s="140">
        <v>-19.04</v>
      </c>
      <c r="AA14" s="155">
        <v>17461100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15749776</v>
      </c>
      <c r="F16" s="60">
        <v>10000000</v>
      </c>
      <c r="G16" s="60">
        <v>0</v>
      </c>
      <c r="H16" s="60">
        <v>0</v>
      </c>
      <c r="I16" s="60">
        <v>136343</v>
      </c>
      <c r="J16" s="60">
        <v>136343</v>
      </c>
      <c r="K16" s="60">
        <v>407890</v>
      </c>
      <c r="L16" s="60">
        <v>401538</v>
      </c>
      <c r="M16" s="60">
        <v>578399</v>
      </c>
      <c r="N16" s="60">
        <v>1387827</v>
      </c>
      <c r="O16" s="60">
        <v>209417</v>
      </c>
      <c r="P16" s="60">
        <v>933138</v>
      </c>
      <c r="Q16" s="60">
        <v>488760</v>
      </c>
      <c r="R16" s="60">
        <v>1631315</v>
      </c>
      <c r="S16" s="60">
        <v>0</v>
      </c>
      <c r="T16" s="60">
        <v>0</v>
      </c>
      <c r="U16" s="60">
        <v>0</v>
      </c>
      <c r="V16" s="60">
        <v>0</v>
      </c>
      <c r="W16" s="60">
        <v>3155485</v>
      </c>
      <c r="X16" s="60">
        <v>447992</v>
      </c>
      <c r="Y16" s="60">
        <v>2707493</v>
      </c>
      <c r="Z16" s="140">
        <v>604.36</v>
      </c>
      <c r="AA16" s="155">
        <v>10000000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124224</v>
      </c>
      <c r="F17" s="60">
        <v>124224</v>
      </c>
      <c r="G17" s="60">
        <v>0</v>
      </c>
      <c r="H17" s="60">
        <v>0</v>
      </c>
      <c r="I17" s="60">
        <v>11976</v>
      </c>
      <c r="J17" s="60">
        <v>11976</v>
      </c>
      <c r="K17" s="60">
        <v>0</v>
      </c>
      <c r="L17" s="60">
        <v>0</v>
      </c>
      <c r="M17" s="60">
        <v>88</v>
      </c>
      <c r="N17" s="60">
        <v>88</v>
      </c>
      <c r="O17" s="60">
        <v>0</v>
      </c>
      <c r="P17" s="60">
        <v>0</v>
      </c>
      <c r="Q17" s="60">
        <v>9094</v>
      </c>
      <c r="R17" s="60">
        <v>9094</v>
      </c>
      <c r="S17" s="60">
        <v>0</v>
      </c>
      <c r="T17" s="60">
        <v>0</v>
      </c>
      <c r="U17" s="60">
        <v>0</v>
      </c>
      <c r="V17" s="60">
        <v>0</v>
      </c>
      <c r="W17" s="60">
        <v>21158</v>
      </c>
      <c r="X17" s="60">
        <v>59384</v>
      </c>
      <c r="Y17" s="60">
        <v>-38226</v>
      </c>
      <c r="Z17" s="140">
        <v>-64.37</v>
      </c>
      <c r="AA17" s="155">
        <v>124224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25500078</v>
      </c>
      <c r="F18" s="60">
        <v>17273697</v>
      </c>
      <c r="G18" s="60">
        <v>0</v>
      </c>
      <c r="H18" s="60">
        <v>0</v>
      </c>
      <c r="I18" s="60">
        <v>8135312</v>
      </c>
      <c r="J18" s="60">
        <v>8135312</v>
      </c>
      <c r="K18" s="60">
        <v>3370873</v>
      </c>
      <c r="L18" s="60">
        <v>2459990</v>
      </c>
      <c r="M18" s="60">
        <v>2839805</v>
      </c>
      <c r="N18" s="60">
        <v>8670668</v>
      </c>
      <c r="O18" s="60">
        <v>4416371</v>
      </c>
      <c r="P18" s="60">
        <v>1436865</v>
      </c>
      <c r="Q18" s="60">
        <v>3385713</v>
      </c>
      <c r="R18" s="60">
        <v>9238949</v>
      </c>
      <c r="S18" s="60">
        <v>0</v>
      </c>
      <c r="T18" s="60">
        <v>0</v>
      </c>
      <c r="U18" s="60">
        <v>0</v>
      </c>
      <c r="V18" s="60">
        <v>0</v>
      </c>
      <c r="W18" s="60">
        <v>26044929</v>
      </c>
      <c r="X18" s="60">
        <v>17520000</v>
      </c>
      <c r="Y18" s="60">
        <v>8524929</v>
      </c>
      <c r="Z18" s="140">
        <v>48.66</v>
      </c>
      <c r="AA18" s="155">
        <v>17273697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260649542</v>
      </c>
      <c r="F19" s="60">
        <v>270249382</v>
      </c>
      <c r="G19" s="60">
        <v>0</v>
      </c>
      <c r="H19" s="60">
        <v>0</v>
      </c>
      <c r="I19" s="60">
        <v>54503720</v>
      </c>
      <c r="J19" s="60">
        <v>54503720</v>
      </c>
      <c r="K19" s="60">
        <v>3432264</v>
      </c>
      <c r="L19" s="60">
        <v>8585093</v>
      </c>
      <c r="M19" s="60">
        <v>70386000</v>
      </c>
      <c r="N19" s="60">
        <v>82403357</v>
      </c>
      <c r="O19" s="60">
        <v>1994245</v>
      </c>
      <c r="P19" s="60">
        <v>2772091</v>
      </c>
      <c r="Q19" s="60">
        <v>97483059</v>
      </c>
      <c r="R19" s="60">
        <v>102249395</v>
      </c>
      <c r="S19" s="60">
        <v>0</v>
      </c>
      <c r="T19" s="60">
        <v>0</v>
      </c>
      <c r="U19" s="60">
        <v>0</v>
      </c>
      <c r="V19" s="60">
        <v>0</v>
      </c>
      <c r="W19" s="60">
        <v>239156472</v>
      </c>
      <c r="X19" s="60">
        <v>194920000</v>
      </c>
      <c r="Y19" s="60">
        <v>44236472</v>
      </c>
      <c r="Z19" s="140">
        <v>22.69</v>
      </c>
      <c r="AA19" s="155">
        <v>270249382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33922362</v>
      </c>
      <c r="F20" s="54">
        <v>33922365</v>
      </c>
      <c r="G20" s="54">
        <v>0</v>
      </c>
      <c r="H20" s="54">
        <v>0</v>
      </c>
      <c r="I20" s="54">
        <v>1622430</v>
      </c>
      <c r="J20" s="54">
        <v>1622430</v>
      </c>
      <c r="K20" s="54">
        <v>450733</v>
      </c>
      <c r="L20" s="54">
        <v>1508126</v>
      </c>
      <c r="M20" s="54">
        <v>1261766</v>
      </c>
      <c r="N20" s="54">
        <v>3220625</v>
      </c>
      <c r="O20" s="54">
        <v>1197835</v>
      </c>
      <c r="P20" s="54">
        <v>-751840</v>
      </c>
      <c r="Q20" s="54">
        <v>867778</v>
      </c>
      <c r="R20" s="54">
        <v>1313773</v>
      </c>
      <c r="S20" s="54">
        <v>0</v>
      </c>
      <c r="T20" s="54">
        <v>0</v>
      </c>
      <c r="U20" s="54">
        <v>0</v>
      </c>
      <c r="V20" s="54">
        <v>0</v>
      </c>
      <c r="W20" s="54">
        <v>6156828</v>
      </c>
      <c r="X20" s="54">
        <v>17977528</v>
      </c>
      <c r="Y20" s="54">
        <v>-11820700</v>
      </c>
      <c r="Z20" s="184">
        <v>-65.75</v>
      </c>
      <c r="AA20" s="130">
        <v>33922365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1558865503</v>
      </c>
      <c r="F22" s="190">
        <f t="shared" si="0"/>
        <v>1450364819</v>
      </c>
      <c r="G22" s="190">
        <f t="shared" si="0"/>
        <v>0</v>
      </c>
      <c r="H22" s="190">
        <f t="shared" si="0"/>
        <v>0</v>
      </c>
      <c r="I22" s="190">
        <f t="shared" si="0"/>
        <v>175225777</v>
      </c>
      <c r="J22" s="190">
        <f t="shared" si="0"/>
        <v>175225777</v>
      </c>
      <c r="K22" s="190">
        <f t="shared" si="0"/>
        <v>103972119</v>
      </c>
      <c r="L22" s="190">
        <f t="shared" si="0"/>
        <v>95518455</v>
      </c>
      <c r="M22" s="190">
        <f t="shared" si="0"/>
        <v>159124234</v>
      </c>
      <c r="N22" s="190">
        <f t="shared" si="0"/>
        <v>358614808</v>
      </c>
      <c r="O22" s="190">
        <f t="shared" si="0"/>
        <v>81174024</v>
      </c>
      <c r="P22" s="190">
        <f t="shared" si="0"/>
        <v>98289715</v>
      </c>
      <c r="Q22" s="190">
        <f t="shared" si="0"/>
        <v>192537584</v>
      </c>
      <c r="R22" s="190">
        <f t="shared" si="0"/>
        <v>372001323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905841908</v>
      </c>
      <c r="X22" s="190">
        <f t="shared" si="0"/>
        <v>1044991560</v>
      </c>
      <c r="Y22" s="190">
        <f t="shared" si="0"/>
        <v>-139149652</v>
      </c>
      <c r="Z22" s="191">
        <f>+IF(X22&lt;&gt;0,+(Y22/X22)*100,0)</f>
        <v>-13.315863718554818</v>
      </c>
      <c r="AA22" s="188">
        <f>SUM(AA5:AA21)</f>
        <v>1450364819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453466956</v>
      </c>
      <c r="F25" s="60">
        <v>462067148</v>
      </c>
      <c r="G25" s="60">
        <v>0</v>
      </c>
      <c r="H25" s="60">
        <v>0</v>
      </c>
      <c r="I25" s="60">
        <v>33827652</v>
      </c>
      <c r="J25" s="60">
        <v>33827652</v>
      </c>
      <c r="K25" s="60">
        <v>33864358</v>
      </c>
      <c r="L25" s="60">
        <v>37920351</v>
      </c>
      <c r="M25" s="60">
        <v>38146877</v>
      </c>
      <c r="N25" s="60">
        <v>109931586</v>
      </c>
      <c r="O25" s="60">
        <v>34551180</v>
      </c>
      <c r="P25" s="60">
        <v>36205472</v>
      </c>
      <c r="Q25" s="60">
        <v>38896856</v>
      </c>
      <c r="R25" s="60">
        <v>109653508</v>
      </c>
      <c r="S25" s="60">
        <v>0</v>
      </c>
      <c r="T25" s="60">
        <v>0</v>
      </c>
      <c r="U25" s="60">
        <v>0</v>
      </c>
      <c r="V25" s="60">
        <v>0</v>
      </c>
      <c r="W25" s="60">
        <v>253412746</v>
      </c>
      <c r="X25" s="60">
        <v>290618072</v>
      </c>
      <c r="Y25" s="60">
        <v>-37205326</v>
      </c>
      <c r="Z25" s="140">
        <v>-12.8</v>
      </c>
      <c r="AA25" s="155">
        <v>462067148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27904156</v>
      </c>
      <c r="F26" s="60">
        <v>24904156</v>
      </c>
      <c r="G26" s="60">
        <v>0</v>
      </c>
      <c r="H26" s="60">
        <v>0</v>
      </c>
      <c r="I26" s="60">
        <v>1892636</v>
      </c>
      <c r="J26" s="60">
        <v>1892636</v>
      </c>
      <c r="K26" s="60">
        <v>1914144</v>
      </c>
      <c r="L26" s="60">
        <v>1914144</v>
      </c>
      <c r="M26" s="60">
        <v>1914144</v>
      </c>
      <c r="N26" s="60">
        <v>5742432</v>
      </c>
      <c r="O26" s="60">
        <v>1938072</v>
      </c>
      <c r="P26" s="60">
        <v>1967811</v>
      </c>
      <c r="Q26" s="60">
        <v>1967811</v>
      </c>
      <c r="R26" s="60">
        <v>5873694</v>
      </c>
      <c r="S26" s="60">
        <v>0</v>
      </c>
      <c r="T26" s="60">
        <v>0</v>
      </c>
      <c r="U26" s="60">
        <v>0</v>
      </c>
      <c r="V26" s="60">
        <v>0</v>
      </c>
      <c r="W26" s="60">
        <v>13508762</v>
      </c>
      <c r="X26" s="60">
        <v>9497480</v>
      </c>
      <c r="Y26" s="60">
        <v>4011282</v>
      </c>
      <c r="Z26" s="140">
        <v>42.24</v>
      </c>
      <c r="AA26" s="155">
        <v>24904156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45754600</v>
      </c>
      <c r="F27" s="60">
        <v>20754600</v>
      </c>
      <c r="G27" s="60">
        <v>0</v>
      </c>
      <c r="H27" s="60">
        <v>0</v>
      </c>
      <c r="I27" s="60">
        <v>113596</v>
      </c>
      <c r="J27" s="60">
        <v>113596</v>
      </c>
      <c r="K27" s="60">
        <v>12665682</v>
      </c>
      <c r="L27" s="60">
        <v>112213</v>
      </c>
      <c r="M27" s="60">
        <v>5548508</v>
      </c>
      <c r="N27" s="60">
        <v>18326403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18439999</v>
      </c>
      <c r="X27" s="60"/>
      <c r="Y27" s="60">
        <v>18439999</v>
      </c>
      <c r="Z27" s="140">
        <v>0</v>
      </c>
      <c r="AA27" s="155">
        <v>20754600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142181719</v>
      </c>
      <c r="F28" s="60">
        <v>162181720</v>
      </c>
      <c r="G28" s="60">
        <v>0</v>
      </c>
      <c r="H28" s="60">
        <v>0</v>
      </c>
      <c r="I28" s="60">
        <v>7416</v>
      </c>
      <c r="J28" s="60">
        <v>7416</v>
      </c>
      <c r="K28" s="60">
        <v>0</v>
      </c>
      <c r="L28" s="60">
        <v>2915</v>
      </c>
      <c r="M28" s="60">
        <v>2584</v>
      </c>
      <c r="N28" s="60">
        <v>5499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12915</v>
      </c>
      <c r="X28" s="60">
        <v>94768376</v>
      </c>
      <c r="Y28" s="60">
        <v>-94755461</v>
      </c>
      <c r="Z28" s="140">
        <v>-99.99</v>
      </c>
      <c r="AA28" s="155">
        <v>162181720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4941810</v>
      </c>
      <c r="F29" s="60">
        <v>18000867</v>
      </c>
      <c r="G29" s="60">
        <v>0</v>
      </c>
      <c r="H29" s="60">
        <v>0</v>
      </c>
      <c r="I29" s="60">
        <v>4193076</v>
      </c>
      <c r="J29" s="60">
        <v>4193076</v>
      </c>
      <c r="K29" s="60">
        <v>4401291</v>
      </c>
      <c r="L29" s="60">
        <v>2514080</v>
      </c>
      <c r="M29" s="60">
        <v>566634</v>
      </c>
      <c r="N29" s="60">
        <v>7482005</v>
      </c>
      <c r="O29" s="60">
        <v>160000</v>
      </c>
      <c r="P29" s="60">
        <v>5630108</v>
      </c>
      <c r="Q29" s="60">
        <v>1515695</v>
      </c>
      <c r="R29" s="60">
        <v>7305803</v>
      </c>
      <c r="S29" s="60">
        <v>0</v>
      </c>
      <c r="T29" s="60">
        <v>0</v>
      </c>
      <c r="U29" s="60">
        <v>0</v>
      </c>
      <c r="V29" s="60">
        <v>0</v>
      </c>
      <c r="W29" s="60">
        <v>18980884</v>
      </c>
      <c r="X29" s="60">
        <v>3400000</v>
      </c>
      <c r="Y29" s="60">
        <v>15580884</v>
      </c>
      <c r="Z29" s="140">
        <v>458.26</v>
      </c>
      <c r="AA29" s="155">
        <v>18000867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627737992</v>
      </c>
      <c r="F30" s="60">
        <v>592737992</v>
      </c>
      <c r="G30" s="60">
        <v>0</v>
      </c>
      <c r="H30" s="60">
        <v>0</v>
      </c>
      <c r="I30" s="60">
        <v>113244509</v>
      </c>
      <c r="J30" s="60">
        <v>113244509</v>
      </c>
      <c r="K30" s="60">
        <v>59718151</v>
      </c>
      <c r="L30" s="60">
        <v>42063540</v>
      </c>
      <c r="M30" s="60">
        <v>48325943</v>
      </c>
      <c r="N30" s="60">
        <v>150107634</v>
      </c>
      <c r="O30" s="60">
        <v>48786455</v>
      </c>
      <c r="P30" s="60">
        <v>45618670</v>
      </c>
      <c r="Q30" s="60">
        <v>46599914</v>
      </c>
      <c r="R30" s="60">
        <v>141005039</v>
      </c>
      <c r="S30" s="60">
        <v>0</v>
      </c>
      <c r="T30" s="60">
        <v>0</v>
      </c>
      <c r="U30" s="60">
        <v>0</v>
      </c>
      <c r="V30" s="60">
        <v>0</v>
      </c>
      <c r="W30" s="60">
        <v>404357182</v>
      </c>
      <c r="X30" s="60">
        <v>439403776</v>
      </c>
      <c r="Y30" s="60">
        <v>-35046594</v>
      </c>
      <c r="Z30" s="140">
        <v>-7.98</v>
      </c>
      <c r="AA30" s="155">
        <v>592737992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37157281</v>
      </c>
      <c r="F32" s="60">
        <v>40157281</v>
      </c>
      <c r="G32" s="60">
        <v>0</v>
      </c>
      <c r="H32" s="60">
        <v>0</v>
      </c>
      <c r="I32" s="60">
        <v>230766</v>
      </c>
      <c r="J32" s="60">
        <v>230766</v>
      </c>
      <c r="K32" s="60">
        <v>3453328</v>
      </c>
      <c r="L32" s="60">
        <v>2394958</v>
      </c>
      <c r="M32" s="60">
        <v>728750</v>
      </c>
      <c r="N32" s="60">
        <v>6577036</v>
      </c>
      <c r="O32" s="60">
        <v>7854802</v>
      </c>
      <c r="P32" s="60">
        <v>1696031</v>
      </c>
      <c r="Q32" s="60">
        <v>3768408</v>
      </c>
      <c r="R32" s="60">
        <v>13319241</v>
      </c>
      <c r="S32" s="60">
        <v>0</v>
      </c>
      <c r="T32" s="60">
        <v>0</v>
      </c>
      <c r="U32" s="60">
        <v>0</v>
      </c>
      <c r="V32" s="60">
        <v>0</v>
      </c>
      <c r="W32" s="60">
        <v>20127043</v>
      </c>
      <c r="X32" s="60">
        <v>25122584</v>
      </c>
      <c r="Y32" s="60">
        <v>-4995541</v>
      </c>
      <c r="Z32" s="140">
        <v>-19.88</v>
      </c>
      <c r="AA32" s="155">
        <v>40157281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420000</v>
      </c>
      <c r="F33" s="60">
        <v>1500000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1500000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213077796</v>
      </c>
      <c r="F34" s="60">
        <v>120500942</v>
      </c>
      <c r="G34" s="60">
        <v>0</v>
      </c>
      <c r="H34" s="60">
        <v>0</v>
      </c>
      <c r="I34" s="60">
        <v>6642484</v>
      </c>
      <c r="J34" s="60">
        <v>6642484</v>
      </c>
      <c r="K34" s="60">
        <v>9387387</v>
      </c>
      <c r="L34" s="60">
        <v>11617358</v>
      </c>
      <c r="M34" s="60">
        <v>1129826</v>
      </c>
      <c r="N34" s="60">
        <v>22134571</v>
      </c>
      <c r="O34" s="60">
        <v>3356791</v>
      </c>
      <c r="P34" s="60">
        <v>16376709</v>
      </c>
      <c r="Q34" s="60">
        <v>12079220</v>
      </c>
      <c r="R34" s="60">
        <v>31812720</v>
      </c>
      <c r="S34" s="60">
        <v>0</v>
      </c>
      <c r="T34" s="60">
        <v>0</v>
      </c>
      <c r="U34" s="60">
        <v>0</v>
      </c>
      <c r="V34" s="60">
        <v>0</v>
      </c>
      <c r="W34" s="60">
        <v>60589775</v>
      </c>
      <c r="X34" s="60">
        <v>142052000</v>
      </c>
      <c r="Y34" s="60">
        <v>-81462225</v>
      </c>
      <c r="Z34" s="140">
        <v>-57.35</v>
      </c>
      <c r="AA34" s="155">
        <v>120500942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1552642310</v>
      </c>
      <c r="F36" s="190">
        <f t="shared" si="1"/>
        <v>1442804706</v>
      </c>
      <c r="G36" s="190">
        <f t="shared" si="1"/>
        <v>0</v>
      </c>
      <c r="H36" s="190">
        <f t="shared" si="1"/>
        <v>0</v>
      </c>
      <c r="I36" s="190">
        <f t="shared" si="1"/>
        <v>160152135</v>
      </c>
      <c r="J36" s="190">
        <f t="shared" si="1"/>
        <v>160152135</v>
      </c>
      <c r="K36" s="190">
        <f t="shared" si="1"/>
        <v>125404341</v>
      </c>
      <c r="L36" s="190">
        <f t="shared" si="1"/>
        <v>98539559</v>
      </c>
      <c r="M36" s="190">
        <f t="shared" si="1"/>
        <v>96363266</v>
      </c>
      <c r="N36" s="190">
        <f t="shared" si="1"/>
        <v>320307166</v>
      </c>
      <c r="O36" s="190">
        <f t="shared" si="1"/>
        <v>96647300</v>
      </c>
      <c r="P36" s="190">
        <f t="shared" si="1"/>
        <v>107494801</v>
      </c>
      <c r="Q36" s="190">
        <f t="shared" si="1"/>
        <v>104827904</v>
      </c>
      <c r="R36" s="190">
        <f t="shared" si="1"/>
        <v>308970005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789429306</v>
      </c>
      <c r="X36" s="190">
        <f t="shared" si="1"/>
        <v>1004862288</v>
      </c>
      <c r="Y36" s="190">
        <f t="shared" si="1"/>
        <v>-215432982</v>
      </c>
      <c r="Z36" s="191">
        <f>+IF(X36&lt;&gt;0,+(Y36/X36)*100,0)</f>
        <v>-21.439055338496292</v>
      </c>
      <c r="AA36" s="188">
        <f>SUM(AA25:AA35)</f>
        <v>1442804706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6223193</v>
      </c>
      <c r="F38" s="106">
        <f t="shared" si="2"/>
        <v>7560113</v>
      </c>
      <c r="G38" s="106">
        <f t="shared" si="2"/>
        <v>0</v>
      </c>
      <c r="H38" s="106">
        <f t="shared" si="2"/>
        <v>0</v>
      </c>
      <c r="I38" s="106">
        <f t="shared" si="2"/>
        <v>15073642</v>
      </c>
      <c r="J38" s="106">
        <f t="shared" si="2"/>
        <v>15073642</v>
      </c>
      <c r="K38" s="106">
        <f t="shared" si="2"/>
        <v>-21432222</v>
      </c>
      <c r="L38" s="106">
        <f t="shared" si="2"/>
        <v>-3021104</v>
      </c>
      <c r="M38" s="106">
        <f t="shared" si="2"/>
        <v>62760968</v>
      </c>
      <c r="N38" s="106">
        <f t="shared" si="2"/>
        <v>38307642</v>
      </c>
      <c r="O38" s="106">
        <f t="shared" si="2"/>
        <v>-15473276</v>
      </c>
      <c r="P38" s="106">
        <f t="shared" si="2"/>
        <v>-9205086</v>
      </c>
      <c r="Q38" s="106">
        <f t="shared" si="2"/>
        <v>87709680</v>
      </c>
      <c r="R38" s="106">
        <f t="shared" si="2"/>
        <v>63031318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116412602</v>
      </c>
      <c r="X38" s="106">
        <f>IF(F22=F36,0,X22-X36)</f>
        <v>40129272</v>
      </c>
      <c r="Y38" s="106">
        <f t="shared" si="2"/>
        <v>76283330</v>
      </c>
      <c r="Z38" s="201">
        <f>+IF(X38&lt;&gt;0,+(Y38/X38)*100,0)</f>
        <v>190.0939792777701</v>
      </c>
      <c r="AA38" s="199">
        <f>+AA22-AA36</f>
        <v>7560113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223782668</v>
      </c>
      <c r="F39" s="60">
        <v>0</v>
      </c>
      <c r="G39" s="60">
        <v>0</v>
      </c>
      <c r="H39" s="60">
        <v>0</v>
      </c>
      <c r="I39" s="60">
        <v>4122595</v>
      </c>
      <c r="J39" s="60">
        <v>4122595</v>
      </c>
      <c r="K39" s="60">
        <v>1285268</v>
      </c>
      <c r="L39" s="60">
        <v>0</v>
      </c>
      <c r="M39" s="60">
        <v>1811542</v>
      </c>
      <c r="N39" s="60">
        <v>3096810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7219405</v>
      </c>
      <c r="X39" s="60">
        <v>109759210</v>
      </c>
      <c r="Y39" s="60">
        <v>-102539805</v>
      </c>
      <c r="Z39" s="140">
        <v>-93.42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230005861</v>
      </c>
      <c r="F42" s="88">
        <f t="shared" si="3"/>
        <v>7560113</v>
      </c>
      <c r="G42" s="88">
        <f t="shared" si="3"/>
        <v>0</v>
      </c>
      <c r="H42" s="88">
        <f t="shared" si="3"/>
        <v>0</v>
      </c>
      <c r="I42" s="88">
        <f t="shared" si="3"/>
        <v>19196237</v>
      </c>
      <c r="J42" s="88">
        <f t="shared" si="3"/>
        <v>19196237</v>
      </c>
      <c r="K42" s="88">
        <f t="shared" si="3"/>
        <v>-20146954</v>
      </c>
      <c r="L42" s="88">
        <f t="shared" si="3"/>
        <v>-3021104</v>
      </c>
      <c r="M42" s="88">
        <f t="shared" si="3"/>
        <v>64572510</v>
      </c>
      <c r="N42" s="88">
        <f t="shared" si="3"/>
        <v>41404452</v>
      </c>
      <c r="O42" s="88">
        <f t="shared" si="3"/>
        <v>-15473276</v>
      </c>
      <c r="P42" s="88">
        <f t="shared" si="3"/>
        <v>-9205086</v>
      </c>
      <c r="Q42" s="88">
        <f t="shared" si="3"/>
        <v>87709680</v>
      </c>
      <c r="R42" s="88">
        <f t="shared" si="3"/>
        <v>63031318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123632007</v>
      </c>
      <c r="X42" s="88">
        <f t="shared" si="3"/>
        <v>149888482</v>
      </c>
      <c r="Y42" s="88">
        <f t="shared" si="3"/>
        <v>-26256475</v>
      </c>
      <c r="Z42" s="208">
        <f>+IF(X42&lt;&gt;0,+(Y42/X42)*100,0)</f>
        <v>-17.51733999147446</v>
      </c>
      <c r="AA42" s="206">
        <f>SUM(AA38:AA41)</f>
        <v>7560113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230005861</v>
      </c>
      <c r="F44" s="77">
        <f t="shared" si="4"/>
        <v>7560113</v>
      </c>
      <c r="G44" s="77">
        <f t="shared" si="4"/>
        <v>0</v>
      </c>
      <c r="H44" s="77">
        <f t="shared" si="4"/>
        <v>0</v>
      </c>
      <c r="I44" s="77">
        <f t="shared" si="4"/>
        <v>19196237</v>
      </c>
      <c r="J44" s="77">
        <f t="shared" si="4"/>
        <v>19196237</v>
      </c>
      <c r="K44" s="77">
        <f t="shared" si="4"/>
        <v>-20146954</v>
      </c>
      <c r="L44" s="77">
        <f t="shared" si="4"/>
        <v>-3021104</v>
      </c>
      <c r="M44" s="77">
        <f t="shared" si="4"/>
        <v>64572510</v>
      </c>
      <c r="N44" s="77">
        <f t="shared" si="4"/>
        <v>41404452</v>
      </c>
      <c r="O44" s="77">
        <f t="shared" si="4"/>
        <v>-15473276</v>
      </c>
      <c r="P44" s="77">
        <f t="shared" si="4"/>
        <v>-9205086</v>
      </c>
      <c r="Q44" s="77">
        <f t="shared" si="4"/>
        <v>87709680</v>
      </c>
      <c r="R44" s="77">
        <f t="shared" si="4"/>
        <v>63031318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123632007</v>
      </c>
      <c r="X44" s="77">
        <f t="shared" si="4"/>
        <v>149888482</v>
      </c>
      <c r="Y44" s="77">
        <f t="shared" si="4"/>
        <v>-26256475</v>
      </c>
      <c r="Z44" s="212">
        <f>+IF(X44&lt;&gt;0,+(Y44/X44)*100,0)</f>
        <v>-17.51733999147446</v>
      </c>
      <c r="AA44" s="210">
        <f>+AA42-AA43</f>
        <v>7560113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230005861</v>
      </c>
      <c r="F46" s="88">
        <f t="shared" si="5"/>
        <v>7560113</v>
      </c>
      <c r="G46" s="88">
        <f t="shared" si="5"/>
        <v>0</v>
      </c>
      <c r="H46" s="88">
        <f t="shared" si="5"/>
        <v>0</v>
      </c>
      <c r="I46" s="88">
        <f t="shared" si="5"/>
        <v>19196237</v>
      </c>
      <c r="J46" s="88">
        <f t="shared" si="5"/>
        <v>19196237</v>
      </c>
      <c r="K46" s="88">
        <f t="shared" si="5"/>
        <v>-20146954</v>
      </c>
      <c r="L46" s="88">
        <f t="shared" si="5"/>
        <v>-3021104</v>
      </c>
      <c r="M46" s="88">
        <f t="shared" si="5"/>
        <v>64572510</v>
      </c>
      <c r="N46" s="88">
        <f t="shared" si="5"/>
        <v>41404452</v>
      </c>
      <c r="O46" s="88">
        <f t="shared" si="5"/>
        <v>-15473276</v>
      </c>
      <c r="P46" s="88">
        <f t="shared" si="5"/>
        <v>-9205086</v>
      </c>
      <c r="Q46" s="88">
        <f t="shared" si="5"/>
        <v>87709680</v>
      </c>
      <c r="R46" s="88">
        <f t="shared" si="5"/>
        <v>63031318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123632007</v>
      </c>
      <c r="X46" s="88">
        <f t="shared" si="5"/>
        <v>149888482</v>
      </c>
      <c r="Y46" s="88">
        <f t="shared" si="5"/>
        <v>-26256475</v>
      </c>
      <c r="Z46" s="208">
        <f>+IF(X46&lt;&gt;0,+(Y46/X46)*100,0)</f>
        <v>-17.51733999147446</v>
      </c>
      <c r="AA46" s="206">
        <f>SUM(AA44:AA45)</f>
        <v>7560113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230005861</v>
      </c>
      <c r="F48" s="219">
        <f t="shared" si="6"/>
        <v>7560113</v>
      </c>
      <c r="G48" s="219">
        <f t="shared" si="6"/>
        <v>0</v>
      </c>
      <c r="H48" s="220">
        <f t="shared" si="6"/>
        <v>0</v>
      </c>
      <c r="I48" s="220">
        <f t="shared" si="6"/>
        <v>19196237</v>
      </c>
      <c r="J48" s="220">
        <f t="shared" si="6"/>
        <v>19196237</v>
      </c>
      <c r="K48" s="220">
        <f t="shared" si="6"/>
        <v>-20146954</v>
      </c>
      <c r="L48" s="220">
        <f t="shared" si="6"/>
        <v>-3021104</v>
      </c>
      <c r="M48" s="219">
        <f t="shared" si="6"/>
        <v>64572510</v>
      </c>
      <c r="N48" s="219">
        <f t="shared" si="6"/>
        <v>41404452</v>
      </c>
      <c r="O48" s="220">
        <f t="shared" si="6"/>
        <v>-15473276</v>
      </c>
      <c r="P48" s="220">
        <f t="shared" si="6"/>
        <v>-9205086</v>
      </c>
      <c r="Q48" s="220">
        <f t="shared" si="6"/>
        <v>87709680</v>
      </c>
      <c r="R48" s="220">
        <f t="shared" si="6"/>
        <v>63031318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123632007</v>
      </c>
      <c r="X48" s="220">
        <f t="shared" si="6"/>
        <v>149888482</v>
      </c>
      <c r="Y48" s="220">
        <f t="shared" si="6"/>
        <v>-26256475</v>
      </c>
      <c r="Z48" s="221">
        <f>+IF(X48&lt;&gt;0,+(Y48/X48)*100,0)</f>
        <v>-17.51733999147446</v>
      </c>
      <c r="AA48" s="222">
        <f>SUM(AA46:AA47)</f>
        <v>7560113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10000000</v>
      </c>
      <c r="F5" s="100">
        <f t="shared" si="0"/>
        <v>5200000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7370000</v>
      </c>
      <c r="Y5" s="100">
        <f t="shared" si="0"/>
        <v>-7370000</v>
      </c>
      <c r="Z5" s="137">
        <f>+IF(X5&lt;&gt;0,+(Y5/X5)*100,0)</f>
        <v>-100</v>
      </c>
      <c r="AA5" s="153">
        <f>SUM(AA6:AA8)</f>
        <v>5200000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>
        <v>10000000</v>
      </c>
      <c r="F8" s="60">
        <v>5200000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7370000</v>
      </c>
      <c r="Y8" s="60">
        <v>-7370000</v>
      </c>
      <c r="Z8" s="140">
        <v>-100</v>
      </c>
      <c r="AA8" s="62">
        <v>5200000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39791584</v>
      </c>
      <c r="F9" s="100">
        <f t="shared" si="1"/>
        <v>73076128</v>
      </c>
      <c r="G9" s="100">
        <f t="shared" si="1"/>
        <v>0</v>
      </c>
      <c r="H9" s="100">
        <f t="shared" si="1"/>
        <v>0</v>
      </c>
      <c r="I9" s="100">
        <f t="shared" si="1"/>
        <v>647561</v>
      </c>
      <c r="J9" s="100">
        <f t="shared" si="1"/>
        <v>647561</v>
      </c>
      <c r="K9" s="100">
        <f t="shared" si="1"/>
        <v>713196</v>
      </c>
      <c r="L9" s="100">
        <f t="shared" si="1"/>
        <v>1114718</v>
      </c>
      <c r="M9" s="100">
        <f t="shared" si="1"/>
        <v>1390956</v>
      </c>
      <c r="N9" s="100">
        <f t="shared" si="1"/>
        <v>3218870</v>
      </c>
      <c r="O9" s="100">
        <f t="shared" si="1"/>
        <v>324738</v>
      </c>
      <c r="P9" s="100">
        <f t="shared" si="1"/>
        <v>3176199</v>
      </c>
      <c r="Q9" s="100">
        <f t="shared" si="1"/>
        <v>981744</v>
      </c>
      <c r="R9" s="100">
        <f t="shared" si="1"/>
        <v>4482681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8349112</v>
      </c>
      <c r="X9" s="100">
        <f t="shared" si="1"/>
        <v>21775927</v>
      </c>
      <c r="Y9" s="100">
        <f t="shared" si="1"/>
        <v>-13426815</v>
      </c>
      <c r="Z9" s="137">
        <f>+IF(X9&lt;&gt;0,+(Y9/X9)*100,0)</f>
        <v>-61.65898241668426</v>
      </c>
      <c r="AA9" s="102">
        <f>SUM(AA10:AA14)</f>
        <v>73076128</v>
      </c>
    </row>
    <row r="10" spans="1:27" ht="12.75">
      <c r="A10" s="138" t="s">
        <v>79</v>
      </c>
      <c r="B10" s="136"/>
      <c r="C10" s="155"/>
      <c r="D10" s="155"/>
      <c r="E10" s="156">
        <v>13845118</v>
      </c>
      <c r="F10" s="60">
        <v>10645118</v>
      </c>
      <c r="G10" s="60"/>
      <c r="H10" s="60"/>
      <c r="I10" s="60"/>
      <c r="J10" s="60"/>
      <c r="K10" s="60"/>
      <c r="L10" s="60"/>
      <c r="M10" s="60">
        <v>1113347</v>
      </c>
      <c r="N10" s="60">
        <v>1113347</v>
      </c>
      <c r="O10" s="60">
        <v>324738</v>
      </c>
      <c r="P10" s="60">
        <v>2763359</v>
      </c>
      <c r="Q10" s="60">
        <v>342610</v>
      </c>
      <c r="R10" s="60">
        <v>3430707</v>
      </c>
      <c r="S10" s="60"/>
      <c r="T10" s="60"/>
      <c r="U10" s="60"/>
      <c r="V10" s="60"/>
      <c r="W10" s="60">
        <v>4544054</v>
      </c>
      <c r="X10" s="60">
        <v>8295118</v>
      </c>
      <c r="Y10" s="60">
        <v>-3751064</v>
      </c>
      <c r="Z10" s="140">
        <v>-45.22</v>
      </c>
      <c r="AA10" s="62">
        <v>10645118</v>
      </c>
    </row>
    <row r="11" spans="1:27" ht="12.75">
      <c r="A11" s="138" t="s">
        <v>80</v>
      </c>
      <c r="B11" s="136"/>
      <c r="C11" s="155"/>
      <c r="D11" s="155"/>
      <c r="E11" s="156">
        <v>25946466</v>
      </c>
      <c r="F11" s="60">
        <v>17731010</v>
      </c>
      <c r="G11" s="60"/>
      <c r="H11" s="60"/>
      <c r="I11" s="60">
        <v>647561</v>
      </c>
      <c r="J11" s="60">
        <v>647561</v>
      </c>
      <c r="K11" s="60">
        <v>713196</v>
      </c>
      <c r="L11" s="60">
        <v>1114718</v>
      </c>
      <c r="M11" s="60">
        <v>277609</v>
      </c>
      <c r="N11" s="60">
        <v>2105523</v>
      </c>
      <c r="O11" s="60"/>
      <c r="P11" s="60">
        <v>412840</v>
      </c>
      <c r="Q11" s="60">
        <v>639134</v>
      </c>
      <c r="R11" s="60">
        <v>1051974</v>
      </c>
      <c r="S11" s="60"/>
      <c r="T11" s="60"/>
      <c r="U11" s="60"/>
      <c r="V11" s="60"/>
      <c r="W11" s="60">
        <v>3805058</v>
      </c>
      <c r="X11" s="60">
        <v>13480809</v>
      </c>
      <c r="Y11" s="60">
        <v>-9675751</v>
      </c>
      <c r="Z11" s="140">
        <v>-71.77</v>
      </c>
      <c r="AA11" s="62">
        <v>17731010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>
        <v>44700000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44700000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90577084</v>
      </c>
      <c r="F15" s="100">
        <f t="shared" si="2"/>
        <v>28454410</v>
      </c>
      <c r="G15" s="100">
        <f t="shared" si="2"/>
        <v>0</v>
      </c>
      <c r="H15" s="100">
        <f t="shared" si="2"/>
        <v>0</v>
      </c>
      <c r="I15" s="100">
        <f t="shared" si="2"/>
        <v>1731781</v>
      </c>
      <c r="J15" s="100">
        <f t="shared" si="2"/>
        <v>1731781</v>
      </c>
      <c r="K15" s="100">
        <f t="shared" si="2"/>
        <v>382079</v>
      </c>
      <c r="L15" s="100">
        <f t="shared" si="2"/>
        <v>2131451</v>
      </c>
      <c r="M15" s="100">
        <f t="shared" si="2"/>
        <v>336145</v>
      </c>
      <c r="N15" s="100">
        <f t="shared" si="2"/>
        <v>2849675</v>
      </c>
      <c r="O15" s="100">
        <f t="shared" si="2"/>
        <v>0</v>
      </c>
      <c r="P15" s="100">
        <f t="shared" si="2"/>
        <v>227758</v>
      </c>
      <c r="Q15" s="100">
        <f t="shared" si="2"/>
        <v>2378982</v>
      </c>
      <c r="R15" s="100">
        <f t="shared" si="2"/>
        <v>2606740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7188196</v>
      </c>
      <c r="X15" s="100">
        <f t="shared" si="2"/>
        <v>51873283</v>
      </c>
      <c r="Y15" s="100">
        <f t="shared" si="2"/>
        <v>-44685087</v>
      </c>
      <c r="Z15" s="137">
        <f>+IF(X15&lt;&gt;0,+(Y15/X15)*100,0)</f>
        <v>-86.14277796915225</v>
      </c>
      <c r="AA15" s="102">
        <f>SUM(AA16:AA18)</f>
        <v>28454410</v>
      </c>
    </row>
    <row r="16" spans="1:27" ht="12.75">
      <c r="A16" s="138" t="s">
        <v>85</v>
      </c>
      <c r="B16" s="136"/>
      <c r="C16" s="155"/>
      <c r="D16" s="155"/>
      <c r="E16" s="156">
        <v>48011635</v>
      </c>
      <c r="F16" s="60">
        <v>3468257</v>
      </c>
      <c r="G16" s="60"/>
      <c r="H16" s="60"/>
      <c r="I16" s="60">
        <v>784380</v>
      </c>
      <c r="J16" s="60">
        <v>784380</v>
      </c>
      <c r="K16" s="60">
        <v>382079</v>
      </c>
      <c r="L16" s="60">
        <v>1329218</v>
      </c>
      <c r="M16" s="60"/>
      <c r="N16" s="60">
        <v>1711297</v>
      </c>
      <c r="O16" s="60"/>
      <c r="P16" s="60"/>
      <c r="Q16" s="60">
        <v>316108</v>
      </c>
      <c r="R16" s="60">
        <v>316108</v>
      </c>
      <c r="S16" s="60"/>
      <c r="T16" s="60"/>
      <c r="U16" s="60"/>
      <c r="V16" s="60"/>
      <c r="W16" s="60">
        <v>2811785</v>
      </c>
      <c r="X16" s="60">
        <v>25625000</v>
      </c>
      <c r="Y16" s="60">
        <v>-22813215</v>
      </c>
      <c r="Z16" s="140">
        <v>-89.03</v>
      </c>
      <c r="AA16" s="62">
        <v>3468257</v>
      </c>
    </row>
    <row r="17" spans="1:27" ht="12.75">
      <c r="A17" s="138" t="s">
        <v>86</v>
      </c>
      <c r="B17" s="136"/>
      <c r="C17" s="155"/>
      <c r="D17" s="155"/>
      <c r="E17" s="156">
        <v>42565449</v>
      </c>
      <c r="F17" s="60">
        <v>24986153</v>
      </c>
      <c r="G17" s="60"/>
      <c r="H17" s="60"/>
      <c r="I17" s="60">
        <v>947401</v>
      </c>
      <c r="J17" s="60">
        <v>947401</v>
      </c>
      <c r="K17" s="60"/>
      <c r="L17" s="60">
        <v>802233</v>
      </c>
      <c r="M17" s="60">
        <v>336145</v>
      </c>
      <c r="N17" s="60">
        <v>1138378</v>
      </c>
      <c r="O17" s="60"/>
      <c r="P17" s="60">
        <v>227758</v>
      </c>
      <c r="Q17" s="60">
        <v>2062874</v>
      </c>
      <c r="R17" s="60">
        <v>2290632</v>
      </c>
      <c r="S17" s="60"/>
      <c r="T17" s="60"/>
      <c r="U17" s="60"/>
      <c r="V17" s="60"/>
      <c r="W17" s="60">
        <v>4376411</v>
      </c>
      <c r="X17" s="60">
        <v>26248283</v>
      </c>
      <c r="Y17" s="60">
        <v>-21871872</v>
      </c>
      <c r="Z17" s="140">
        <v>-83.33</v>
      </c>
      <c r="AA17" s="62">
        <v>24986153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100414000</v>
      </c>
      <c r="F19" s="100">
        <f t="shared" si="3"/>
        <v>140821535</v>
      </c>
      <c r="G19" s="100">
        <f t="shared" si="3"/>
        <v>0</v>
      </c>
      <c r="H19" s="100">
        <f t="shared" si="3"/>
        <v>0</v>
      </c>
      <c r="I19" s="100">
        <f t="shared" si="3"/>
        <v>231178</v>
      </c>
      <c r="J19" s="100">
        <f t="shared" si="3"/>
        <v>231178</v>
      </c>
      <c r="K19" s="100">
        <f t="shared" si="3"/>
        <v>0</v>
      </c>
      <c r="L19" s="100">
        <f t="shared" si="3"/>
        <v>1861807</v>
      </c>
      <c r="M19" s="100">
        <f t="shared" si="3"/>
        <v>84441</v>
      </c>
      <c r="N19" s="100">
        <f t="shared" si="3"/>
        <v>1946248</v>
      </c>
      <c r="O19" s="100">
        <f t="shared" si="3"/>
        <v>472388</v>
      </c>
      <c r="P19" s="100">
        <f t="shared" si="3"/>
        <v>5408444</v>
      </c>
      <c r="Q19" s="100">
        <f t="shared" si="3"/>
        <v>27588464</v>
      </c>
      <c r="R19" s="100">
        <f t="shared" si="3"/>
        <v>33469296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35646722</v>
      </c>
      <c r="X19" s="100">
        <f t="shared" si="3"/>
        <v>55700000</v>
      </c>
      <c r="Y19" s="100">
        <f t="shared" si="3"/>
        <v>-20053278</v>
      </c>
      <c r="Z19" s="137">
        <f>+IF(X19&lt;&gt;0,+(Y19/X19)*100,0)</f>
        <v>-36.00229443447038</v>
      </c>
      <c r="AA19" s="102">
        <f>SUM(AA20:AA23)</f>
        <v>140821535</v>
      </c>
    </row>
    <row r="20" spans="1:27" ht="12.75">
      <c r="A20" s="138" t="s">
        <v>89</v>
      </c>
      <c r="B20" s="136"/>
      <c r="C20" s="155"/>
      <c r="D20" s="155"/>
      <c r="E20" s="156">
        <v>24000000</v>
      </c>
      <c r="F20" s="60">
        <v>35000000</v>
      </c>
      <c r="G20" s="60"/>
      <c r="H20" s="60"/>
      <c r="I20" s="60">
        <v>131127</v>
      </c>
      <c r="J20" s="60">
        <v>131127</v>
      </c>
      <c r="K20" s="60"/>
      <c r="L20" s="60"/>
      <c r="M20" s="60"/>
      <c r="N20" s="60"/>
      <c r="O20" s="60"/>
      <c r="P20" s="60">
        <v>233141</v>
      </c>
      <c r="Q20" s="60">
        <v>233141</v>
      </c>
      <c r="R20" s="60">
        <v>466282</v>
      </c>
      <c r="S20" s="60"/>
      <c r="T20" s="60"/>
      <c r="U20" s="60"/>
      <c r="V20" s="60"/>
      <c r="W20" s="60">
        <v>597409</v>
      </c>
      <c r="X20" s="60">
        <v>10300000</v>
      </c>
      <c r="Y20" s="60">
        <v>-9702591</v>
      </c>
      <c r="Z20" s="140">
        <v>-94.2</v>
      </c>
      <c r="AA20" s="62">
        <v>35000000</v>
      </c>
    </row>
    <row r="21" spans="1:27" ht="12.75">
      <c r="A21" s="138" t="s">
        <v>90</v>
      </c>
      <c r="B21" s="136"/>
      <c r="C21" s="155"/>
      <c r="D21" s="155"/>
      <c r="E21" s="156">
        <v>62914000</v>
      </c>
      <c r="F21" s="60">
        <v>94208964</v>
      </c>
      <c r="G21" s="60"/>
      <c r="H21" s="60"/>
      <c r="I21" s="60">
        <v>100051</v>
      </c>
      <c r="J21" s="60">
        <v>100051</v>
      </c>
      <c r="K21" s="60"/>
      <c r="L21" s="60">
        <v>1604174</v>
      </c>
      <c r="M21" s="60"/>
      <c r="N21" s="60">
        <v>1604174</v>
      </c>
      <c r="O21" s="60">
        <v>472388</v>
      </c>
      <c r="P21" s="60">
        <v>5175303</v>
      </c>
      <c r="Q21" s="60">
        <v>26408807</v>
      </c>
      <c r="R21" s="60">
        <v>32056498</v>
      </c>
      <c r="S21" s="60"/>
      <c r="T21" s="60"/>
      <c r="U21" s="60"/>
      <c r="V21" s="60"/>
      <c r="W21" s="60">
        <v>33760723</v>
      </c>
      <c r="X21" s="60">
        <v>39700000</v>
      </c>
      <c r="Y21" s="60">
        <v>-5939277</v>
      </c>
      <c r="Z21" s="140">
        <v>-14.96</v>
      </c>
      <c r="AA21" s="62">
        <v>94208964</v>
      </c>
    </row>
    <row r="22" spans="1:27" ht="12.75">
      <c r="A22" s="138" t="s">
        <v>91</v>
      </c>
      <c r="B22" s="136"/>
      <c r="C22" s="157"/>
      <c r="D22" s="157"/>
      <c r="E22" s="158">
        <v>1500000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800000</v>
      </c>
      <c r="Y22" s="159">
        <v>-800000</v>
      </c>
      <c r="Z22" s="141">
        <v>-100</v>
      </c>
      <c r="AA22" s="225"/>
    </row>
    <row r="23" spans="1:27" ht="12.75">
      <c r="A23" s="138" t="s">
        <v>92</v>
      </c>
      <c r="B23" s="136"/>
      <c r="C23" s="155"/>
      <c r="D23" s="155"/>
      <c r="E23" s="156">
        <v>12000000</v>
      </c>
      <c r="F23" s="60">
        <v>11612571</v>
      </c>
      <c r="G23" s="60"/>
      <c r="H23" s="60"/>
      <c r="I23" s="60"/>
      <c r="J23" s="60"/>
      <c r="K23" s="60"/>
      <c r="L23" s="60">
        <v>257633</v>
      </c>
      <c r="M23" s="60">
        <v>84441</v>
      </c>
      <c r="N23" s="60">
        <v>342074</v>
      </c>
      <c r="O23" s="60"/>
      <c r="P23" s="60"/>
      <c r="Q23" s="60">
        <v>946516</v>
      </c>
      <c r="R23" s="60">
        <v>946516</v>
      </c>
      <c r="S23" s="60"/>
      <c r="T23" s="60"/>
      <c r="U23" s="60"/>
      <c r="V23" s="60"/>
      <c r="W23" s="60">
        <v>1288590</v>
      </c>
      <c r="X23" s="60">
        <v>4900000</v>
      </c>
      <c r="Y23" s="60">
        <v>-3611410</v>
      </c>
      <c r="Z23" s="140">
        <v>-73.7</v>
      </c>
      <c r="AA23" s="62">
        <v>11612571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240782668</v>
      </c>
      <c r="F25" s="219">
        <f t="shared" si="4"/>
        <v>247552073</v>
      </c>
      <c r="G25" s="219">
        <f t="shared" si="4"/>
        <v>0</v>
      </c>
      <c r="H25" s="219">
        <f t="shared" si="4"/>
        <v>0</v>
      </c>
      <c r="I25" s="219">
        <f t="shared" si="4"/>
        <v>2610520</v>
      </c>
      <c r="J25" s="219">
        <f t="shared" si="4"/>
        <v>2610520</v>
      </c>
      <c r="K25" s="219">
        <f t="shared" si="4"/>
        <v>1095275</v>
      </c>
      <c r="L25" s="219">
        <f t="shared" si="4"/>
        <v>5107976</v>
      </c>
      <c r="M25" s="219">
        <f t="shared" si="4"/>
        <v>1811542</v>
      </c>
      <c r="N25" s="219">
        <f t="shared" si="4"/>
        <v>8014793</v>
      </c>
      <c r="O25" s="219">
        <f t="shared" si="4"/>
        <v>797126</v>
      </c>
      <c r="P25" s="219">
        <f t="shared" si="4"/>
        <v>8812401</v>
      </c>
      <c r="Q25" s="219">
        <f t="shared" si="4"/>
        <v>30949190</v>
      </c>
      <c r="R25" s="219">
        <f t="shared" si="4"/>
        <v>40558717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51184030</v>
      </c>
      <c r="X25" s="219">
        <f t="shared" si="4"/>
        <v>136719210</v>
      </c>
      <c r="Y25" s="219">
        <f t="shared" si="4"/>
        <v>-85535180</v>
      </c>
      <c r="Z25" s="231">
        <f>+IF(X25&lt;&gt;0,+(Y25/X25)*100,0)</f>
        <v>-62.56266401773386</v>
      </c>
      <c r="AA25" s="232">
        <f>+AA5+AA9+AA15+AA19+AA24</f>
        <v>247552073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100123550</v>
      </c>
      <c r="F28" s="60">
        <v>185038698</v>
      </c>
      <c r="G28" s="60"/>
      <c r="H28" s="60"/>
      <c r="I28" s="60">
        <v>2610520</v>
      </c>
      <c r="J28" s="60">
        <v>2610520</v>
      </c>
      <c r="K28" s="60">
        <v>1095275</v>
      </c>
      <c r="L28" s="60">
        <v>3566478</v>
      </c>
      <c r="M28" s="60">
        <v>698195</v>
      </c>
      <c r="N28" s="60">
        <v>5359948</v>
      </c>
      <c r="O28" s="60">
        <v>324738</v>
      </c>
      <c r="P28" s="60">
        <v>2182703</v>
      </c>
      <c r="Q28" s="60">
        <v>10939944</v>
      </c>
      <c r="R28" s="60">
        <v>13447385</v>
      </c>
      <c r="S28" s="60"/>
      <c r="T28" s="60"/>
      <c r="U28" s="60"/>
      <c r="V28" s="60"/>
      <c r="W28" s="60">
        <v>21417853</v>
      </c>
      <c r="X28" s="60"/>
      <c r="Y28" s="60">
        <v>21417853</v>
      </c>
      <c r="Z28" s="140"/>
      <c r="AA28" s="155">
        <v>185038698</v>
      </c>
    </row>
    <row r="29" spans="1:27" ht="12.75">
      <c r="A29" s="234" t="s">
        <v>134</v>
      </c>
      <c r="B29" s="136"/>
      <c r="C29" s="155"/>
      <c r="D29" s="155"/>
      <c r="E29" s="156">
        <v>123659118</v>
      </c>
      <c r="F29" s="60">
        <v>55313375</v>
      </c>
      <c r="G29" s="60"/>
      <c r="H29" s="60"/>
      <c r="I29" s="60"/>
      <c r="J29" s="60"/>
      <c r="K29" s="60"/>
      <c r="L29" s="60">
        <v>1541498</v>
      </c>
      <c r="M29" s="60">
        <v>1113347</v>
      </c>
      <c r="N29" s="60">
        <v>2654845</v>
      </c>
      <c r="O29" s="60">
        <v>472388</v>
      </c>
      <c r="P29" s="60">
        <v>6629698</v>
      </c>
      <c r="Q29" s="60">
        <v>20009246</v>
      </c>
      <c r="R29" s="60">
        <v>27111332</v>
      </c>
      <c r="S29" s="60"/>
      <c r="T29" s="60"/>
      <c r="U29" s="60"/>
      <c r="V29" s="60"/>
      <c r="W29" s="60">
        <v>29766177</v>
      </c>
      <c r="X29" s="60">
        <v>82439334</v>
      </c>
      <c r="Y29" s="60">
        <v>-52673157</v>
      </c>
      <c r="Z29" s="140">
        <v>-63.89</v>
      </c>
      <c r="AA29" s="62">
        <v>55313375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223782668</v>
      </c>
      <c r="F32" s="77">
        <f t="shared" si="5"/>
        <v>240352073</v>
      </c>
      <c r="G32" s="77">
        <f t="shared" si="5"/>
        <v>0</v>
      </c>
      <c r="H32" s="77">
        <f t="shared" si="5"/>
        <v>0</v>
      </c>
      <c r="I32" s="77">
        <f t="shared" si="5"/>
        <v>2610520</v>
      </c>
      <c r="J32" s="77">
        <f t="shared" si="5"/>
        <v>2610520</v>
      </c>
      <c r="K32" s="77">
        <f t="shared" si="5"/>
        <v>1095275</v>
      </c>
      <c r="L32" s="77">
        <f t="shared" si="5"/>
        <v>5107976</v>
      </c>
      <c r="M32" s="77">
        <f t="shared" si="5"/>
        <v>1811542</v>
      </c>
      <c r="N32" s="77">
        <f t="shared" si="5"/>
        <v>8014793</v>
      </c>
      <c r="O32" s="77">
        <f t="shared" si="5"/>
        <v>797126</v>
      </c>
      <c r="P32" s="77">
        <f t="shared" si="5"/>
        <v>8812401</v>
      </c>
      <c r="Q32" s="77">
        <f t="shared" si="5"/>
        <v>30949190</v>
      </c>
      <c r="R32" s="77">
        <f t="shared" si="5"/>
        <v>40558717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51184030</v>
      </c>
      <c r="X32" s="77">
        <f t="shared" si="5"/>
        <v>82439334</v>
      </c>
      <c r="Y32" s="77">
        <f t="shared" si="5"/>
        <v>-31255304</v>
      </c>
      <c r="Z32" s="212">
        <f>+IF(X32&lt;&gt;0,+(Y32/X32)*100,0)</f>
        <v>-37.91309619264998</v>
      </c>
      <c r="AA32" s="79">
        <f>SUM(AA28:AA31)</f>
        <v>240352073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17000000</v>
      </c>
      <c r="F35" s="60">
        <v>7200000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7200000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240782668</v>
      </c>
      <c r="F36" s="220">
        <f t="shared" si="6"/>
        <v>247552073</v>
      </c>
      <c r="G36" s="220">
        <f t="shared" si="6"/>
        <v>0</v>
      </c>
      <c r="H36" s="220">
        <f t="shared" si="6"/>
        <v>0</v>
      </c>
      <c r="I36" s="220">
        <f t="shared" si="6"/>
        <v>2610520</v>
      </c>
      <c r="J36" s="220">
        <f t="shared" si="6"/>
        <v>2610520</v>
      </c>
      <c r="K36" s="220">
        <f t="shared" si="6"/>
        <v>1095275</v>
      </c>
      <c r="L36" s="220">
        <f t="shared" si="6"/>
        <v>5107976</v>
      </c>
      <c r="M36" s="220">
        <f t="shared" si="6"/>
        <v>1811542</v>
      </c>
      <c r="N36" s="220">
        <f t="shared" si="6"/>
        <v>8014793</v>
      </c>
      <c r="O36" s="220">
        <f t="shared" si="6"/>
        <v>797126</v>
      </c>
      <c r="P36" s="220">
        <f t="shared" si="6"/>
        <v>8812401</v>
      </c>
      <c r="Q36" s="220">
        <f t="shared" si="6"/>
        <v>30949190</v>
      </c>
      <c r="R36" s="220">
        <f t="shared" si="6"/>
        <v>40558717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51184030</v>
      </c>
      <c r="X36" s="220">
        <f t="shared" si="6"/>
        <v>82439334</v>
      </c>
      <c r="Y36" s="220">
        <f t="shared" si="6"/>
        <v>-31255304</v>
      </c>
      <c r="Z36" s="221">
        <f>+IF(X36&lt;&gt;0,+(Y36/X36)*100,0)</f>
        <v>-37.91309619264998</v>
      </c>
      <c r="AA36" s="239">
        <f>SUM(AA32:AA35)</f>
        <v>247552073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13488052</v>
      </c>
      <c r="F6" s="60">
        <v>13488052</v>
      </c>
      <c r="G6" s="60"/>
      <c r="H6" s="60"/>
      <c r="I6" s="60">
        <v>23184548</v>
      </c>
      <c r="J6" s="60">
        <v>23184548</v>
      </c>
      <c r="K6" s="60">
        <v>111272591</v>
      </c>
      <c r="L6" s="60">
        <v>98549295</v>
      </c>
      <c r="M6" s="60">
        <v>138425085</v>
      </c>
      <c r="N6" s="60">
        <v>138425085</v>
      </c>
      <c r="O6" s="60">
        <v>145585819</v>
      </c>
      <c r="P6" s="60">
        <v>80174537</v>
      </c>
      <c r="Q6" s="60">
        <v>218223205</v>
      </c>
      <c r="R6" s="60">
        <v>218223205</v>
      </c>
      <c r="S6" s="60"/>
      <c r="T6" s="60"/>
      <c r="U6" s="60"/>
      <c r="V6" s="60"/>
      <c r="W6" s="60">
        <v>218223205</v>
      </c>
      <c r="X6" s="60">
        <v>10116039</v>
      </c>
      <c r="Y6" s="60">
        <v>208107166</v>
      </c>
      <c r="Z6" s="140">
        <v>2057.2</v>
      </c>
      <c r="AA6" s="62">
        <v>13488052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96648901</v>
      </c>
      <c r="F8" s="60">
        <v>96648901</v>
      </c>
      <c r="G8" s="60"/>
      <c r="H8" s="60"/>
      <c r="I8" s="60">
        <v>89511000</v>
      </c>
      <c r="J8" s="60">
        <v>89511000</v>
      </c>
      <c r="K8" s="60">
        <v>90031426</v>
      </c>
      <c r="L8" s="60">
        <v>88780219</v>
      </c>
      <c r="M8" s="60">
        <v>130749509</v>
      </c>
      <c r="N8" s="60">
        <v>130749509</v>
      </c>
      <c r="O8" s="60">
        <v>135432798</v>
      </c>
      <c r="P8" s="60"/>
      <c r="Q8" s="60">
        <v>141776971</v>
      </c>
      <c r="R8" s="60">
        <v>141776971</v>
      </c>
      <c r="S8" s="60"/>
      <c r="T8" s="60"/>
      <c r="U8" s="60"/>
      <c r="V8" s="60"/>
      <c r="W8" s="60">
        <v>141776971</v>
      </c>
      <c r="X8" s="60">
        <v>72486676</v>
      </c>
      <c r="Y8" s="60">
        <v>69290295</v>
      </c>
      <c r="Z8" s="140">
        <v>95.59</v>
      </c>
      <c r="AA8" s="62">
        <v>96648901</v>
      </c>
    </row>
    <row r="9" spans="1:27" ht="12.75">
      <c r="A9" s="249" t="s">
        <v>146</v>
      </c>
      <c r="B9" s="182"/>
      <c r="C9" s="155"/>
      <c r="D9" s="155"/>
      <c r="E9" s="59">
        <v>41033682</v>
      </c>
      <c r="F9" s="60">
        <v>41033682</v>
      </c>
      <c r="G9" s="60"/>
      <c r="H9" s="60"/>
      <c r="I9" s="60">
        <v>8391000</v>
      </c>
      <c r="J9" s="60">
        <v>8391000</v>
      </c>
      <c r="K9" s="60">
        <v>41908503</v>
      </c>
      <c r="L9" s="60">
        <v>5528402</v>
      </c>
      <c r="M9" s="60">
        <v>689940</v>
      </c>
      <c r="N9" s="60">
        <v>689940</v>
      </c>
      <c r="O9" s="60">
        <v>689940</v>
      </c>
      <c r="P9" s="60">
        <v>144934772</v>
      </c>
      <c r="Q9" s="60">
        <v>602574</v>
      </c>
      <c r="R9" s="60">
        <v>602574</v>
      </c>
      <c r="S9" s="60"/>
      <c r="T9" s="60"/>
      <c r="U9" s="60"/>
      <c r="V9" s="60"/>
      <c r="W9" s="60">
        <v>602574</v>
      </c>
      <c r="X9" s="60">
        <v>30775262</v>
      </c>
      <c r="Y9" s="60">
        <v>-30172688</v>
      </c>
      <c r="Z9" s="140">
        <v>-98.04</v>
      </c>
      <c r="AA9" s="62">
        <v>41033682</v>
      </c>
    </row>
    <row r="10" spans="1:27" ht="12.75">
      <c r="A10" s="249" t="s">
        <v>147</v>
      </c>
      <c r="B10" s="182"/>
      <c r="C10" s="155"/>
      <c r="D10" s="155"/>
      <c r="E10" s="59">
        <v>1770620</v>
      </c>
      <c r="F10" s="60">
        <v>1770620</v>
      </c>
      <c r="G10" s="159"/>
      <c r="H10" s="159"/>
      <c r="I10" s="159"/>
      <c r="J10" s="60"/>
      <c r="K10" s="159"/>
      <c r="L10" s="159"/>
      <c r="M10" s="60">
        <v>58416970</v>
      </c>
      <c r="N10" s="159">
        <v>58416970</v>
      </c>
      <c r="O10" s="159">
        <v>58554110</v>
      </c>
      <c r="P10" s="159"/>
      <c r="Q10" s="60">
        <v>9617808</v>
      </c>
      <c r="R10" s="159">
        <v>9617808</v>
      </c>
      <c r="S10" s="159"/>
      <c r="T10" s="60"/>
      <c r="U10" s="159"/>
      <c r="V10" s="159"/>
      <c r="W10" s="159">
        <v>9617808</v>
      </c>
      <c r="X10" s="60">
        <v>1327965</v>
      </c>
      <c r="Y10" s="159">
        <v>8289843</v>
      </c>
      <c r="Z10" s="141">
        <v>624.25</v>
      </c>
      <c r="AA10" s="225">
        <v>1770620</v>
      </c>
    </row>
    <row r="11" spans="1:27" ht="12.75">
      <c r="A11" s="249" t="s">
        <v>148</v>
      </c>
      <c r="B11" s="182"/>
      <c r="C11" s="155"/>
      <c r="D11" s="155"/>
      <c r="E11" s="59">
        <v>5964488</v>
      </c>
      <c r="F11" s="60">
        <v>5964488</v>
      </c>
      <c r="G11" s="60"/>
      <c r="H11" s="60"/>
      <c r="I11" s="60">
        <v>4751425</v>
      </c>
      <c r="J11" s="60">
        <v>4751425</v>
      </c>
      <c r="K11" s="60">
        <v>4817848</v>
      </c>
      <c r="L11" s="60">
        <v>5016647</v>
      </c>
      <c r="M11" s="60">
        <v>4824622</v>
      </c>
      <c r="N11" s="60">
        <v>4824622</v>
      </c>
      <c r="O11" s="60">
        <v>4720378</v>
      </c>
      <c r="P11" s="60">
        <v>4559136</v>
      </c>
      <c r="Q11" s="60">
        <v>4887759</v>
      </c>
      <c r="R11" s="60">
        <v>4887759</v>
      </c>
      <c r="S11" s="60"/>
      <c r="T11" s="60"/>
      <c r="U11" s="60"/>
      <c r="V11" s="60"/>
      <c r="W11" s="60">
        <v>4887759</v>
      </c>
      <c r="X11" s="60">
        <v>4473366</v>
      </c>
      <c r="Y11" s="60">
        <v>414393</v>
      </c>
      <c r="Z11" s="140">
        <v>9.26</v>
      </c>
      <c r="AA11" s="62">
        <v>5964488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158905743</v>
      </c>
      <c r="F12" s="73">
        <f t="shared" si="0"/>
        <v>158905743</v>
      </c>
      <c r="G12" s="73">
        <f t="shared" si="0"/>
        <v>0</v>
      </c>
      <c r="H12" s="73">
        <f t="shared" si="0"/>
        <v>0</v>
      </c>
      <c r="I12" s="73">
        <f t="shared" si="0"/>
        <v>125837973</v>
      </c>
      <c r="J12" s="73">
        <f t="shared" si="0"/>
        <v>125837973</v>
      </c>
      <c r="K12" s="73">
        <f t="shared" si="0"/>
        <v>248030368</v>
      </c>
      <c r="L12" s="73">
        <f t="shared" si="0"/>
        <v>197874563</v>
      </c>
      <c r="M12" s="73">
        <f t="shared" si="0"/>
        <v>333106126</v>
      </c>
      <c r="N12" s="73">
        <f t="shared" si="0"/>
        <v>333106126</v>
      </c>
      <c r="O12" s="73">
        <f t="shared" si="0"/>
        <v>344983045</v>
      </c>
      <c r="P12" s="73">
        <f t="shared" si="0"/>
        <v>229668445</v>
      </c>
      <c r="Q12" s="73">
        <f t="shared" si="0"/>
        <v>375108317</v>
      </c>
      <c r="R12" s="73">
        <f t="shared" si="0"/>
        <v>375108317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375108317</v>
      </c>
      <c r="X12" s="73">
        <f t="shared" si="0"/>
        <v>119179308</v>
      </c>
      <c r="Y12" s="73">
        <f t="shared" si="0"/>
        <v>255929009</v>
      </c>
      <c r="Z12" s="170">
        <f>+IF(X12&lt;&gt;0,+(Y12/X12)*100,0)</f>
        <v>214.7428217992338</v>
      </c>
      <c r="AA12" s="74">
        <f>SUM(AA6:AA11)</f>
        <v>158905743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2063097</v>
      </c>
      <c r="F15" s="60">
        <v>2063097</v>
      </c>
      <c r="G15" s="60"/>
      <c r="H15" s="60"/>
      <c r="I15" s="60">
        <v>16793293</v>
      </c>
      <c r="J15" s="60">
        <v>16793293</v>
      </c>
      <c r="K15" s="60">
        <v>21382637</v>
      </c>
      <c r="L15" s="60">
        <v>19940923</v>
      </c>
      <c r="M15" s="60">
        <v>3330478</v>
      </c>
      <c r="N15" s="60">
        <v>3330478</v>
      </c>
      <c r="O15" s="60">
        <v>2871884</v>
      </c>
      <c r="P15" s="60">
        <v>20621082</v>
      </c>
      <c r="Q15" s="60">
        <v>19612244</v>
      </c>
      <c r="R15" s="60">
        <v>19612244</v>
      </c>
      <c r="S15" s="60"/>
      <c r="T15" s="60"/>
      <c r="U15" s="60"/>
      <c r="V15" s="60"/>
      <c r="W15" s="60">
        <v>19612244</v>
      </c>
      <c r="X15" s="60">
        <v>1547323</v>
      </c>
      <c r="Y15" s="60">
        <v>18064921</v>
      </c>
      <c r="Z15" s="140">
        <v>1167.5</v>
      </c>
      <c r="AA15" s="62">
        <v>2063097</v>
      </c>
    </row>
    <row r="16" spans="1:27" ht="12.75">
      <c r="A16" s="249" t="s">
        <v>151</v>
      </c>
      <c r="B16" s="182"/>
      <c r="C16" s="155"/>
      <c r="D16" s="155"/>
      <c r="E16" s="59">
        <v>14200218</v>
      </c>
      <c r="F16" s="60">
        <v>14200218</v>
      </c>
      <c r="G16" s="159"/>
      <c r="H16" s="159"/>
      <c r="I16" s="159">
        <v>11608839</v>
      </c>
      <c r="J16" s="60">
        <v>11608839</v>
      </c>
      <c r="K16" s="159">
        <v>11608839</v>
      </c>
      <c r="L16" s="159">
        <v>12138457</v>
      </c>
      <c r="M16" s="60">
        <v>12138457</v>
      </c>
      <c r="N16" s="159">
        <v>12138457</v>
      </c>
      <c r="O16" s="159">
        <v>12138457</v>
      </c>
      <c r="P16" s="159">
        <v>12138457</v>
      </c>
      <c r="Q16" s="60">
        <v>12172973</v>
      </c>
      <c r="R16" s="159">
        <v>12172973</v>
      </c>
      <c r="S16" s="159"/>
      <c r="T16" s="60"/>
      <c r="U16" s="159"/>
      <c r="V16" s="159"/>
      <c r="W16" s="159">
        <v>12172973</v>
      </c>
      <c r="X16" s="60">
        <v>10650164</v>
      </c>
      <c r="Y16" s="159">
        <v>1522809</v>
      </c>
      <c r="Z16" s="141">
        <v>14.3</v>
      </c>
      <c r="AA16" s="225">
        <v>14200218</v>
      </c>
    </row>
    <row r="17" spans="1:27" ht="12.75">
      <c r="A17" s="249" t="s">
        <v>152</v>
      </c>
      <c r="B17" s="182"/>
      <c r="C17" s="155"/>
      <c r="D17" s="155"/>
      <c r="E17" s="59">
        <v>338619844</v>
      </c>
      <c r="F17" s="60">
        <v>338619844</v>
      </c>
      <c r="G17" s="60"/>
      <c r="H17" s="60"/>
      <c r="I17" s="60">
        <v>218883849</v>
      </c>
      <c r="J17" s="60">
        <v>218883849</v>
      </c>
      <c r="K17" s="60">
        <v>218883849</v>
      </c>
      <c r="L17" s="60">
        <v>218883849</v>
      </c>
      <c r="M17" s="60">
        <v>268692069</v>
      </c>
      <c r="N17" s="60">
        <v>268692069</v>
      </c>
      <c r="O17" s="60">
        <v>268692069</v>
      </c>
      <c r="P17" s="60">
        <v>268692069</v>
      </c>
      <c r="Q17" s="60">
        <v>268692069</v>
      </c>
      <c r="R17" s="60">
        <v>268692069</v>
      </c>
      <c r="S17" s="60"/>
      <c r="T17" s="60"/>
      <c r="U17" s="60"/>
      <c r="V17" s="60"/>
      <c r="W17" s="60">
        <v>268692069</v>
      </c>
      <c r="X17" s="60">
        <v>253964883</v>
      </c>
      <c r="Y17" s="60">
        <v>14727186</v>
      </c>
      <c r="Z17" s="140">
        <v>5.8</v>
      </c>
      <c r="AA17" s="62">
        <v>338619844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3703253049</v>
      </c>
      <c r="F19" s="60">
        <v>3703253049</v>
      </c>
      <c r="G19" s="60"/>
      <c r="H19" s="60"/>
      <c r="I19" s="60">
        <v>3438752811</v>
      </c>
      <c r="J19" s="60">
        <v>3438752811</v>
      </c>
      <c r="K19" s="60">
        <v>3441745373</v>
      </c>
      <c r="L19" s="60">
        <v>3451311724</v>
      </c>
      <c r="M19" s="60">
        <v>3463630730</v>
      </c>
      <c r="N19" s="60">
        <v>3463630730</v>
      </c>
      <c r="O19" s="60">
        <v>3465836903</v>
      </c>
      <c r="P19" s="60">
        <v>3476390645</v>
      </c>
      <c r="Q19" s="60">
        <v>3528071872</v>
      </c>
      <c r="R19" s="60">
        <v>3528071872</v>
      </c>
      <c r="S19" s="60"/>
      <c r="T19" s="60"/>
      <c r="U19" s="60"/>
      <c r="V19" s="60"/>
      <c r="W19" s="60">
        <v>3528071872</v>
      </c>
      <c r="X19" s="60">
        <v>2777439787</v>
      </c>
      <c r="Y19" s="60">
        <v>750632085</v>
      </c>
      <c r="Z19" s="140">
        <v>27.03</v>
      </c>
      <c r="AA19" s="62">
        <v>3703253049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662279</v>
      </c>
      <c r="F21" s="60">
        <v>662279</v>
      </c>
      <c r="G21" s="60"/>
      <c r="H21" s="60"/>
      <c r="I21" s="60">
        <v>662279</v>
      </c>
      <c r="J21" s="60">
        <v>662279</v>
      </c>
      <c r="K21" s="60">
        <v>662278</v>
      </c>
      <c r="L21" s="60">
        <v>662278</v>
      </c>
      <c r="M21" s="60">
        <v>662279</v>
      </c>
      <c r="N21" s="60">
        <v>662279</v>
      </c>
      <c r="O21" s="60">
        <v>662279</v>
      </c>
      <c r="P21" s="60">
        <v>662279</v>
      </c>
      <c r="Q21" s="60">
        <v>662279</v>
      </c>
      <c r="R21" s="60">
        <v>662279</v>
      </c>
      <c r="S21" s="60"/>
      <c r="T21" s="60"/>
      <c r="U21" s="60"/>
      <c r="V21" s="60"/>
      <c r="W21" s="60">
        <v>662279</v>
      </c>
      <c r="X21" s="60">
        <v>496709</v>
      </c>
      <c r="Y21" s="60">
        <v>165570</v>
      </c>
      <c r="Z21" s="140">
        <v>33.33</v>
      </c>
      <c r="AA21" s="62">
        <v>662279</v>
      </c>
    </row>
    <row r="22" spans="1:27" ht="12.75">
      <c r="A22" s="249" t="s">
        <v>157</v>
      </c>
      <c r="B22" s="182"/>
      <c r="C22" s="155"/>
      <c r="D22" s="155"/>
      <c r="E22" s="59">
        <v>37841152</v>
      </c>
      <c r="F22" s="60">
        <v>37841152</v>
      </c>
      <c r="G22" s="60"/>
      <c r="H22" s="60"/>
      <c r="I22" s="60">
        <v>6353347</v>
      </c>
      <c r="J22" s="60">
        <v>6353347</v>
      </c>
      <c r="K22" s="60">
        <v>6353347</v>
      </c>
      <c r="L22" s="60">
        <v>6353347</v>
      </c>
      <c r="M22" s="60">
        <v>6279337</v>
      </c>
      <c r="N22" s="60">
        <v>6279337</v>
      </c>
      <c r="O22" s="60">
        <v>6279337</v>
      </c>
      <c r="P22" s="60">
        <v>6279338</v>
      </c>
      <c r="Q22" s="60">
        <v>6279338</v>
      </c>
      <c r="R22" s="60">
        <v>6279338</v>
      </c>
      <c r="S22" s="60"/>
      <c r="T22" s="60"/>
      <c r="U22" s="60"/>
      <c r="V22" s="60"/>
      <c r="W22" s="60">
        <v>6279338</v>
      </c>
      <c r="X22" s="60">
        <v>28380864</v>
      </c>
      <c r="Y22" s="60">
        <v>-22101526</v>
      </c>
      <c r="Z22" s="140">
        <v>-77.87</v>
      </c>
      <c r="AA22" s="62">
        <v>37841152</v>
      </c>
    </row>
    <row r="23" spans="1:27" ht="12.75">
      <c r="A23" s="249" t="s">
        <v>158</v>
      </c>
      <c r="B23" s="182"/>
      <c r="C23" s="155"/>
      <c r="D23" s="155"/>
      <c r="E23" s="59">
        <v>25748639</v>
      </c>
      <c r="F23" s="60">
        <v>25748639</v>
      </c>
      <c r="G23" s="159"/>
      <c r="H23" s="159"/>
      <c r="I23" s="159">
        <v>4232263</v>
      </c>
      <c r="J23" s="60">
        <v>4232263</v>
      </c>
      <c r="K23" s="159">
        <v>4232263</v>
      </c>
      <c r="L23" s="159">
        <v>4232263</v>
      </c>
      <c r="M23" s="60">
        <v>4232263</v>
      </c>
      <c r="N23" s="159">
        <v>4232263</v>
      </c>
      <c r="O23" s="159">
        <v>4232263</v>
      </c>
      <c r="P23" s="159">
        <v>4232266</v>
      </c>
      <c r="Q23" s="60">
        <v>4232263</v>
      </c>
      <c r="R23" s="159">
        <v>4232263</v>
      </c>
      <c r="S23" s="159"/>
      <c r="T23" s="60"/>
      <c r="U23" s="159"/>
      <c r="V23" s="159"/>
      <c r="W23" s="159">
        <v>4232263</v>
      </c>
      <c r="X23" s="60">
        <v>19311479</v>
      </c>
      <c r="Y23" s="159">
        <v>-15079216</v>
      </c>
      <c r="Z23" s="141">
        <v>-78.08</v>
      </c>
      <c r="AA23" s="225">
        <v>25748639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4122388278</v>
      </c>
      <c r="F24" s="77">
        <f t="shared" si="1"/>
        <v>4122388278</v>
      </c>
      <c r="G24" s="77">
        <f t="shared" si="1"/>
        <v>0</v>
      </c>
      <c r="H24" s="77">
        <f t="shared" si="1"/>
        <v>0</v>
      </c>
      <c r="I24" s="77">
        <f t="shared" si="1"/>
        <v>3697286681</v>
      </c>
      <c r="J24" s="77">
        <f t="shared" si="1"/>
        <v>3697286681</v>
      </c>
      <c r="K24" s="77">
        <f t="shared" si="1"/>
        <v>3704868586</v>
      </c>
      <c r="L24" s="77">
        <f t="shared" si="1"/>
        <v>3713522841</v>
      </c>
      <c r="M24" s="77">
        <f t="shared" si="1"/>
        <v>3758965613</v>
      </c>
      <c r="N24" s="77">
        <f t="shared" si="1"/>
        <v>3758965613</v>
      </c>
      <c r="O24" s="77">
        <f t="shared" si="1"/>
        <v>3760713192</v>
      </c>
      <c r="P24" s="77">
        <f t="shared" si="1"/>
        <v>3789016136</v>
      </c>
      <c r="Q24" s="77">
        <f t="shared" si="1"/>
        <v>3839723038</v>
      </c>
      <c r="R24" s="77">
        <f t="shared" si="1"/>
        <v>3839723038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3839723038</v>
      </c>
      <c r="X24" s="77">
        <f t="shared" si="1"/>
        <v>3091791209</v>
      </c>
      <c r="Y24" s="77">
        <f t="shared" si="1"/>
        <v>747931829</v>
      </c>
      <c r="Z24" s="212">
        <f>+IF(X24&lt;&gt;0,+(Y24/X24)*100,0)</f>
        <v>24.190890601629885</v>
      </c>
      <c r="AA24" s="79">
        <f>SUM(AA15:AA23)</f>
        <v>4122388278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4281294021</v>
      </c>
      <c r="F25" s="73">
        <f t="shared" si="2"/>
        <v>4281294021</v>
      </c>
      <c r="G25" s="73">
        <f t="shared" si="2"/>
        <v>0</v>
      </c>
      <c r="H25" s="73">
        <f t="shared" si="2"/>
        <v>0</v>
      </c>
      <c r="I25" s="73">
        <f t="shared" si="2"/>
        <v>3823124654</v>
      </c>
      <c r="J25" s="73">
        <f t="shared" si="2"/>
        <v>3823124654</v>
      </c>
      <c r="K25" s="73">
        <f t="shared" si="2"/>
        <v>3952898954</v>
      </c>
      <c r="L25" s="73">
        <f t="shared" si="2"/>
        <v>3911397404</v>
      </c>
      <c r="M25" s="73">
        <f t="shared" si="2"/>
        <v>4092071739</v>
      </c>
      <c r="N25" s="73">
        <f t="shared" si="2"/>
        <v>4092071739</v>
      </c>
      <c r="O25" s="73">
        <f t="shared" si="2"/>
        <v>4105696237</v>
      </c>
      <c r="P25" s="73">
        <f t="shared" si="2"/>
        <v>4018684581</v>
      </c>
      <c r="Q25" s="73">
        <f t="shared" si="2"/>
        <v>4214831355</v>
      </c>
      <c r="R25" s="73">
        <f t="shared" si="2"/>
        <v>4214831355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4214831355</v>
      </c>
      <c r="X25" s="73">
        <f t="shared" si="2"/>
        <v>3210970517</v>
      </c>
      <c r="Y25" s="73">
        <f t="shared" si="2"/>
        <v>1003860838</v>
      </c>
      <c r="Z25" s="170">
        <f>+IF(X25&lt;&gt;0,+(Y25/X25)*100,0)</f>
        <v>31.263471049802856</v>
      </c>
      <c r="AA25" s="74">
        <f>+AA12+AA24</f>
        <v>4281294021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7102218</v>
      </c>
      <c r="F30" s="60">
        <v>7102218</v>
      </c>
      <c r="G30" s="60"/>
      <c r="H30" s="60"/>
      <c r="I30" s="60">
        <v>6039122</v>
      </c>
      <c r="J30" s="60">
        <v>6039122</v>
      </c>
      <c r="K30" s="60"/>
      <c r="L30" s="60"/>
      <c r="M30" s="60">
        <v>14758326</v>
      </c>
      <c r="N30" s="60">
        <v>14758326</v>
      </c>
      <c r="O30" s="60">
        <v>2205404</v>
      </c>
      <c r="P30" s="60"/>
      <c r="Q30" s="60">
        <v>213292</v>
      </c>
      <c r="R30" s="60">
        <v>213292</v>
      </c>
      <c r="S30" s="60"/>
      <c r="T30" s="60"/>
      <c r="U30" s="60"/>
      <c r="V30" s="60"/>
      <c r="W30" s="60">
        <v>213292</v>
      </c>
      <c r="X30" s="60">
        <v>5326664</v>
      </c>
      <c r="Y30" s="60">
        <v>-5113372</v>
      </c>
      <c r="Z30" s="140">
        <v>-96</v>
      </c>
      <c r="AA30" s="62">
        <v>7102218</v>
      </c>
    </row>
    <row r="31" spans="1:27" ht="12.75">
      <c r="A31" s="249" t="s">
        <v>163</v>
      </c>
      <c r="B31" s="182"/>
      <c r="C31" s="155"/>
      <c r="D31" s="155"/>
      <c r="E31" s="59">
        <v>39325162</v>
      </c>
      <c r="F31" s="60">
        <v>39325162</v>
      </c>
      <c r="G31" s="60"/>
      <c r="H31" s="60"/>
      <c r="I31" s="60">
        <v>36517216</v>
      </c>
      <c r="J31" s="60">
        <v>36517216</v>
      </c>
      <c r="K31" s="60">
        <v>36801300</v>
      </c>
      <c r="L31" s="60">
        <v>37173030</v>
      </c>
      <c r="M31" s="60">
        <v>40861569</v>
      </c>
      <c r="N31" s="60">
        <v>40861569</v>
      </c>
      <c r="O31" s="60">
        <v>42267848</v>
      </c>
      <c r="P31" s="60">
        <v>41423698</v>
      </c>
      <c r="Q31" s="60">
        <v>41790337</v>
      </c>
      <c r="R31" s="60">
        <v>41790337</v>
      </c>
      <c r="S31" s="60"/>
      <c r="T31" s="60"/>
      <c r="U31" s="60"/>
      <c r="V31" s="60"/>
      <c r="W31" s="60">
        <v>41790337</v>
      </c>
      <c r="X31" s="60">
        <v>29493872</v>
      </c>
      <c r="Y31" s="60">
        <v>12296465</v>
      </c>
      <c r="Z31" s="140">
        <v>41.69</v>
      </c>
      <c r="AA31" s="62">
        <v>39325162</v>
      </c>
    </row>
    <row r="32" spans="1:27" ht="12.75">
      <c r="A32" s="249" t="s">
        <v>164</v>
      </c>
      <c r="B32" s="182"/>
      <c r="C32" s="155"/>
      <c r="D32" s="155"/>
      <c r="E32" s="59">
        <v>140500242</v>
      </c>
      <c r="F32" s="60">
        <v>140500242</v>
      </c>
      <c r="G32" s="60"/>
      <c r="H32" s="60"/>
      <c r="I32" s="60">
        <v>521110669</v>
      </c>
      <c r="J32" s="60">
        <v>521110669</v>
      </c>
      <c r="K32" s="60">
        <v>582273974</v>
      </c>
      <c r="L32" s="60">
        <v>582147111</v>
      </c>
      <c r="M32" s="60">
        <v>669154217</v>
      </c>
      <c r="N32" s="60">
        <v>669154217</v>
      </c>
      <c r="O32" s="60">
        <v>672058282</v>
      </c>
      <c r="P32" s="60">
        <v>520488813</v>
      </c>
      <c r="Q32" s="60">
        <v>627233743</v>
      </c>
      <c r="R32" s="60">
        <v>627233743</v>
      </c>
      <c r="S32" s="60"/>
      <c r="T32" s="60"/>
      <c r="U32" s="60"/>
      <c r="V32" s="60"/>
      <c r="W32" s="60">
        <v>627233743</v>
      </c>
      <c r="X32" s="60">
        <v>105375182</v>
      </c>
      <c r="Y32" s="60">
        <v>521858561</v>
      </c>
      <c r="Z32" s="140">
        <v>495.24</v>
      </c>
      <c r="AA32" s="62">
        <v>140500242</v>
      </c>
    </row>
    <row r="33" spans="1:27" ht="12.75">
      <c r="A33" s="249" t="s">
        <v>165</v>
      </c>
      <c r="B33" s="182"/>
      <c r="C33" s="155"/>
      <c r="D33" s="155"/>
      <c r="E33" s="59">
        <v>243246698</v>
      </c>
      <c r="F33" s="60">
        <v>243246698</v>
      </c>
      <c r="G33" s="60"/>
      <c r="H33" s="60"/>
      <c r="I33" s="60"/>
      <c r="J33" s="60"/>
      <c r="K33" s="60"/>
      <c r="L33" s="60"/>
      <c r="M33" s="60">
        <v>16770999</v>
      </c>
      <c r="N33" s="60">
        <v>16770999</v>
      </c>
      <c r="O33" s="60">
        <v>28207589</v>
      </c>
      <c r="P33" s="60"/>
      <c r="Q33" s="60">
        <v>11398095</v>
      </c>
      <c r="R33" s="60">
        <v>11398095</v>
      </c>
      <c r="S33" s="60"/>
      <c r="T33" s="60"/>
      <c r="U33" s="60"/>
      <c r="V33" s="60"/>
      <c r="W33" s="60">
        <v>11398095</v>
      </c>
      <c r="X33" s="60">
        <v>182435024</v>
      </c>
      <c r="Y33" s="60">
        <v>-171036929</v>
      </c>
      <c r="Z33" s="140">
        <v>-93.75</v>
      </c>
      <c r="AA33" s="62">
        <v>243246698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430174320</v>
      </c>
      <c r="F34" s="73">
        <f t="shared" si="3"/>
        <v>430174320</v>
      </c>
      <c r="G34" s="73">
        <f t="shared" si="3"/>
        <v>0</v>
      </c>
      <c r="H34" s="73">
        <f t="shared" si="3"/>
        <v>0</v>
      </c>
      <c r="I34" s="73">
        <f t="shared" si="3"/>
        <v>563667007</v>
      </c>
      <c r="J34" s="73">
        <f t="shared" si="3"/>
        <v>563667007</v>
      </c>
      <c r="K34" s="73">
        <f t="shared" si="3"/>
        <v>619075274</v>
      </c>
      <c r="L34" s="73">
        <f t="shared" si="3"/>
        <v>619320141</v>
      </c>
      <c r="M34" s="73">
        <f t="shared" si="3"/>
        <v>741545111</v>
      </c>
      <c r="N34" s="73">
        <f t="shared" si="3"/>
        <v>741545111</v>
      </c>
      <c r="O34" s="73">
        <f t="shared" si="3"/>
        <v>744739123</v>
      </c>
      <c r="P34" s="73">
        <f t="shared" si="3"/>
        <v>561912511</v>
      </c>
      <c r="Q34" s="73">
        <f t="shared" si="3"/>
        <v>680635467</v>
      </c>
      <c r="R34" s="73">
        <f t="shared" si="3"/>
        <v>680635467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680635467</v>
      </c>
      <c r="X34" s="73">
        <f t="shared" si="3"/>
        <v>322630742</v>
      </c>
      <c r="Y34" s="73">
        <f t="shared" si="3"/>
        <v>358004725</v>
      </c>
      <c r="Z34" s="170">
        <f>+IF(X34&lt;&gt;0,+(Y34/X34)*100,0)</f>
        <v>110.96423198258026</v>
      </c>
      <c r="AA34" s="74">
        <f>SUM(AA29:AA33)</f>
        <v>430174320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12203512</v>
      </c>
      <c r="F37" s="60">
        <v>12203512</v>
      </c>
      <c r="G37" s="60"/>
      <c r="H37" s="60"/>
      <c r="I37" s="60">
        <v>17276720</v>
      </c>
      <c r="J37" s="60">
        <v>17276720</v>
      </c>
      <c r="K37" s="60">
        <v>23316122</v>
      </c>
      <c r="L37" s="60">
        <v>23316122</v>
      </c>
      <c r="M37" s="60">
        <v>15691949</v>
      </c>
      <c r="N37" s="60">
        <v>15691949</v>
      </c>
      <c r="O37" s="60">
        <v>15691949</v>
      </c>
      <c r="P37" s="60">
        <v>23680183</v>
      </c>
      <c r="Q37" s="60">
        <v>26505658</v>
      </c>
      <c r="R37" s="60">
        <v>26505658</v>
      </c>
      <c r="S37" s="60"/>
      <c r="T37" s="60"/>
      <c r="U37" s="60"/>
      <c r="V37" s="60"/>
      <c r="W37" s="60">
        <v>26505658</v>
      </c>
      <c r="X37" s="60">
        <v>9152634</v>
      </c>
      <c r="Y37" s="60">
        <v>17353024</v>
      </c>
      <c r="Z37" s="140">
        <v>189.6</v>
      </c>
      <c r="AA37" s="62">
        <v>12203512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>
        <v>213714604</v>
      </c>
      <c r="J38" s="60">
        <v>213714604</v>
      </c>
      <c r="K38" s="60">
        <v>213714604</v>
      </c>
      <c r="L38" s="60">
        <v>213714604</v>
      </c>
      <c r="M38" s="60">
        <v>276172548</v>
      </c>
      <c r="N38" s="60">
        <v>276172548</v>
      </c>
      <c r="O38" s="60">
        <v>276172548</v>
      </c>
      <c r="P38" s="60">
        <v>269881547</v>
      </c>
      <c r="Q38" s="60">
        <v>288982166</v>
      </c>
      <c r="R38" s="60">
        <v>288982166</v>
      </c>
      <c r="S38" s="60"/>
      <c r="T38" s="60"/>
      <c r="U38" s="60"/>
      <c r="V38" s="60"/>
      <c r="W38" s="60">
        <v>288982166</v>
      </c>
      <c r="X38" s="60"/>
      <c r="Y38" s="60">
        <v>288982166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12203512</v>
      </c>
      <c r="F39" s="77">
        <f t="shared" si="4"/>
        <v>12203512</v>
      </c>
      <c r="G39" s="77">
        <f t="shared" si="4"/>
        <v>0</v>
      </c>
      <c r="H39" s="77">
        <f t="shared" si="4"/>
        <v>0</v>
      </c>
      <c r="I39" s="77">
        <f t="shared" si="4"/>
        <v>230991324</v>
      </c>
      <c r="J39" s="77">
        <f t="shared" si="4"/>
        <v>230991324</v>
      </c>
      <c r="K39" s="77">
        <f t="shared" si="4"/>
        <v>237030726</v>
      </c>
      <c r="L39" s="77">
        <f t="shared" si="4"/>
        <v>237030726</v>
      </c>
      <c r="M39" s="77">
        <f t="shared" si="4"/>
        <v>291864497</v>
      </c>
      <c r="N39" s="77">
        <f t="shared" si="4"/>
        <v>291864497</v>
      </c>
      <c r="O39" s="77">
        <f t="shared" si="4"/>
        <v>291864497</v>
      </c>
      <c r="P39" s="77">
        <f t="shared" si="4"/>
        <v>293561730</v>
      </c>
      <c r="Q39" s="77">
        <f t="shared" si="4"/>
        <v>315487824</v>
      </c>
      <c r="R39" s="77">
        <f t="shared" si="4"/>
        <v>315487824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315487824</v>
      </c>
      <c r="X39" s="77">
        <f t="shared" si="4"/>
        <v>9152634</v>
      </c>
      <c r="Y39" s="77">
        <f t="shared" si="4"/>
        <v>306335190</v>
      </c>
      <c r="Z39" s="212">
        <f>+IF(X39&lt;&gt;0,+(Y39/X39)*100,0)</f>
        <v>3346.9620876351</v>
      </c>
      <c r="AA39" s="79">
        <f>SUM(AA37:AA38)</f>
        <v>12203512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442377832</v>
      </c>
      <c r="F40" s="73">
        <f t="shared" si="5"/>
        <v>442377832</v>
      </c>
      <c r="G40" s="73">
        <f t="shared" si="5"/>
        <v>0</v>
      </c>
      <c r="H40" s="73">
        <f t="shared" si="5"/>
        <v>0</v>
      </c>
      <c r="I40" s="73">
        <f t="shared" si="5"/>
        <v>794658331</v>
      </c>
      <c r="J40" s="73">
        <f t="shared" si="5"/>
        <v>794658331</v>
      </c>
      <c r="K40" s="73">
        <f t="shared" si="5"/>
        <v>856106000</v>
      </c>
      <c r="L40" s="73">
        <f t="shared" si="5"/>
        <v>856350867</v>
      </c>
      <c r="M40" s="73">
        <f t="shared" si="5"/>
        <v>1033409608</v>
      </c>
      <c r="N40" s="73">
        <f t="shared" si="5"/>
        <v>1033409608</v>
      </c>
      <c r="O40" s="73">
        <f t="shared" si="5"/>
        <v>1036603620</v>
      </c>
      <c r="P40" s="73">
        <f t="shared" si="5"/>
        <v>855474241</v>
      </c>
      <c r="Q40" s="73">
        <f t="shared" si="5"/>
        <v>996123291</v>
      </c>
      <c r="R40" s="73">
        <f t="shared" si="5"/>
        <v>996123291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996123291</v>
      </c>
      <c r="X40" s="73">
        <f t="shared" si="5"/>
        <v>331783376</v>
      </c>
      <c r="Y40" s="73">
        <f t="shared" si="5"/>
        <v>664339915</v>
      </c>
      <c r="Z40" s="170">
        <f>+IF(X40&lt;&gt;0,+(Y40/X40)*100,0)</f>
        <v>200.23303247116274</v>
      </c>
      <c r="AA40" s="74">
        <f>+AA34+AA39</f>
        <v>442377832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3838916189</v>
      </c>
      <c r="F42" s="259">
        <f t="shared" si="6"/>
        <v>3838916189</v>
      </c>
      <c r="G42" s="259">
        <f t="shared" si="6"/>
        <v>0</v>
      </c>
      <c r="H42" s="259">
        <f t="shared" si="6"/>
        <v>0</v>
      </c>
      <c r="I42" s="259">
        <f t="shared" si="6"/>
        <v>3028466323</v>
      </c>
      <c r="J42" s="259">
        <f t="shared" si="6"/>
        <v>3028466323</v>
      </c>
      <c r="K42" s="259">
        <f t="shared" si="6"/>
        <v>3096792954</v>
      </c>
      <c r="L42" s="259">
        <f t="shared" si="6"/>
        <v>3055046537</v>
      </c>
      <c r="M42" s="259">
        <f t="shared" si="6"/>
        <v>3058662131</v>
      </c>
      <c r="N42" s="259">
        <f t="shared" si="6"/>
        <v>3058662131</v>
      </c>
      <c r="O42" s="259">
        <f t="shared" si="6"/>
        <v>3069092617</v>
      </c>
      <c r="P42" s="259">
        <f t="shared" si="6"/>
        <v>3163210340</v>
      </c>
      <c r="Q42" s="259">
        <f t="shared" si="6"/>
        <v>3218708064</v>
      </c>
      <c r="R42" s="259">
        <f t="shared" si="6"/>
        <v>3218708064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3218708064</v>
      </c>
      <c r="X42" s="259">
        <f t="shared" si="6"/>
        <v>2879187141</v>
      </c>
      <c r="Y42" s="259">
        <f t="shared" si="6"/>
        <v>339520923</v>
      </c>
      <c r="Z42" s="260">
        <f>+IF(X42&lt;&gt;0,+(Y42/X42)*100,0)</f>
        <v>11.79224921385546</v>
      </c>
      <c r="AA42" s="261">
        <f>+AA25-AA40</f>
        <v>3838916189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3838916188</v>
      </c>
      <c r="F45" s="60">
        <v>3838916189</v>
      </c>
      <c r="G45" s="60"/>
      <c r="H45" s="60"/>
      <c r="I45" s="60">
        <v>3026795381</v>
      </c>
      <c r="J45" s="60">
        <v>3026795381</v>
      </c>
      <c r="K45" s="60">
        <v>3095122012</v>
      </c>
      <c r="L45" s="60">
        <v>3053375595</v>
      </c>
      <c r="M45" s="60">
        <v>3056991189</v>
      </c>
      <c r="N45" s="60">
        <v>3056991189</v>
      </c>
      <c r="O45" s="60">
        <v>3067421675</v>
      </c>
      <c r="P45" s="60">
        <v>3161539398</v>
      </c>
      <c r="Q45" s="60">
        <v>3217037122</v>
      </c>
      <c r="R45" s="60">
        <v>3217037122</v>
      </c>
      <c r="S45" s="60"/>
      <c r="T45" s="60"/>
      <c r="U45" s="60"/>
      <c r="V45" s="60"/>
      <c r="W45" s="60">
        <v>3217037122</v>
      </c>
      <c r="X45" s="60">
        <v>2879187142</v>
      </c>
      <c r="Y45" s="60">
        <v>337849980</v>
      </c>
      <c r="Z45" s="139">
        <v>11.73</v>
      </c>
      <c r="AA45" s="62">
        <v>3838916189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>
        <v>1670942</v>
      </c>
      <c r="J46" s="60">
        <v>1670942</v>
      </c>
      <c r="K46" s="60">
        <v>1670942</v>
      </c>
      <c r="L46" s="60">
        <v>1670942</v>
      </c>
      <c r="M46" s="60">
        <v>1670942</v>
      </c>
      <c r="N46" s="60">
        <v>1670942</v>
      </c>
      <c r="O46" s="60">
        <v>1670942</v>
      </c>
      <c r="P46" s="60">
        <v>1670942</v>
      </c>
      <c r="Q46" s="60">
        <v>1670942</v>
      </c>
      <c r="R46" s="60">
        <v>1670942</v>
      </c>
      <c r="S46" s="60"/>
      <c r="T46" s="60"/>
      <c r="U46" s="60"/>
      <c r="V46" s="60"/>
      <c r="W46" s="60">
        <v>1670942</v>
      </c>
      <c r="X46" s="60"/>
      <c r="Y46" s="60">
        <v>1670942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3838916188</v>
      </c>
      <c r="F48" s="219">
        <f t="shared" si="7"/>
        <v>3838916189</v>
      </c>
      <c r="G48" s="219">
        <f t="shared" si="7"/>
        <v>0</v>
      </c>
      <c r="H48" s="219">
        <f t="shared" si="7"/>
        <v>0</v>
      </c>
      <c r="I48" s="219">
        <f t="shared" si="7"/>
        <v>3028466323</v>
      </c>
      <c r="J48" s="219">
        <f t="shared" si="7"/>
        <v>3028466323</v>
      </c>
      <c r="K48" s="219">
        <f t="shared" si="7"/>
        <v>3096792954</v>
      </c>
      <c r="L48" s="219">
        <f t="shared" si="7"/>
        <v>3055046537</v>
      </c>
      <c r="M48" s="219">
        <f t="shared" si="7"/>
        <v>3058662131</v>
      </c>
      <c r="N48" s="219">
        <f t="shared" si="7"/>
        <v>3058662131</v>
      </c>
      <c r="O48" s="219">
        <f t="shared" si="7"/>
        <v>3069092617</v>
      </c>
      <c r="P48" s="219">
        <f t="shared" si="7"/>
        <v>3163210340</v>
      </c>
      <c r="Q48" s="219">
        <f t="shared" si="7"/>
        <v>3218708064</v>
      </c>
      <c r="R48" s="219">
        <f t="shared" si="7"/>
        <v>3218708064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3218708064</v>
      </c>
      <c r="X48" s="219">
        <f t="shared" si="7"/>
        <v>2879187142</v>
      </c>
      <c r="Y48" s="219">
        <f t="shared" si="7"/>
        <v>339520922</v>
      </c>
      <c r="Z48" s="265">
        <f>+IF(X48&lt;&gt;0,+(Y48/X48)*100,0)</f>
        <v>11.792249175027749</v>
      </c>
      <c r="AA48" s="232">
        <f>SUM(AA45:AA47)</f>
        <v>3838916189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189015664</v>
      </c>
      <c r="F6" s="60">
        <v>189015664</v>
      </c>
      <c r="G6" s="60"/>
      <c r="H6" s="60">
        <v>12400535</v>
      </c>
      <c r="I6" s="60">
        <v>23044991</v>
      </c>
      <c r="J6" s="60">
        <v>35445526</v>
      </c>
      <c r="K6" s="60">
        <v>25378023</v>
      </c>
      <c r="L6" s="60">
        <v>11917434</v>
      </c>
      <c r="M6" s="60">
        <v>11295003</v>
      </c>
      <c r="N6" s="60">
        <v>48590460</v>
      </c>
      <c r="O6" s="60">
        <v>14901118</v>
      </c>
      <c r="P6" s="60">
        <v>11463088</v>
      </c>
      <c r="Q6" s="60">
        <v>16177477</v>
      </c>
      <c r="R6" s="60">
        <v>42541683</v>
      </c>
      <c r="S6" s="60"/>
      <c r="T6" s="60"/>
      <c r="U6" s="60"/>
      <c r="V6" s="60"/>
      <c r="W6" s="60">
        <v>126577669</v>
      </c>
      <c r="X6" s="60">
        <v>141285951</v>
      </c>
      <c r="Y6" s="60">
        <v>-14708282</v>
      </c>
      <c r="Z6" s="140">
        <v>-10.41</v>
      </c>
      <c r="AA6" s="62">
        <v>189015664</v>
      </c>
    </row>
    <row r="7" spans="1:27" ht="12.75">
      <c r="A7" s="249" t="s">
        <v>32</v>
      </c>
      <c r="B7" s="182"/>
      <c r="C7" s="155"/>
      <c r="D7" s="155"/>
      <c r="E7" s="59">
        <v>920138791</v>
      </c>
      <c r="F7" s="60">
        <v>920138791</v>
      </c>
      <c r="G7" s="60"/>
      <c r="H7" s="60">
        <v>41900323</v>
      </c>
      <c r="I7" s="60">
        <v>54555589</v>
      </c>
      <c r="J7" s="60">
        <v>96455912</v>
      </c>
      <c r="K7" s="60">
        <v>58273997</v>
      </c>
      <c r="L7" s="60">
        <v>59861714</v>
      </c>
      <c r="M7" s="60">
        <v>49096184</v>
      </c>
      <c r="N7" s="60">
        <v>167231895</v>
      </c>
      <c r="O7" s="60">
        <v>50081872</v>
      </c>
      <c r="P7" s="60">
        <v>49175451</v>
      </c>
      <c r="Q7" s="60">
        <v>59291167</v>
      </c>
      <c r="R7" s="60">
        <v>158548490</v>
      </c>
      <c r="S7" s="60"/>
      <c r="T7" s="60"/>
      <c r="U7" s="60"/>
      <c r="V7" s="60"/>
      <c r="W7" s="60">
        <v>422236297</v>
      </c>
      <c r="X7" s="60">
        <v>703478861</v>
      </c>
      <c r="Y7" s="60">
        <v>-281242564</v>
      </c>
      <c r="Z7" s="140">
        <v>-39.98</v>
      </c>
      <c r="AA7" s="62">
        <v>920138791</v>
      </c>
    </row>
    <row r="8" spans="1:27" ht="12.75">
      <c r="A8" s="249" t="s">
        <v>178</v>
      </c>
      <c r="B8" s="182"/>
      <c r="C8" s="155"/>
      <c r="D8" s="155"/>
      <c r="E8" s="59">
        <v>51236206</v>
      </c>
      <c r="F8" s="60">
        <v>51236206</v>
      </c>
      <c r="G8" s="60"/>
      <c r="H8" s="60">
        <v>20188170</v>
      </c>
      <c r="I8" s="60">
        <v>6898750</v>
      </c>
      <c r="J8" s="60">
        <v>27086920</v>
      </c>
      <c r="K8" s="60">
        <v>16169866</v>
      </c>
      <c r="L8" s="60">
        <v>3733857</v>
      </c>
      <c r="M8" s="60">
        <v>31808588</v>
      </c>
      <c r="N8" s="60">
        <v>51712311</v>
      </c>
      <c r="O8" s="60">
        <v>5573087</v>
      </c>
      <c r="P8" s="60">
        <v>45029888</v>
      </c>
      <c r="Q8" s="60">
        <v>120792314</v>
      </c>
      <c r="R8" s="60">
        <v>171395289</v>
      </c>
      <c r="S8" s="60"/>
      <c r="T8" s="60"/>
      <c r="U8" s="60"/>
      <c r="V8" s="60"/>
      <c r="W8" s="60">
        <v>250194520</v>
      </c>
      <c r="X8" s="60">
        <v>37336579</v>
      </c>
      <c r="Y8" s="60">
        <v>212857941</v>
      </c>
      <c r="Z8" s="140">
        <v>570.11</v>
      </c>
      <c r="AA8" s="62">
        <v>51236206</v>
      </c>
    </row>
    <row r="9" spans="1:27" ht="12.75">
      <c r="A9" s="249" t="s">
        <v>179</v>
      </c>
      <c r="B9" s="182"/>
      <c r="C9" s="155"/>
      <c r="D9" s="155"/>
      <c r="E9" s="59">
        <v>260649382</v>
      </c>
      <c r="F9" s="60">
        <v>260649382</v>
      </c>
      <c r="G9" s="60"/>
      <c r="H9" s="60">
        <v>64675000</v>
      </c>
      <c r="I9" s="60">
        <v>1600000</v>
      </c>
      <c r="J9" s="60">
        <v>66275000</v>
      </c>
      <c r="K9" s="60">
        <v>2000000</v>
      </c>
      <c r="L9" s="60"/>
      <c r="M9" s="60"/>
      <c r="N9" s="60">
        <v>2000000</v>
      </c>
      <c r="O9" s="60"/>
      <c r="P9" s="60"/>
      <c r="Q9" s="60">
        <v>6706000</v>
      </c>
      <c r="R9" s="60">
        <v>6706000</v>
      </c>
      <c r="S9" s="60"/>
      <c r="T9" s="60"/>
      <c r="U9" s="60"/>
      <c r="V9" s="60"/>
      <c r="W9" s="60">
        <v>74981000</v>
      </c>
      <c r="X9" s="60">
        <v>223919950</v>
      </c>
      <c r="Y9" s="60">
        <v>-148938950</v>
      </c>
      <c r="Z9" s="140">
        <v>-66.51</v>
      </c>
      <c r="AA9" s="62">
        <v>260649382</v>
      </c>
    </row>
    <row r="10" spans="1:27" ht="12.75">
      <c r="A10" s="249" t="s">
        <v>180</v>
      </c>
      <c r="B10" s="182"/>
      <c r="C10" s="155"/>
      <c r="D10" s="155"/>
      <c r="E10" s="59">
        <v>223782668</v>
      </c>
      <c r="F10" s="60">
        <v>223782668</v>
      </c>
      <c r="G10" s="60"/>
      <c r="H10" s="60"/>
      <c r="I10" s="60">
        <v>30982000</v>
      </c>
      <c r="J10" s="60">
        <v>30982000</v>
      </c>
      <c r="K10" s="60">
        <v>3000000</v>
      </c>
      <c r="L10" s="60">
        <v>3000000</v>
      </c>
      <c r="M10" s="60">
        <v>46500000</v>
      </c>
      <c r="N10" s="60">
        <v>52500000</v>
      </c>
      <c r="O10" s="60"/>
      <c r="P10" s="60"/>
      <c r="Q10" s="60">
        <v>96016000</v>
      </c>
      <c r="R10" s="60">
        <v>96016000</v>
      </c>
      <c r="S10" s="60"/>
      <c r="T10" s="60"/>
      <c r="U10" s="60"/>
      <c r="V10" s="60"/>
      <c r="W10" s="60">
        <v>179498000</v>
      </c>
      <c r="X10" s="60">
        <v>109759210</v>
      </c>
      <c r="Y10" s="60">
        <v>69738790</v>
      </c>
      <c r="Z10" s="140">
        <v>63.54</v>
      </c>
      <c r="AA10" s="62">
        <v>223782668</v>
      </c>
    </row>
    <row r="11" spans="1:27" ht="12.75">
      <c r="A11" s="249" t="s">
        <v>181</v>
      </c>
      <c r="B11" s="182"/>
      <c r="C11" s="155"/>
      <c r="D11" s="155"/>
      <c r="E11" s="59">
        <v>20052480</v>
      </c>
      <c r="F11" s="60">
        <v>20052480</v>
      </c>
      <c r="G11" s="60"/>
      <c r="H11" s="60">
        <v>1723550</v>
      </c>
      <c r="I11" s="60">
        <v>2078359</v>
      </c>
      <c r="J11" s="60">
        <v>3801909</v>
      </c>
      <c r="K11" s="60">
        <v>1578379</v>
      </c>
      <c r="L11" s="60">
        <v>2230290</v>
      </c>
      <c r="M11" s="60">
        <v>2281523</v>
      </c>
      <c r="N11" s="60">
        <v>6090192</v>
      </c>
      <c r="O11" s="60">
        <v>2408912</v>
      </c>
      <c r="P11" s="60">
        <v>1700041</v>
      </c>
      <c r="Q11" s="60">
        <v>1335584</v>
      </c>
      <c r="R11" s="60">
        <v>5444537</v>
      </c>
      <c r="S11" s="60"/>
      <c r="T11" s="60"/>
      <c r="U11" s="60"/>
      <c r="V11" s="60"/>
      <c r="W11" s="60">
        <v>15336638</v>
      </c>
      <c r="X11" s="60">
        <v>15039360</v>
      </c>
      <c r="Y11" s="60">
        <v>297278</v>
      </c>
      <c r="Z11" s="140">
        <v>1.98</v>
      </c>
      <c r="AA11" s="62">
        <v>20052480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-1399344033</v>
      </c>
      <c r="F14" s="60">
        <v>-919428438</v>
      </c>
      <c r="G14" s="60"/>
      <c r="H14" s="60">
        <v>-76057940</v>
      </c>
      <c r="I14" s="60">
        <v>-105677471</v>
      </c>
      <c r="J14" s="60">
        <v>-181735411</v>
      </c>
      <c r="K14" s="60">
        <v>-105187346</v>
      </c>
      <c r="L14" s="60">
        <v>-64034313</v>
      </c>
      <c r="M14" s="60">
        <v>-57632892</v>
      </c>
      <c r="N14" s="60">
        <v>-226854551</v>
      </c>
      <c r="O14" s="60">
        <v>-74748029</v>
      </c>
      <c r="P14" s="60">
        <v>-151431311</v>
      </c>
      <c r="Q14" s="60">
        <v>-122993393</v>
      </c>
      <c r="R14" s="60">
        <v>-349172733</v>
      </c>
      <c r="S14" s="60"/>
      <c r="T14" s="60"/>
      <c r="U14" s="60"/>
      <c r="V14" s="60"/>
      <c r="W14" s="60">
        <v>-757762695</v>
      </c>
      <c r="X14" s="60">
        <v>-681580917</v>
      </c>
      <c r="Y14" s="60">
        <v>-76181778</v>
      </c>
      <c r="Z14" s="140">
        <v>11.18</v>
      </c>
      <c r="AA14" s="62">
        <v>-919428438</v>
      </c>
    </row>
    <row r="15" spans="1:27" ht="12.75">
      <c r="A15" s="249" t="s">
        <v>40</v>
      </c>
      <c r="B15" s="182"/>
      <c r="C15" s="155"/>
      <c r="D15" s="155"/>
      <c r="E15" s="59">
        <v>-4941804</v>
      </c>
      <c r="F15" s="60">
        <v>-484857399</v>
      </c>
      <c r="G15" s="60"/>
      <c r="H15" s="60">
        <v>-1349241</v>
      </c>
      <c r="I15" s="60">
        <v>-4193075</v>
      </c>
      <c r="J15" s="60">
        <v>-5542316</v>
      </c>
      <c r="K15" s="60">
        <v>-3077542</v>
      </c>
      <c r="L15" s="60">
        <v>-1836019</v>
      </c>
      <c r="M15" s="60">
        <v>-1662475</v>
      </c>
      <c r="N15" s="60">
        <v>-6576036</v>
      </c>
      <c r="O15" s="60">
        <v>-160000</v>
      </c>
      <c r="P15" s="60">
        <v>-5355545</v>
      </c>
      <c r="Q15" s="60">
        <v>-1515695</v>
      </c>
      <c r="R15" s="60">
        <v>-7031240</v>
      </c>
      <c r="S15" s="60"/>
      <c r="T15" s="60"/>
      <c r="U15" s="60"/>
      <c r="V15" s="60"/>
      <c r="W15" s="60">
        <v>-19149592</v>
      </c>
      <c r="X15" s="60">
        <v>-352571600</v>
      </c>
      <c r="Y15" s="60">
        <v>333422008</v>
      </c>
      <c r="Z15" s="140">
        <v>-94.57</v>
      </c>
      <c r="AA15" s="62">
        <v>-484857399</v>
      </c>
    </row>
    <row r="16" spans="1:27" ht="12.75">
      <c r="A16" s="249" t="s">
        <v>42</v>
      </c>
      <c r="B16" s="182"/>
      <c r="C16" s="155"/>
      <c r="D16" s="155"/>
      <c r="E16" s="59">
        <v>-420000</v>
      </c>
      <c r="F16" s="60">
        <v>-420000</v>
      </c>
      <c r="G16" s="60"/>
      <c r="H16" s="60">
        <v>-757390</v>
      </c>
      <c r="I16" s="60">
        <v>-2257208</v>
      </c>
      <c r="J16" s="60">
        <v>-3014598</v>
      </c>
      <c r="K16" s="60"/>
      <c r="L16" s="60">
        <v>-3630364</v>
      </c>
      <c r="M16" s="60"/>
      <c r="N16" s="60">
        <v>-3630364</v>
      </c>
      <c r="O16" s="60"/>
      <c r="P16" s="60"/>
      <c r="Q16" s="60"/>
      <c r="R16" s="60"/>
      <c r="S16" s="60"/>
      <c r="T16" s="60"/>
      <c r="U16" s="60"/>
      <c r="V16" s="60"/>
      <c r="W16" s="60">
        <v>-6644962</v>
      </c>
      <c r="X16" s="60"/>
      <c r="Y16" s="60">
        <v>-6644962</v>
      </c>
      <c r="Z16" s="140"/>
      <c r="AA16" s="62">
        <v>-420000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260169354</v>
      </c>
      <c r="F17" s="73">
        <f t="shared" si="0"/>
        <v>260169354</v>
      </c>
      <c r="G17" s="73">
        <f t="shared" si="0"/>
        <v>0</v>
      </c>
      <c r="H17" s="73">
        <f t="shared" si="0"/>
        <v>62723007</v>
      </c>
      <c r="I17" s="73">
        <f t="shared" si="0"/>
        <v>7031935</v>
      </c>
      <c r="J17" s="73">
        <f t="shared" si="0"/>
        <v>69754942</v>
      </c>
      <c r="K17" s="73">
        <f t="shared" si="0"/>
        <v>-1864623</v>
      </c>
      <c r="L17" s="73">
        <f t="shared" si="0"/>
        <v>11242599</v>
      </c>
      <c r="M17" s="73">
        <f t="shared" si="0"/>
        <v>81685931</v>
      </c>
      <c r="N17" s="73">
        <f t="shared" si="0"/>
        <v>91063907</v>
      </c>
      <c r="O17" s="73">
        <f t="shared" si="0"/>
        <v>-1943040</v>
      </c>
      <c r="P17" s="73">
        <f t="shared" si="0"/>
        <v>-49418388</v>
      </c>
      <c r="Q17" s="73">
        <f t="shared" si="0"/>
        <v>175809454</v>
      </c>
      <c r="R17" s="73">
        <f t="shared" si="0"/>
        <v>124448026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285266875</v>
      </c>
      <c r="X17" s="73">
        <f t="shared" si="0"/>
        <v>196667394</v>
      </c>
      <c r="Y17" s="73">
        <f t="shared" si="0"/>
        <v>88599481</v>
      </c>
      <c r="Z17" s="170">
        <f>+IF(X17&lt;&gt;0,+(Y17/X17)*100,0)</f>
        <v>45.050416949135965</v>
      </c>
      <c r="AA17" s="74">
        <f>SUM(AA6:AA16)</f>
        <v>260169354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>
        <v>-16116830</v>
      </c>
      <c r="I22" s="60">
        <v>-18584780</v>
      </c>
      <c r="J22" s="60">
        <v>-34701610</v>
      </c>
      <c r="K22" s="60">
        <v>-1932463</v>
      </c>
      <c r="L22" s="60">
        <v>-18824494</v>
      </c>
      <c r="M22" s="159">
        <v>-39317404</v>
      </c>
      <c r="N22" s="60">
        <v>-60074361</v>
      </c>
      <c r="O22" s="60">
        <v>10438910</v>
      </c>
      <c r="P22" s="60">
        <v>-6540997</v>
      </c>
      <c r="Q22" s="60">
        <v>-6897895</v>
      </c>
      <c r="R22" s="60">
        <v>-2999982</v>
      </c>
      <c r="S22" s="60"/>
      <c r="T22" s="159"/>
      <c r="U22" s="60"/>
      <c r="V22" s="60"/>
      <c r="W22" s="60">
        <v>-97775953</v>
      </c>
      <c r="X22" s="60"/>
      <c r="Y22" s="60">
        <v>-97775953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-240782668</v>
      </c>
      <c r="F26" s="60">
        <v>-240782668</v>
      </c>
      <c r="G26" s="60"/>
      <c r="H26" s="60"/>
      <c r="I26" s="60">
        <v>-4109314</v>
      </c>
      <c r="J26" s="60">
        <v>-4109314</v>
      </c>
      <c r="K26" s="60">
        <v>-1095275</v>
      </c>
      <c r="L26" s="60">
        <v>-5107974</v>
      </c>
      <c r="M26" s="60">
        <v>-1811542</v>
      </c>
      <c r="N26" s="60">
        <v>-8014791</v>
      </c>
      <c r="O26" s="60">
        <v>-797125</v>
      </c>
      <c r="P26" s="60">
        <v>-8812400</v>
      </c>
      <c r="Q26" s="60">
        <v>-30949190</v>
      </c>
      <c r="R26" s="60">
        <v>-40558715</v>
      </c>
      <c r="S26" s="60"/>
      <c r="T26" s="60"/>
      <c r="U26" s="60"/>
      <c r="V26" s="60"/>
      <c r="W26" s="60">
        <v>-52682820</v>
      </c>
      <c r="X26" s="60">
        <v>-109759210</v>
      </c>
      <c r="Y26" s="60">
        <v>57076390</v>
      </c>
      <c r="Z26" s="140">
        <v>-52</v>
      </c>
      <c r="AA26" s="62">
        <v>-240782668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-240782668</v>
      </c>
      <c r="F27" s="73">
        <f t="shared" si="1"/>
        <v>-240782668</v>
      </c>
      <c r="G27" s="73">
        <f t="shared" si="1"/>
        <v>0</v>
      </c>
      <c r="H27" s="73">
        <f t="shared" si="1"/>
        <v>-16116830</v>
      </c>
      <c r="I27" s="73">
        <f t="shared" si="1"/>
        <v>-22694094</v>
      </c>
      <c r="J27" s="73">
        <f t="shared" si="1"/>
        <v>-38810924</v>
      </c>
      <c r="K27" s="73">
        <f t="shared" si="1"/>
        <v>-3027738</v>
      </c>
      <c r="L27" s="73">
        <f t="shared" si="1"/>
        <v>-23932468</v>
      </c>
      <c r="M27" s="73">
        <f t="shared" si="1"/>
        <v>-41128946</v>
      </c>
      <c r="N27" s="73">
        <f t="shared" si="1"/>
        <v>-68089152</v>
      </c>
      <c r="O27" s="73">
        <f t="shared" si="1"/>
        <v>9641785</v>
      </c>
      <c r="P27" s="73">
        <f t="shared" si="1"/>
        <v>-15353397</v>
      </c>
      <c r="Q27" s="73">
        <f t="shared" si="1"/>
        <v>-37847085</v>
      </c>
      <c r="R27" s="73">
        <f t="shared" si="1"/>
        <v>-43558697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-150458773</v>
      </c>
      <c r="X27" s="73">
        <f t="shared" si="1"/>
        <v>-109759210</v>
      </c>
      <c r="Y27" s="73">
        <f t="shared" si="1"/>
        <v>-40699563</v>
      </c>
      <c r="Z27" s="170">
        <f>+IF(X27&lt;&gt;0,+(Y27/X27)*100,0)</f>
        <v>37.0807725383592</v>
      </c>
      <c r="AA27" s="74">
        <f>SUM(AA21:AA26)</f>
        <v>-240782668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>
        <v>3552495</v>
      </c>
      <c r="I33" s="159">
        <v>498569</v>
      </c>
      <c r="J33" s="159">
        <v>4051064</v>
      </c>
      <c r="K33" s="60">
        <v>284084</v>
      </c>
      <c r="L33" s="60">
        <v>655903</v>
      </c>
      <c r="M33" s="60">
        <v>167034</v>
      </c>
      <c r="N33" s="60">
        <v>1107021</v>
      </c>
      <c r="O33" s="159">
        <v>289726</v>
      </c>
      <c r="P33" s="159">
        <v>274667</v>
      </c>
      <c r="Q33" s="159">
        <v>334688</v>
      </c>
      <c r="R33" s="60">
        <v>899081</v>
      </c>
      <c r="S33" s="60"/>
      <c r="T33" s="60"/>
      <c r="U33" s="60"/>
      <c r="V33" s="159"/>
      <c r="W33" s="159">
        <v>6057166</v>
      </c>
      <c r="X33" s="159"/>
      <c r="Y33" s="60">
        <v>6057166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-23237003</v>
      </c>
      <c r="F35" s="60">
        <v>-23237003</v>
      </c>
      <c r="G35" s="60"/>
      <c r="H35" s="60"/>
      <c r="I35" s="60">
        <v>-873471</v>
      </c>
      <c r="J35" s="60">
        <v>-873471</v>
      </c>
      <c r="K35" s="60">
        <v>-827737</v>
      </c>
      <c r="L35" s="60">
        <v>-827737</v>
      </c>
      <c r="M35" s="60">
        <v>-848229</v>
      </c>
      <c r="N35" s="60">
        <v>-2503703</v>
      </c>
      <c r="O35" s="60">
        <v>-827737</v>
      </c>
      <c r="P35" s="60">
        <v>-914162</v>
      </c>
      <c r="Q35" s="60">
        <v>-248390</v>
      </c>
      <c r="R35" s="60">
        <v>-1990289</v>
      </c>
      <c r="S35" s="60"/>
      <c r="T35" s="60"/>
      <c r="U35" s="60"/>
      <c r="V35" s="60"/>
      <c r="W35" s="60">
        <v>-5367463</v>
      </c>
      <c r="X35" s="60">
        <v>-6863752</v>
      </c>
      <c r="Y35" s="60">
        <v>1496289</v>
      </c>
      <c r="Z35" s="140">
        <v>-21.8</v>
      </c>
      <c r="AA35" s="62">
        <v>-23237003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-23237003</v>
      </c>
      <c r="F36" s="73">
        <f t="shared" si="2"/>
        <v>-23237003</v>
      </c>
      <c r="G36" s="73">
        <f t="shared" si="2"/>
        <v>0</v>
      </c>
      <c r="H36" s="73">
        <f t="shared" si="2"/>
        <v>3552495</v>
      </c>
      <c r="I36" s="73">
        <f t="shared" si="2"/>
        <v>-374902</v>
      </c>
      <c r="J36" s="73">
        <f t="shared" si="2"/>
        <v>3177593</v>
      </c>
      <c r="K36" s="73">
        <f t="shared" si="2"/>
        <v>-543653</v>
      </c>
      <c r="L36" s="73">
        <f t="shared" si="2"/>
        <v>-171834</v>
      </c>
      <c r="M36" s="73">
        <f t="shared" si="2"/>
        <v>-681195</v>
      </c>
      <c r="N36" s="73">
        <f t="shared" si="2"/>
        <v>-1396682</v>
      </c>
      <c r="O36" s="73">
        <f t="shared" si="2"/>
        <v>-538011</v>
      </c>
      <c r="P36" s="73">
        <f t="shared" si="2"/>
        <v>-639495</v>
      </c>
      <c r="Q36" s="73">
        <f t="shared" si="2"/>
        <v>86298</v>
      </c>
      <c r="R36" s="73">
        <f t="shared" si="2"/>
        <v>-1091208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689703</v>
      </c>
      <c r="X36" s="73">
        <f t="shared" si="2"/>
        <v>-6863752</v>
      </c>
      <c r="Y36" s="73">
        <f t="shared" si="2"/>
        <v>7553455</v>
      </c>
      <c r="Z36" s="170">
        <f>+IF(X36&lt;&gt;0,+(Y36/X36)*100,0)</f>
        <v>-110.04848368647353</v>
      </c>
      <c r="AA36" s="74">
        <f>SUM(AA31:AA35)</f>
        <v>-23237003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-3850317</v>
      </c>
      <c r="F38" s="100">
        <f t="shared" si="3"/>
        <v>-3850317</v>
      </c>
      <c r="G38" s="100">
        <f t="shared" si="3"/>
        <v>0</v>
      </c>
      <c r="H38" s="100">
        <f t="shared" si="3"/>
        <v>50158672</v>
      </c>
      <c r="I38" s="100">
        <f t="shared" si="3"/>
        <v>-16037061</v>
      </c>
      <c r="J38" s="100">
        <f t="shared" si="3"/>
        <v>34121611</v>
      </c>
      <c r="K38" s="100">
        <f t="shared" si="3"/>
        <v>-5436014</v>
      </c>
      <c r="L38" s="100">
        <f t="shared" si="3"/>
        <v>-12861703</v>
      </c>
      <c r="M38" s="100">
        <f t="shared" si="3"/>
        <v>39875790</v>
      </c>
      <c r="N38" s="100">
        <f t="shared" si="3"/>
        <v>21578073</v>
      </c>
      <c r="O38" s="100">
        <f t="shared" si="3"/>
        <v>7160734</v>
      </c>
      <c r="P38" s="100">
        <f t="shared" si="3"/>
        <v>-65411280</v>
      </c>
      <c r="Q38" s="100">
        <f t="shared" si="3"/>
        <v>138048667</v>
      </c>
      <c r="R38" s="100">
        <f t="shared" si="3"/>
        <v>79798121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135497805</v>
      </c>
      <c r="X38" s="100">
        <f t="shared" si="3"/>
        <v>80044432</v>
      </c>
      <c r="Y38" s="100">
        <f t="shared" si="3"/>
        <v>55453373</v>
      </c>
      <c r="Z38" s="137">
        <f>+IF(X38&lt;&gt;0,+(Y38/X38)*100,0)</f>
        <v>69.27823911599498</v>
      </c>
      <c r="AA38" s="102">
        <f>+AA17+AA27+AA36</f>
        <v>-3850317</v>
      </c>
    </row>
    <row r="39" spans="1:27" ht="12.75">
      <c r="A39" s="249" t="s">
        <v>200</v>
      </c>
      <c r="B39" s="182"/>
      <c r="C39" s="153"/>
      <c r="D39" s="153"/>
      <c r="E39" s="99">
        <v>17338458</v>
      </c>
      <c r="F39" s="100">
        <v>17338458</v>
      </c>
      <c r="G39" s="100"/>
      <c r="H39" s="100"/>
      <c r="I39" s="100">
        <v>50158672</v>
      </c>
      <c r="J39" s="100"/>
      <c r="K39" s="100">
        <v>34121611</v>
      </c>
      <c r="L39" s="100">
        <v>28685597</v>
      </c>
      <c r="M39" s="100">
        <v>15823894</v>
      </c>
      <c r="N39" s="100">
        <v>34121611</v>
      </c>
      <c r="O39" s="100">
        <v>55699684</v>
      </c>
      <c r="P39" s="100">
        <v>62860418</v>
      </c>
      <c r="Q39" s="100">
        <v>-2550862</v>
      </c>
      <c r="R39" s="100">
        <v>55699684</v>
      </c>
      <c r="S39" s="100"/>
      <c r="T39" s="100"/>
      <c r="U39" s="100"/>
      <c r="V39" s="100"/>
      <c r="W39" s="100"/>
      <c r="X39" s="100">
        <v>17338458</v>
      </c>
      <c r="Y39" s="100">
        <v>-17338458</v>
      </c>
      <c r="Z39" s="137">
        <v>-100</v>
      </c>
      <c r="AA39" s="102">
        <v>17338458</v>
      </c>
    </row>
    <row r="40" spans="1:27" ht="12.75">
      <c r="A40" s="269" t="s">
        <v>201</v>
      </c>
      <c r="B40" s="256"/>
      <c r="C40" s="257"/>
      <c r="D40" s="257"/>
      <c r="E40" s="258">
        <v>13488140</v>
      </c>
      <c r="F40" s="259">
        <v>13488140</v>
      </c>
      <c r="G40" s="259"/>
      <c r="H40" s="259">
        <v>50158672</v>
      </c>
      <c r="I40" s="259">
        <v>34121611</v>
      </c>
      <c r="J40" s="259">
        <v>34121611</v>
      </c>
      <c r="K40" s="259">
        <v>28685597</v>
      </c>
      <c r="L40" s="259">
        <v>15823894</v>
      </c>
      <c r="M40" s="259">
        <v>55699684</v>
      </c>
      <c r="N40" s="259">
        <v>55699684</v>
      </c>
      <c r="O40" s="259">
        <v>62860418</v>
      </c>
      <c r="P40" s="259">
        <v>-2550862</v>
      </c>
      <c r="Q40" s="259">
        <v>135497805</v>
      </c>
      <c r="R40" s="259">
        <v>135497805</v>
      </c>
      <c r="S40" s="259"/>
      <c r="T40" s="259"/>
      <c r="U40" s="259"/>
      <c r="V40" s="259"/>
      <c r="W40" s="259">
        <v>135497805</v>
      </c>
      <c r="X40" s="259">
        <v>97382889</v>
      </c>
      <c r="Y40" s="259">
        <v>38114916</v>
      </c>
      <c r="Z40" s="260">
        <v>39.14</v>
      </c>
      <c r="AA40" s="261">
        <v>13488140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216334318</v>
      </c>
      <c r="F5" s="106">
        <f t="shared" si="0"/>
        <v>247552073</v>
      </c>
      <c r="G5" s="106">
        <f t="shared" si="0"/>
        <v>0</v>
      </c>
      <c r="H5" s="106">
        <f t="shared" si="0"/>
        <v>0</v>
      </c>
      <c r="I5" s="106">
        <f t="shared" si="0"/>
        <v>2610520</v>
      </c>
      <c r="J5" s="106">
        <f t="shared" si="0"/>
        <v>2610520</v>
      </c>
      <c r="K5" s="106">
        <f t="shared" si="0"/>
        <v>1095275</v>
      </c>
      <c r="L5" s="106">
        <f t="shared" si="0"/>
        <v>5107976</v>
      </c>
      <c r="M5" s="106">
        <f t="shared" si="0"/>
        <v>1811542</v>
      </c>
      <c r="N5" s="106">
        <f t="shared" si="0"/>
        <v>8014793</v>
      </c>
      <c r="O5" s="106">
        <f t="shared" si="0"/>
        <v>797126</v>
      </c>
      <c r="P5" s="106">
        <f t="shared" si="0"/>
        <v>8812401</v>
      </c>
      <c r="Q5" s="106">
        <f t="shared" si="0"/>
        <v>30949190</v>
      </c>
      <c r="R5" s="106">
        <f t="shared" si="0"/>
        <v>40558717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51184030</v>
      </c>
      <c r="X5" s="106">
        <f t="shared" si="0"/>
        <v>185664055</v>
      </c>
      <c r="Y5" s="106">
        <f t="shared" si="0"/>
        <v>-134480025</v>
      </c>
      <c r="Z5" s="201">
        <f>+IF(X5&lt;&gt;0,+(Y5/X5)*100,0)</f>
        <v>-72.43191203596194</v>
      </c>
      <c r="AA5" s="199">
        <f>SUM(AA11:AA18)</f>
        <v>247552073</v>
      </c>
    </row>
    <row r="6" spans="1:27" ht="12.75">
      <c r="A6" s="291" t="s">
        <v>205</v>
      </c>
      <c r="B6" s="142"/>
      <c r="C6" s="62"/>
      <c r="D6" s="156"/>
      <c r="E6" s="60">
        <v>23617099</v>
      </c>
      <c r="F6" s="60">
        <v>24986153</v>
      </c>
      <c r="G6" s="60"/>
      <c r="H6" s="60"/>
      <c r="I6" s="60">
        <v>947401</v>
      </c>
      <c r="J6" s="60">
        <v>947401</v>
      </c>
      <c r="K6" s="60"/>
      <c r="L6" s="60">
        <v>802233</v>
      </c>
      <c r="M6" s="60">
        <v>336145</v>
      </c>
      <c r="N6" s="60">
        <v>1138378</v>
      </c>
      <c r="O6" s="60"/>
      <c r="P6" s="60">
        <v>227758</v>
      </c>
      <c r="Q6" s="60">
        <v>2062874</v>
      </c>
      <c r="R6" s="60">
        <v>2290632</v>
      </c>
      <c r="S6" s="60"/>
      <c r="T6" s="60"/>
      <c r="U6" s="60"/>
      <c r="V6" s="60"/>
      <c r="W6" s="60">
        <v>4376411</v>
      </c>
      <c r="X6" s="60">
        <v>18739615</v>
      </c>
      <c r="Y6" s="60">
        <v>-14363204</v>
      </c>
      <c r="Z6" s="140">
        <v>-76.65</v>
      </c>
      <c r="AA6" s="155">
        <v>24986153</v>
      </c>
    </row>
    <row r="7" spans="1:27" ht="12.75">
      <c r="A7" s="291" t="s">
        <v>206</v>
      </c>
      <c r="B7" s="142"/>
      <c r="C7" s="62"/>
      <c r="D7" s="156"/>
      <c r="E7" s="60">
        <v>22000000</v>
      </c>
      <c r="F7" s="60">
        <v>35000000</v>
      </c>
      <c r="G7" s="60"/>
      <c r="H7" s="60"/>
      <c r="I7" s="60"/>
      <c r="J7" s="60"/>
      <c r="K7" s="60"/>
      <c r="L7" s="60"/>
      <c r="M7" s="60"/>
      <c r="N7" s="60"/>
      <c r="O7" s="60"/>
      <c r="P7" s="60">
        <v>233141</v>
      </c>
      <c r="Q7" s="60">
        <v>233141</v>
      </c>
      <c r="R7" s="60">
        <v>466282</v>
      </c>
      <c r="S7" s="60"/>
      <c r="T7" s="60"/>
      <c r="U7" s="60"/>
      <c r="V7" s="60"/>
      <c r="W7" s="60">
        <v>466282</v>
      </c>
      <c r="X7" s="60">
        <v>26250000</v>
      </c>
      <c r="Y7" s="60">
        <v>-25783718</v>
      </c>
      <c r="Z7" s="140">
        <v>-98.22</v>
      </c>
      <c r="AA7" s="155">
        <v>35000000</v>
      </c>
    </row>
    <row r="8" spans="1:27" ht="12.75">
      <c r="A8" s="291" t="s">
        <v>207</v>
      </c>
      <c r="B8" s="142"/>
      <c r="C8" s="62"/>
      <c r="D8" s="156"/>
      <c r="E8" s="60">
        <v>62914000</v>
      </c>
      <c r="F8" s="60">
        <v>94208964</v>
      </c>
      <c r="G8" s="60"/>
      <c r="H8" s="60"/>
      <c r="I8" s="60">
        <v>100051</v>
      </c>
      <c r="J8" s="60">
        <v>100051</v>
      </c>
      <c r="K8" s="60"/>
      <c r="L8" s="60">
        <v>1604174</v>
      </c>
      <c r="M8" s="60"/>
      <c r="N8" s="60">
        <v>1604174</v>
      </c>
      <c r="O8" s="60">
        <v>472388</v>
      </c>
      <c r="P8" s="60">
        <v>5175303</v>
      </c>
      <c r="Q8" s="60">
        <v>26408807</v>
      </c>
      <c r="R8" s="60">
        <v>32056498</v>
      </c>
      <c r="S8" s="60"/>
      <c r="T8" s="60"/>
      <c r="U8" s="60"/>
      <c r="V8" s="60"/>
      <c r="W8" s="60">
        <v>33760723</v>
      </c>
      <c r="X8" s="60">
        <v>70656723</v>
      </c>
      <c r="Y8" s="60">
        <v>-36896000</v>
      </c>
      <c r="Z8" s="140">
        <v>-52.22</v>
      </c>
      <c r="AA8" s="155">
        <v>94208964</v>
      </c>
    </row>
    <row r="9" spans="1:27" ht="12.75">
      <c r="A9" s="291" t="s">
        <v>208</v>
      </c>
      <c r="B9" s="142"/>
      <c r="C9" s="62"/>
      <c r="D9" s="156"/>
      <c r="E9" s="60">
        <v>1500000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12000000</v>
      </c>
      <c r="F10" s="60">
        <v>11612571</v>
      </c>
      <c r="G10" s="60"/>
      <c r="H10" s="60"/>
      <c r="I10" s="60">
        <v>131127</v>
      </c>
      <c r="J10" s="60">
        <v>131127</v>
      </c>
      <c r="K10" s="60"/>
      <c r="L10" s="60">
        <v>257633</v>
      </c>
      <c r="M10" s="60">
        <v>84441</v>
      </c>
      <c r="N10" s="60">
        <v>342074</v>
      </c>
      <c r="O10" s="60"/>
      <c r="P10" s="60"/>
      <c r="Q10" s="60">
        <v>946516</v>
      </c>
      <c r="R10" s="60">
        <v>946516</v>
      </c>
      <c r="S10" s="60"/>
      <c r="T10" s="60"/>
      <c r="U10" s="60"/>
      <c r="V10" s="60"/>
      <c r="W10" s="60">
        <v>1419717</v>
      </c>
      <c r="X10" s="60">
        <v>8709428</v>
      </c>
      <c r="Y10" s="60">
        <v>-7289711</v>
      </c>
      <c r="Z10" s="140">
        <v>-83.7</v>
      </c>
      <c r="AA10" s="155">
        <v>11612571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122031099</v>
      </c>
      <c r="F11" s="295">
        <f t="shared" si="1"/>
        <v>165807688</v>
      </c>
      <c r="G11" s="295">
        <f t="shared" si="1"/>
        <v>0</v>
      </c>
      <c r="H11" s="295">
        <f t="shared" si="1"/>
        <v>0</v>
      </c>
      <c r="I11" s="295">
        <f t="shared" si="1"/>
        <v>1178579</v>
      </c>
      <c r="J11" s="295">
        <f t="shared" si="1"/>
        <v>1178579</v>
      </c>
      <c r="K11" s="295">
        <f t="shared" si="1"/>
        <v>0</v>
      </c>
      <c r="L11" s="295">
        <f t="shared" si="1"/>
        <v>2664040</v>
      </c>
      <c r="M11" s="295">
        <f t="shared" si="1"/>
        <v>420586</v>
      </c>
      <c r="N11" s="295">
        <f t="shared" si="1"/>
        <v>3084626</v>
      </c>
      <c r="O11" s="295">
        <f t="shared" si="1"/>
        <v>472388</v>
      </c>
      <c r="P11" s="295">
        <f t="shared" si="1"/>
        <v>5636202</v>
      </c>
      <c r="Q11" s="295">
        <f t="shared" si="1"/>
        <v>29651338</v>
      </c>
      <c r="R11" s="295">
        <f t="shared" si="1"/>
        <v>35759928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40023133</v>
      </c>
      <c r="X11" s="295">
        <f t="shared" si="1"/>
        <v>124355766</v>
      </c>
      <c r="Y11" s="295">
        <f t="shared" si="1"/>
        <v>-84332633</v>
      </c>
      <c r="Z11" s="296">
        <f>+IF(X11&lt;&gt;0,+(Y11/X11)*100,0)</f>
        <v>-67.81561942210223</v>
      </c>
      <c r="AA11" s="297">
        <f>SUM(AA6:AA10)</f>
        <v>165807688</v>
      </c>
    </row>
    <row r="12" spans="1:27" ht="12.75">
      <c r="A12" s="298" t="s">
        <v>211</v>
      </c>
      <c r="B12" s="136"/>
      <c r="C12" s="62"/>
      <c r="D12" s="156"/>
      <c r="E12" s="60">
        <v>36101584</v>
      </c>
      <c r="F12" s="60">
        <v>30654385</v>
      </c>
      <c r="G12" s="60"/>
      <c r="H12" s="60"/>
      <c r="I12" s="60">
        <v>1431941</v>
      </c>
      <c r="J12" s="60">
        <v>1431941</v>
      </c>
      <c r="K12" s="60">
        <v>713196</v>
      </c>
      <c r="L12" s="60">
        <v>2443936</v>
      </c>
      <c r="M12" s="60">
        <v>1390956</v>
      </c>
      <c r="N12" s="60">
        <v>4548088</v>
      </c>
      <c r="O12" s="60">
        <v>324738</v>
      </c>
      <c r="P12" s="60">
        <v>3176199</v>
      </c>
      <c r="Q12" s="60">
        <v>1297852</v>
      </c>
      <c r="R12" s="60">
        <v>4798789</v>
      </c>
      <c r="S12" s="60"/>
      <c r="T12" s="60"/>
      <c r="U12" s="60"/>
      <c r="V12" s="60"/>
      <c r="W12" s="60">
        <v>10778818</v>
      </c>
      <c r="X12" s="60">
        <v>22990789</v>
      </c>
      <c r="Y12" s="60">
        <v>-12211971</v>
      </c>
      <c r="Z12" s="140">
        <v>-53.12</v>
      </c>
      <c r="AA12" s="155">
        <v>30654385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58201635</v>
      </c>
      <c r="F15" s="60">
        <v>51090000</v>
      </c>
      <c r="G15" s="60"/>
      <c r="H15" s="60"/>
      <c r="I15" s="60"/>
      <c r="J15" s="60"/>
      <c r="K15" s="60">
        <v>382079</v>
      </c>
      <c r="L15" s="60"/>
      <c r="M15" s="60"/>
      <c r="N15" s="60">
        <v>382079</v>
      </c>
      <c r="O15" s="60"/>
      <c r="P15" s="60"/>
      <c r="Q15" s="60"/>
      <c r="R15" s="60"/>
      <c r="S15" s="60"/>
      <c r="T15" s="60"/>
      <c r="U15" s="60"/>
      <c r="V15" s="60"/>
      <c r="W15" s="60">
        <v>382079</v>
      </c>
      <c r="X15" s="60">
        <v>38317500</v>
      </c>
      <c r="Y15" s="60">
        <v>-37935421</v>
      </c>
      <c r="Z15" s="140">
        <v>-99</v>
      </c>
      <c r="AA15" s="155">
        <v>51090000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24448350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18948350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2000000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20948350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3500000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42565449</v>
      </c>
      <c r="F36" s="60">
        <f t="shared" si="4"/>
        <v>24986153</v>
      </c>
      <c r="G36" s="60">
        <f t="shared" si="4"/>
        <v>0</v>
      </c>
      <c r="H36" s="60">
        <f t="shared" si="4"/>
        <v>0</v>
      </c>
      <c r="I36" s="60">
        <f t="shared" si="4"/>
        <v>947401</v>
      </c>
      <c r="J36" s="60">
        <f t="shared" si="4"/>
        <v>947401</v>
      </c>
      <c r="K36" s="60">
        <f t="shared" si="4"/>
        <v>0</v>
      </c>
      <c r="L36" s="60">
        <f t="shared" si="4"/>
        <v>802233</v>
      </c>
      <c r="M36" s="60">
        <f t="shared" si="4"/>
        <v>336145</v>
      </c>
      <c r="N36" s="60">
        <f t="shared" si="4"/>
        <v>1138378</v>
      </c>
      <c r="O36" s="60">
        <f t="shared" si="4"/>
        <v>0</v>
      </c>
      <c r="P36" s="60">
        <f t="shared" si="4"/>
        <v>227758</v>
      </c>
      <c r="Q36" s="60">
        <f t="shared" si="4"/>
        <v>2062874</v>
      </c>
      <c r="R36" s="60">
        <f t="shared" si="4"/>
        <v>2290632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4376411</v>
      </c>
      <c r="X36" s="60">
        <f t="shared" si="4"/>
        <v>18739615</v>
      </c>
      <c r="Y36" s="60">
        <f t="shared" si="4"/>
        <v>-14363204</v>
      </c>
      <c r="Z36" s="140">
        <f aca="true" t="shared" si="5" ref="Z36:Z49">+IF(X36&lt;&gt;0,+(Y36/X36)*100,0)</f>
        <v>-76.64620644554331</v>
      </c>
      <c r="AA36" s="155">
        <f>AA6+AA21</f>
        <v>24986153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24000000</v>
      </c>
      <c r="F37" s="60">
        <f t="shared" si="4"/>
        <v>35000000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233141</v>
      </c>
      <c r="Q37" s="60">
        <f t="shared" si="4"/>
        <v>233141</v>
      </c>
      <c r="R37" s="60">
        <f t="shared" si="4"/>
        <v>466282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466282</v>
      </c>
      <c r="X37" s="60">
        <f t="shared" si="4"/>
        <v>26250000</v>
      </c>
      <c r="Y37" s="60">
        <f t="shared" si="4"/>
        <v>-25783718</v>
      </c>
      <c r="Z37" s="140">
        <f t="shared" si="5"/>
        <v>-98.22368761904762</v>
      </c>
      <c r="AA37" s="155">
        <f>AA7+AA22</f>
        <v>35000000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62914000</v>
      </c>
      <c r="F38" s="60">
        <f t="shared" si="4"/>
        <v>94208964</v>
      </c>
      <c r="G38" s="60">
        <f t="shared" si="4"/>
        <v>0</v>
      </c>
      <c r="H38" s="60">
        <f t="shared" si="4"/>
        <v>0</v>
      </c>
      <c r="I38" s="60">
        <f t="shared" si="4"/>
        <v>100051</v>
      </c>
      <c r="J38" s="60">
        <f t="shared" si="4"/>
        <v>100051</v>
      </c>
      <c r="K38" s="60">
        <f t="shared" si="4"/>
        <v>0</v>
      </c>
      <c r="L38" s="60">
        <f t="shared" si="4"/>
        <v>1604174</v>
      </c>
      <c r="M38" s="60">
        <f t="shared" si="4"/>
        <v>0</v>
      </c>
      <c r="N38" s="60">
        <f t="shared" si="4"/>
        <v>1604174</v>
      </c>
      <c r="O38" s="60">
        <f t="shared" si="4"/>
        <v>472388</v>
      </c>
      <c r="P38" s="60">
        <f t="shared" si="4"/>
        <v>5175303</v>
      </c>
      <c r="Q38" s="60">
        <f t="shared" si="4"/>
        <v>26408807</v>
      </c>
      <c r="R38" s="60">
        <f t="shared" si="4"/>
        <v>32056498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33760723</v>
      </c>
      <c r="X38" s="60">
        <f t="shared" si="4"/>
        <v>70656723</v>
      </c>
      <c r="Y38" s="60">
        <f t="shared" si="4"/>
        <v>-36896000</v>
      </c>
      <c r="Z38" s="140">
        <f t="shared" si="5"/>
        <v>-52.218668561801266</v>
      </c>
      <c r="AA38" s="155">
        <f>AA8+AA23</f>
        <v>94208964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1500000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12000000</v>
      </c>
      <c r="F40" s="60">
        <f t="shared" si="4"/>
        <v>11612571</v>
      </c>
      <c r="G40" s="60">
        <f t="shared" si="4"/>
        <v>0</v>
      </c>
      <c r="H40" s="60">
        <f t="shared" si="4"/>
        <v>0</v>
      </c>
      <c r="I40" s="60">
        <f t="shared" si="4"/>
        <v>131127</v>
      </c>
      <c r="J40" s="60">
        <f t="shared" si="4"/>
        <v>131127</v>
      </c>
      <c r="K40" s="60">
        <f t="shared" si="4"/>
        <v>0</v>
      </c>
      <c r="L40" s="60">
        <f t="shared" si="4"/>
        <v>257633</v>
      </c>
      <c r="M40" s="60">
        <f t="shared" si="4"/>
        <v>84441</v>
      </c>
      <c r="N40" s="60">
        <f t="shared" si="4"/>
        <v>342074</v>
      </c>
      <c r="O40" s="60">
        <f t="shared" si="4"/>
        <v>0</v>
      </c>
      <c r="P40" s="60">
        <f t="shared" si="4"/>
        <v>0</v>
      </c>
      <c r="Q40" s="60">
        <f t="shared" si="4"/>
        <v>946516</v>
      </c>
      <c r="R40" s="60">
        <f t="shared" si="4"/>
        <v>946516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1419717</v>
      </c>
      <c r="X40" s="60">
        <f t="shared" si="4"/>
        <v>8709428</v>
      </c>
      <c r="Y40" s="60">
        <f t="shared" si="4"/>
        <v>-7289711</v>
      </c>
      <c r="Z40" s="140">
        <f t="shared" si="5"/>
        <v>-83.69907874546986</v>
      </c>
      <c r="AA40" s="155">
        <f>AA10+AA25</f>
        <v>11612571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142979449</v>
      </c>
      <c r="F41" s="295">
        <f t="shared" si="6"/>
        <v>165807688</v>
      </c>
      <c r="G41" s="295">
        <f t="shared" si="6"/>
        <v>0</v>
      </c>
      <c r="H41" s="295">
        <f t="shared" si="6"/>
        <v>0</v>
      </c>
      <c r="I41" s="295">
        <f t="shared" si="6"/>
        <v>1178579</v>
      </c>
      <c r="J41" s="295">
        <f t="shared" si="6"/>
        <v>1178579</v>
      </c>
      <c r="K41" s="295">
        <f t="shared" si="6"/>
        <v>0</v>
      </c>
      <c r="L41" s="295">
        <f t="shared" si="6"/>
        <v>2664040</v>
      </c>
      <c r="M41" s="295">
        <f t="shared" si="6"/>
        <v>420586</v>
      </c>
      <c r="N41" s="295">
        <f t="shared" si="6"/>
        <v>3084626</v>
      </c>
      <c r="O41" s="295">
        <f t="shared" si="6"/>
        <v>472388</v>
      </c>
      <c r="P41" s="295">
        <f t="shared" si="6"/>
        <v>5636202</v>
      </c>
      <c r="Q41" s="295">
        <f t="shared" si="6"/>
        <v>29651338</v>
      </c>
      <c r="R41" s="295">
        <f t="shared" si="6"/>
        <v>35759928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40023133</v>
      </c>
      <c r="X41" s="295">
        <f t="shared" si="6"/>
        <v>124355766</v>
      </c>
      <c r="Y41" s="295">
        <f t="shared" si="6"/>
        <v>-84332633</v>
      </c>
      <c r="Z41" s="296">
        <f t="shared" si="5"/>
        <v>-67.81561942210223</v>
      </c>
      <c r="AA41" s="297">
        <f>SUM(AA36:AA40)</f>
        <v>165807688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39601584</v>
      </c>
      <c r="F42" s="54">
        <f t="shared" si="7"/>
        <v>30654385</v>
      </c>
      <c r="G42" s="54">
        <f t="shared" si="7"/>
        <v>0</v>
      </c>
      <c r="H42" s="54">
        <f t="shared" si="7"/>
        <v>0</v>
      </c>
      <c r="I42" s="54">
        <f t="shared" si="7"/>
        <v>1431941</v>
      </c>
      <c r="J42" s="54">
        <f t="shared" si="7"/>
        <v>1431941</v>
      </c>
      <c r="K42" s="54">
        <f t="shared" si="7"/>
        <v>713196</v>
      </c>
      <c r="L42" s="54">
        <f t="shared" si="7"/>
        <v>2443936</v>
      </c>
      <c r="M42" s="54">
        <f t="shared" si="7"/>
        <v>1390956</v>
      </c>
      <c r="N42" s="54">
        <f t="shared" si="7"/>
        <v>4548088</v>
      </c>
      <c r="O42" s="54">
        <f t="shared" si="7"/>
        <v>324738</v>
      </c>
      <c r="P42" s="54">
        <f t="shared" si="7"/>
        <v>3176199</v>
      </c>
      <c r="Q42" s="54">
        <f t="shared" si="7"/>
        <v>1297852</v>
      </c>
      <c r="R42" s="54">
        <f t="shared" si="7"/>
        <v>4798789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10778818</v>
      </c>
      <c r="X42" s="54">
        <f t="shared" si="7"/>
        <v>22990789</v>
      </c>
      <c r="Y42" s="54">
        <f t="shared" si="7"/>
        <v>-12211971</v>
      </c>
      <c r="Z42" s="184">
        <f t="shared" si="5"/>
        <v>-53.1167982099266</v>
      </c>
      <c r="AA42" s="130">
        <f aca="true" t="shared" si="8" ref="AA42:AA48">AA12+AA27</f>
        <v>30654385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58201635</v>
      </c>
      <c r="F45" s="54">
        <f t="shared" si="7"/>
        <v>51090000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382079</v>
      </c>
      <c r="L45" s="54">
        <f t="shared" si="7"/>
        <v>0</v>
      </c>
      <c r="M45" s="54">
        <f t="shared" si="7"/>
        <v>0</v>
      </c>
      <c r="N45" s="54">
        <f t="shared" si="7"/>
        <v>382079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382079</v>
      </c>
      <c r="X45" s="54">
        <f t="shared" si="7"/>
        <v>38317500</v>
      </c>
      <c r="Y45" s="54">
        <f t="shared" si="7"/>
        <v>-37935421</v>
      </c>
      <c r="Z45" s="184">
        <f t="shared" si="5"/>
        <v>-99.00286031186795</v>
      </c>
      <c r="AA45" s="130">
        <f t="shared" si="8"/>
        <v>51090000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240782668</v>
      </c>
      <c r="F49" s="220">
        <f t="shared" si="9"/>
        <v>247552073</v>
      </c>
      <c r="G49" s="220">
        <f t="shared" si="9"/>
        <v>0</v>
      </c>
      <c r="H49" s="220">
        <f t="shared" si="9"/>
        <v>0</v>
      </c>
      <c r="I49" s="220">
        <f t="shared" si="9"/>
        <v>2610520</v>
      </c>
      <c r="J49" s="220">
        <f t="shared" si="9"/>
        <v>2610520</v>
      </c>
      <c r="K49" s="220">
        <f t="shared" si="9"/>
        <v>1095275</v>
      </c>
      <c r="L49" s="220">
        <f t="shared" si="9"/>
        <v>5107976</v>
      </c>
      <c r="M49" s="220">
        <f t="shared" si="9"/>
        <v>1811542</v>
      </c>
      <c r="N49" s="220">
        <f t="shared" si="9"/>
        <v>8014793</v>
      </c>
      <c r="O49" s="220">
        <f t="shared" si="9"/>
        <v>797126</v>
      </c>
      <c r="P49" s="220">
        <f t="shared" si="9"/>
        <v>8812401</v>
      </c>
      <c r="Q49" s="220">
        <f t="shared" si="9"/>
        <v>30949190</v>
      </c>
      <c r="R49" s="220">
        <f t="shared" si="9"/>
        <v>40558717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51184030</v>
      </c>
      <c r="X49" s="220">
        <f t="shared" si="9"/>
        <v>185664055</v>
      </c>
      <c r="Y49" s="220">
        <f t="shared" si="9"/>
        <v>-134480025</v>
      </c>
      <c r="Z49" s="221">
        <f t="shared" si="5"/>
        <v>-72.43191203596194</v>
      </c>
      <c r="AA49" s="222">
        <f>SUM(AA41:AA48)</f>
        <v>247552073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69058000</v>
      </c>
      <c r="F51" s="54">
        <f t="shared" si="10"/>
        <v>23079296</v>
      </c>
      <c r="G51" s="54">
        <f t="shared" si="10"/>
        <v>0</v>
      </c>
      <c r="H51" s="54">
        <f t="shared" si="10"/>
        <v>0</v>
      </c>
      <c r="I51" s="54">
        <f t="shared" si="10"/>
        <v>1498794</v>
      </c>
      <c r="J51" s="54">
        <f t="shared" si="10"/>
        <v>1498794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1498794</v>
      </c>
      <c r="X51" s="54">
        <f t="shared" si="10"/>
        <v>17309472</v>
      </c>
      <c r="Y51" s="54">
        <f t="shared" si="10"/>
        <v>-15810678</v>
      </c>
      <c r="Z51" s="184">
        <f>+IF(X51&lt;&gt;0,+(Y51/X51)*100,0)</f>
        <v>-91.34119168972919</v>
      </c>
      <c r="AA51" s="130">
        <f>SUM(AA57:AA61)</f>
        <v>23079296</v>
      </c>
    </row>
    <row r="52" spans="1:27" ht="12.75">
      <c r="A52" s="310" t="s">
        <v>205</v>
      </c>
      <c r="B52" s="142"/>
      <c r="C52" s="62"/>
      <c r="D52" s="156"/>
      <c r="E52" s="60">
        <v>25315000</v>
      </c>
      <c r="F52" s="60">
        <v>16079296</v>
      </c>
      <c r="G52" s="60"/>
      <c r="H52" s="60"/>
      <c r="I52" s="60">
        <v>1498794</v>
      </c>
      <c r="J52" s="60">
        <v>1498794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1498794</v>
      </c>
      <c r="X52" s="60">
        <v>12059472</v>
      </c>
      <c r="Y52" s="60">
        <v>-10560678</v>
      </c>
      <c r="Z52" s="140">
        <v>-87.57</v>
      </c>
      <c r="AA52" s="155">
        <v>16079296</v>
      </c>
    </row>
    <row r="53" spans="1:27" ht="12.75">
      <c r="A53" s="310" t="s">
        <v>206</v>
      </c>
      <c r="B53" s="142"/>
      <c r="C53" s="62"/>
      <c r="D53" s="156"/>
      <c r="E53" s="60">
        <v>14622000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9808000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1933000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1107000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52785000</v>
      </c>
      <c r="F57" s="295">
        <f t="shared" si="11"/>
        <v>16079296</v>
      </c>
      <c r="G57" s="295">
        <f t="shared" si="11"/>
        <v>0</v>
      </c>
      <c r="H57" s="295">
        <f t="shared" si="11"/>
        <v>0</v>
      </c>
      <c r="I57" s="295">
        <f t="shared" si="11"/>
        <v>1498794</v>
      </c>
      <c r="J57" s="295">
        <f t="shared" si="11"/>
        <v>1498794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1498794</v>
      </c>
      <c r="X57" s="295">
        <f t="shared" si="11"/>
        <v>12059472</v>
      </c>
      <c r="Y57" s="295">
        <f t="shared" si="11"/>
        <v>-10560678</v>
      </c>
      <c r="Z57" s="296">
        <f>+IF(X57&lt;&gt;0,+(Y57/X57)*100,0)</f>
        <v>-87.57164492773813</v>
      </c>
      <c r="AA57" s="297">
        <f>SUM(AA52:AA56)</f>
        <v>16079296</v>
      </c>
    </row>
    <row r="58" spans="1:27" ht="12.75">
      <c r="A58" s="311" t="s">
        <v>211</v>
      </c>
      <c r="B58" s="136"/>
      <c r="C58" s="62"/>
      <c r="D58" s="156"/>
      <c r="E58" s="60">
        <v>10289000</v>
      </c>
      <c r="F58" s="60">
        <v>6000000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4500000</v>
      </c>
      <c r="Y58" s="60">
        <v>-4500000</v>
      </c>
      <c r="Z58" s="140">
        <v>-100</v>
      </c>
      <c r="AA58" s="155">
        <v>6000000</v>
      </c>
    </row>
    <row r="59" spans="1:27" ht="12.75">
      <c r="A59" s="311" t="s">
        <v>212</v>
      </c>
      <c r="B59" s="136"/>
      <c r="C59" s="273"/>
      <c r="D59" s="274"/>
      <c r="E59" s="275">
        <v>287000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5697000</v>
      </c>
      <c r="F61" s="60">
        <v>1000000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750000</v>
      </c>
      <c r="Y61" s="60">
        <v>-750000</v>
      </c>
      <c r="Z61" s="140">
        <v>-100</v>
      </c>
      <c r="AA61" s="155">
        <v>1000000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>
        <v>39403203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29552402</v>
      </c>
      <c r="Y66" s="275">
        <v>-29552402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>
        <v>30000000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22500000</v>
      </c>
      <c r="Y67" s="60">
        <v>-22500000</v>
      </c>
      <c r="Z67" s="140">
        <v>-100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69403203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52052402</v>
      </c>
      <c r="Y69" s="220">
        <f t="shared" si="12"/>
        <v>-52052402</v>
      </c>
      <c r="Z69" s="221">
        <f>+IF(X69&lt;&gt;0,+(Y69/X69)*100,0)</f>
        <v>-100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122031099</v>
      </c>
      <c r="F5" s="358">
        <f t="shared" si="0"/>
        <v>165807688</v>
      </c>
      <c r="G5" s="358">
        <f t="shared" si="0"/>
        <v>0</v>
      </c>
      <c r="H5" s="356">
        <f t="shared" si="0"/>
        <v>0</v>
      </c>
      <c r="I5" s="356">
        <f t="shared" si="0"/>
        <v>1178579</v>
      </c>
      <c r="J5" s="358">
        <f t="shared" si="0"/>
        <v>1178579</v>
      </c>
      <c r="K5" s="358">
        <f t="shared" si="0"/>
        <v>0</v>
      </c>
      <c r="L5" s="356">
        <f t="shared" si="0"/>
        <v>2664040</v>
      </c>
      <c r="M5" s="356">
        <f t="shared" si="0"/>
        <v>420586</v>
      </c>
      <c r="N5" s="358">
        <f t="shared" si="0"/>
        <v>3084626</v>
      </c>
      <c r="O5" s="358">
        <f t="shared" si="0"/>
        <v>472388</v>
      </c>
      <c r="P5" s="356">
        <f t="shared" si="0"/>
        <v>5636202</v>
      </c>
      <c r="Q5" s="356">
        <f t="shared" si="0"/>
        <v>29651338</v>
      </c>
      <c r="R5" s="358">
        <f t="shared" si="0"/>
        <v>35759928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40023133</v>
      </c>
      <c r="X5" s="356">
        <f t="shared" si="0"/>
        <v>124355766</v>
      </c>
      <c r="Y5" s="358">
        <f t="shared" si="0"/>
        <v>-84332633</v>
      </c>
      <c r="Z5" s="359">
        <f>+IF(X5&lt;&gt;0,+(Y5/X5)*100,0)</f>
        <v>-67.81561942210223</v>
      </c>
      <c r="AA5" s="360">
        <f>+AA6+AA8+AA11+AA13+AA15</f>
        <v>165807688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23617099</v>
      </c>
      <c r="F6" s="59">
        <f t="shared" si="1"/>
        <v>24986153</v>
      </c>
      <c r="G6" s="59">
        <f t="shared" si="1"/>
        <v>0</v>
      </c>
      <c r="H6" s="60">
        <f t="shared" si="1"/>
        <v>0</v>
      </c>
      <c r="I6" s="60">
        <f t="shared" si="1"/>
        <v>947401</v>
      </c>
      <c r="J6" s="59">
        <f t="shared" si="1"/>
        <v>947401</v>
      </c>
      <c r="K6" s="59">
        <f t="shared" si="1"/>
        <v>0</v>
      </c>
      <c r="L6" s="60">
        <f t="shared" si="1"/>
        <v>802233</v>
      </c>
      <c r="M6" s="60">
        <f t="shared" si="1"/>
        <v>336145</v>
      </c>
      <c r="N6" s="59">
        <f t="shared" si="1"/>
        <v>1138378</v>
      </c>
      <c r="O6" s="59">
        <f t="shared" si="1"/>
        <v>0</v>
      </c>
      <c r="P6" s="60">
        <f t="shared" si="1"/>
        <v>227758</v>
      </c>
      <c r="Q6" s="60">
        <f t="shared" si="1"/>
        <v>2062874</v>
      </c>
      <c r="R6" s="59">
        <f t="shared" si="1"/>
        <v>2290632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4376411</v>
      </c>
      <c r="X6" s="60">
        <f t="shared" si="1"/>
        <v>18739615</v>
      </c>
      <c r="Y6" s="59">
        <f t="shared" si="1"/>
        <v>-14363204</v>
      </c>
      <c r="Z6" s="61">
        <f>+IF(X6&lt;&gt;0,+(Y6/X6)*100,0)</f>
        <v>-76.64620644554331</v>
      </c>
      <c r="AA6" s="62">
        <f t="shared" si="1"/>
        <v>24986153</v>
      </c>
    </row>
    <row r="7" spans="1:27" ht="12.75">
      <c r="A7" s="291" t="s">
        <v>229</v>
      </c>
      <c r="B7" s="142"/>
      <c r="C7" s="60"/>
      <c r="D7" s="340"/>
      <c r="E7" s="60">
        <v>23617099</v>
      </c>
      <c r="F7" s="59">
        <v>24986153</v>
      </c>
      <c r="G7" s="59"/>
      <c r="H7" s="60"/>
      <c r="I7" s="60">
        <v>947401</v>
      </c>
      <c r="J7" s="59">
        <v>947401</v>
      </c>
      <c r="K7" s="59"/>
      <c r="L7" s="60">
        <v>802233</v>
      </c>
      <c r="M7" s="60">
        <v>336145</v>
      </c>
      <c r="N7" s="59">
        <v>1138378</v>
      </c>
      <c r="O7" s="59"/>
      <c r="P7" s="60">
        <v>227758</v>
      </c>
      <c r="Q7" s="60">
        <v>2062874</v>
      </c>
      <c r="R7" s="59">
        <v>2290632</v>
      </c>
      <c r="S7" s="59"/>
      <c r="T7" s="60"/>
      <c r="U7" s="60"/>
      <c r="V7" s="59"/>
      <c r="W7" s="59">
        <v>4376411</v>
      </c>
      <c r="X7" s="60">
        <v>18739615</v>
      </c>
      <c r="Y7" s="59">
        <v>-14363204</v>
      </c>
      <c r="Z7" s="61">
        <v>-76.65</v>
      </c>
      <c r="AA7" s="62">
        <v>24986153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22000000</v>
      </c>
      <c r="F8" s="59">
        <f t="shared" si="2"/>
        <v>35000000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233141</v>
      </c>
      <c r="Q8" s="60">
        <f t="shared" si="2"/>
        <v>233141</v>
      </c>
      <c r="R8" s="59">
        <f t="shared" si="2"/>
        <v>466282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466282</v>
      </c>
      <c r="X8" s="60">
        <f t="shared" si="2"/>
        <v>26250000</v>
      </c>
      <c r="Y8" s="59">
        <f t="shared" si="2"/>
        <v>-25783718</v>
      </c>
      <c r="Z8" s="61">
        <f>+IF(X8&lt;&gt;0,+(Y8/X8)*100,0)</f>
        <v>-98.22368761904762</v>
      </c>
      <c r="AA8" s="62">
        <f>SUM(AA9:AA10)</f>
        <v>35000000</v>
      </c>
    </row>
    <row r="9" spans="1:27" ht="12.75">
      <c r="A9" s="291" t="s">
        <v>230</v>
      </c>
      <c r="B9" s="142"/>
      <c r="C9" s="60"/>
      <c r="D9" s="340"/>
      <c r="E9" s="60">
        <v>22000000</v>
      </c>
      <c r="F9" s="59">
        <v>35000000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233141</v>
      </c>
      <c r="Q9" s="60">
        <v>233141</v>
      </c>
      <c r="R9" s="59">
        <v>466282</v>
      </c>
      <c r="S9" s="59"/>
      <c r="T9" s="60"/>
      <c r="U9" s="60"/>
      <c r="V9" s="59"/>
      <c r="W9" s="59">
        <v>466282</v>
      </c>
      <c r="X9" s="60">
        <v>26250000</v>
      </c>
      <c r="Y9" s="59">
        <v>-25783718</v>
      </c>
      <c r="Z9" s="61">
        <v>-98.22</v>
      </c>
      <c r="AA9" s="62">
        <v>35000000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62914000</v>
      </c>
      <c r="F11" s="364">
        <f t="shared" si="3"/>
        <v>94208964</v>
      </c>
      <c r="G11" s="364">
        <f t="shared" si="3"/>
        <v>0</v>
      </c>
      <c r="H11" s="362">
        <f t="shared" si="3"/>
        <v>0</v>
      </c>
      <c r="I11" s="362">
        <f t="shared" si="3"/>
        <v>100051</v>
      </c>
      <c r="J11" s="364">
        <f t="shared" si="3"/>
        <v>100051</v>
      </c>
      <c r="K11" s="364">
        <f t="shared" si="3"/>
        <v>0</v>
      </c>
      <c r="L11" s="362">
        <f t="shared" si="3"/>
        <v>1604174</v>
      </c>
      <c r="M11" s="362">
        <f t="shared" si="3"/>
        <v>0</v>
      </c>
      <c r="N11" s="364">
        <f t="shared" si="3"/>
        <v>1604174</v>
      </c>
      <c r="O11" s="364">
        <f t="shared" si="3"/>
        <v>472388</v>
      </c>
      <c r="P11" s="362">
        <f t="shared" si="3"/>
        <v>5175303</v>
      </c>
      <c r="Q11" s="362">
        <f t="shared" si="3"/>
        <v>26408807</v>
      </c>
      <c r="R11" s="364">
        <f t="shared" si="3"/>
        <v>32056498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33760723</v>
      </c>
      <c r="X11" s="362">
        <f t="shared" si="3"/>
        <v>70656723</v>
      </c>
      <c r="Y11" s="364">
        <f t="shared" si="3"/>
        <v>-36896000</v>
      </c>
      <c r="Z11" s="365">
        <f>+IF(X11&lt;&gt;0,+(Y11/X11)*100,0)</f>
        <v>-52.218668561801266</v>
      </c>
      <c r="AA11" s="366">
        <f t="shared" si="3"/>
        <v>94208964</v>
      </c>
    </row>
    <row r="12" spans="1:27" ht="12.75">
      <c r="A12" s="291" t="s">
        <v>232</v>
      </c>
      <c r="B12" s="136"/>
      <c r="C12" s="60"/>
      <c r="D12" s="340"/>
      <c r="E12" s="60">
        <v>62914000</v>
      </c>
      <c r="F12" s="59">
        <v>94208964</v>
      </c>
      <c r="G12" s="59"/>
      <c r="H12" s="60"/>
      <c r="I12" s="60">
        <v>100051</v>
      </c>
      <c r="J12" s="59">
        <v>100051</v>
      </c>
      <c r="K12" s="59"/>
      <c r="L12" s="60">
        <v>1604174</v>
      </c>
      <c r="M12" s="60"/>
      <c r="N12" s="59">
        <v>1604174</v>
      </c>
      <c r="O12" s="59">
        <v>472388</v>
      </c>
      <c r="P12" s="60">
        <v>5175303</v>
      </c>
      <c r="Q12" s="60">
        <v>26408807</v>
      </c>
      <c r="R12" s="59">
        <v>32056498</v>
      </c>
      <c r="S12" s="59"/>
      <c r="T12" s="60"/>
      <c r="U12" s="60"/>
      <c r="V12" s="59"/>
      <c r="W12" s="59">
        <v>33760723</v>
      </c>
      <c r="X12" s="60">
        <v>70656723</v>
      </c>
      <c r="Y12" s="59">
        <v>-36896000</v>
      </c>
      <c r="Z12" s="61">
        <v>-52.22</v>
      </c>
      <c r="AA12" s="62">
        <v>94208964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1500000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12000000</v>
      </c>
      <c r="F15" s="59">
        <f t="shared" si="5"/>
        <v>11612571</v>
      </c>
      <c r="G15" s="59">
        <f t="shared" si="5"/>
        <v>0</v>
      </c>
      <c r="H15" s="60">
        <f t="shared" si="5"/>
        <v>0</v>
      </c>
      <c r="I15" s="60">
        <f t="shared" si="5"/>
        <v>131127</v>
      </c>
      <c r="J15" s="59">
        <f t="shared" si="5"/>
        <v>131127</v>
      </c>
      <c r="K15" s="59">
        <f t="shared" si="5"/>
        <v>0</v>
      </c>
      <c r="L15" s="60">
        <f t="shared" si="5"/>
        <v>257633</v>
      </c>
      <c r="M15" s="60">
        <f t="shared" si="5"/>
        <v>84441</v>
      </c>
      <c r="N15" s="59">
        <f t="shared" si="5"/>
        <v>342074</v>
      </c>
      <c r="O15" s="59">
        <f t="shared" si="5"/>
        <v>0</v>
      </c>
      <c r="P15" s="60">
        <f t="shared" si="5"/>
        <v>0</v>
      </c>
      <c r="Q15" s="60">
        <f t="shared" si="5"/>
        <v>946516</v>
      </c>
      <c r="R15" s="59">
        <f t="shared" si="5"/>
        <v>946516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1419717</v>
      </c>
      <c r="X15" s="60">
        <f t="shared" si="5"/>
        <v>8709428</v>
      </c>
      <c r="Y15" s="59">
        <f t="shared" si="5"/>
        <v>-7289711</v>
      </c>
      <c r="Z15" s="61">
        <f>+IF(X15&lt;&gt;0,+(Y15/X15)*100,0)</f>
        <v>-83.69907874546986</v>
      </c>
      <c r="AA15" s="62">
        <f>SUM(AA16:AA20)</f>
        <v>11612571</v>
      </c>
    </row>
    <row r="16" spans="1:27" ht="12.75">
      <c r="A16" s="291" t="s">
        <v>234</v>
      </c>
      <c r="B16" s="300"/>
      <c r="C16" s="60"/>
      <c r="D16" s="340"/>
      <c r="E16" s="60">
        <v>12000000</v>
      </c>
      <c r="F16" s="59">
        <v>11612571</v>
      </c>
      <c r="G16" s="59"/>
      <c r="H16" s="60"/>
      <c r="I16" s="60"/>
      <c r="J16" s="59"/>
      <c r="K16" s="59"/>
      <c r="L16" s="60">
        <v>257633</v>
      </c>
      <c r="M16" s="60"/>
      <c r="N16" s="59">
        <v>257633</v>
      </c>
      <c r="O16" s="59"/>
      <c r="P16" s="60"/>
      <c r="Q16" s="60"/>
      <c r="R16" s="59"/>
      <c r="S16" s="59"/>
      <c r="T16" s="60"/>
      <c r="U16" s="60"/>
      <c r="V16" s="59"/>
      <c r="W16" s="59">
        <v>257633</v>
      </c>
      <c r="X16" s="60">
        <v>8709428</v>
      </c>
      <c r="Y16" s="59">
        <v>-8451795</v>
      </c>
      <c r="Z16" s="61">
        <v>-97.04</v>
      </c>
      <c r="AA16" s="62">
        <v>11612571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>
        <v>131127</v>
      </c>
      <c r="J17" s="59">
        <v>131127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131127</v>
      </c>
      <c r="X17" s="60"/>
      <c r="Y17" s="59">
        <v>131127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>
        <v>84441</v>
      </c>
      <c r="N20" s="59">
        <v>84441</v>
      </c>
      <c r="O20" s="59"/>
      <c r="P20" s="60"/>
      <c r="Q20" s="60">
        <v>946516</v>
      </c>
      <c r="R20" s="59">
        <v>946516</v>
      </c>
      <c r="S20" s="59"/>
      <c r="T20" s="60"/>
      <c r="U20" s="60"/>
      <c r="V20" s="59"/>
      <c r="W20" s="59">
        <v>1030957</v>
      </c>
      <c r="X20" s="60"/>
      <c r="Y20" s="59">
        <v>1030957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36101584</v>
      </c>
      <c r="F22" s="345">
        <f t="shared" si="6"/>
        <v>30654385</v>
      </c>
      <c r="G22" s="345">
        <f t="shared" si="6"/>
        <v>0</v>
      </c>
      <c r="H22" s="343">
        <f t="shared" si="6"/>
        <v>0</v>
      </c>
      <c r="I22" s="343">
        <f t="shared" si="6"/>
        <v>1431941</v>
      </c>
      <c r="J22" s="345">
        <f t="shared" si="6"/>
        <v>1431941</v>
      </c>
      <c r="K22" s="345">
        <f t="shared" si="6"/>
        <v>713196</v>
      </c>
      <c r="L22" s="343">
        <f t="shared" si="6"/>
        <v>2443936</v>
      </c>
      <c r="M22" s="343">
        <f t="shared" si="6"/>
        <v>1390956</v>
      </c>
      <c r="N22" s="345">
        <f t="shared" si="6"/>
        <v>4548088</v>
      </c>
      <c r="O22" s="345">
        <f t="shared" si="6"/>
        <v>324738</v>
      </c>
      <c r="P22" s="343">
        <f t="shared" si="6"/>
        <v>3176199</v>
      </c>
      <c r="Q22" s="343">
        <f t="shared" si="6"/>
        <v>1297852</v>
      </c>
      <c r="R22" s="345">
        <f t="shared" si="6"/>
        <v>4798789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10778818</v>
      </c>
      <c r="X22" s="343">
        <f t="shared" si="6"/>
        <v>22990790</v>
      </c>
      <c r="Y22" s="345">
        <f t="shared" si="6"/>
        <v>-12211972</v>
      </c>
      <c r="Z22" s="336">
        <f>+IF(X22&lt;&gt;0,+(Y22/X22)*100,0)</f>
        <v>-53.116800249143246</v>
      </c>
      <c r="AA22" s="350">
        <f>SUM(AA23:AA32)</f>
        <v>30654385</v>
      </c>
    </row>
    <row r="23" spans="1:27" ht="12.75">
      <c r="A23" s="361" t="s">
        <v>237</v>
      </c>
      <c r="B23" s="142"/>
      <c r="C23" s="60"/>
      <c r="D23" s="340"/>
      <c r="E23" s="60">
        <v>5500000</v>
      </c>
      <c r="F23" s="59">
        <v>4800000</v>
      </c>
      <c r="G23" s="59"/>
      <c r="H23" s="60"/>
      <c r="I23" s="60"/>
      <c r="J23" s="59"/>
      <c r="K23" s="59"/>
      <c r="L23" s="60"/>
      <c r="M23" s="60"/>
      <c r="N23" s="59"/>
      <c r="O23" s="59">
        <v>324738</v>
      </c>
      <c r="P23" s="60">
        <v>1308964</v>
      </c>
      <c r="Q23" s="60">
        <v>342610</v>
      </c>
      <c r="R23" s="59">
        <v>1976312</v>
      </c>
      <c r="S23" s="59"/>
      <c r="T23" s="60"/>
      <c r="U23" s="60"/>
      <c r="V23" s="59"/>
      <c r="W23" s="59">
        <v>1976312</v>
      </c>
      <c r="X23" s="60">
        <v>3600000</v>
      </c>
      <c r="Y23" s="59">
        <v>-1623688</v>
      </c>
      <c r="Z23" s="61">
        <v>-45.1</v>
      </c>
      <c r="AA23" s="62">
        <v>4800000</v>
      </c>
    </row>
    <row r="24" spans="1:27" ht="12.75">
      <c r="A24" s="361" t="s">
        <v>238</v>
      </c>
      <c r="B24" s="142"/>
      <c r="C24" s="60"/>
      <c r="D24" s="340"/>
      <c r="E24" s="60">
        <v>25946466</v>
      </c>
      <c r="F24" s="59">
        <v>17731010</v>
      </c>
      <c r="G24" s="59"/>
      <c r="H24" s="60"/>
      <c r="I24" s="60">
        <v>647561</v>
      </c>
      <c r="J24" s="59">
        <v>647561</v>
      </c>
      <c r="K24" s="59">
        <v>713196</v>
      </c>
      <c r="L24" s="60">
        <v>1114718</v>
      </c>
      <c r="M24" s="60">
        <v>277609</v>
      </c>
      <c r="N24" s="59">
        <v>2105523</v>
      </c>
      <c r="O24" s="59"/>
      <c r="P24" s="60">
        <v>412840</v>
      </c>
      <c r="Q24" s="60">
        <v>639134</v>
      </c>
      <c r="R24" s="59">
        <v>1051974</v>
      </c>
      <c r="S24" s="59"/>
      <c r="T24" s="60"/>
      <c r="U24" s="60"/>
      <c r="V24" s="59"/>
      <c r="W24" s="59">
        <v>3805058</v>
      </c>
      <c r="X24" s="60">
        <v>13298258</v>
      </c>
      <c r="Y24" s="59">
        <v>-9493200</v>
      </c>
      <c r="Z24" s="61">
        <v>-71.39</v>
      </c>
      <c r="AA24" s="62">
        <v>17731010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4655118</v>
      </c>
      <c r="F26" s="364">
        <v>4655118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1454395</v>
      </c>
      <c r="Q26" s="362"/>
      <c r="R26" s="364">
        <v>1454395</v>
      </c>
      <c r="S26" s="364"/>
      <c r="T26" s="362"/>
      <c r="U26" s="362"/>
      <c r="V26" s="364"/>
      <c r="W26" s="364">
        <v>1454395</v>
      </c>
      <c r="X26" s="362">
        <v>3491339</v>
      </c>
      <c r="Y26" s="364">
        <v>-2036944</v>
      </c>
      <c r="Z26" s="365">
        <v>-58.34</v>
      </c>
      <c r="AA26" s="366">
        <v>4655118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3468257</v>
      </c>
      <c r="G32" s="59"/>
      <c r="H32" s="60"/>
      <c r="I32" s="60">
        <v>784380</v>
      </c>
      <c r="J32" s="59">
        <v>784380</v>
      </c>
      <c r="K32" s="59"/>
      <c r="L32" s="60">
        <v>1329218</v>
      </c>
      <c r="M32" s="60">
        <v>1113347</v>
      </c>
      <c r="N32" s="59">
        <v>2442565</v>
      </c>
      <c r="O32" s="59"/>
      <c r="P32" s="60"/>
      <c r="Q32" s="60">
        <v>316108</v>
      </c>
      <c r="R32" s="59">
        <v>316108</v>
      </c>
      <c r="S32" s="59"/>
      <c r="T32" s="60"/>
      <c r="U32" s="60"/>
      <c r="V32" s="59"/>
      <c r="W32" s="59">
        <v>3543053</v>
      </c>
      <c r="X32" s="60">
        <v>2601193</v>
      </c>
      <c r="Y32" s="59">
        <v>941860</v>
      </c>
      <c r="Z32" s="61">
        <v>36.21</v>
      </c>
      <c r="AA32" s="62">
        <v>3468257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58201635</v>
      </c>
      <c r="F40" s="345">
        <f t="shared" si="9"/>
        <v>51090000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382079</v>
      </c>
      <c r="L40" s="343">
        <f t="shared" si="9"/>
        <v>0</v>
      </c>
      <c r="M40" s="343">
        <f t="shared" si="9"/>
        <v>0</v>
      </c>
      <c r="N40" s="345">
        <f t="shared" si="9"/>
        <v>382079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382079</v>
      </c>
      <c r="X40" s="343">
        <f t="shared" si="9"/>
        <v>38317500</v>
      </c>
      <c r="Y40" s="345">
        <f t="shared" si="9"/>
        <v>-37935421</v>
      </c>
      <c r="Z40" s="336">
        <f>+IF(X40&lt;&gt;0,+(Y40/X40)*100,0)</f>
        <v>-99.00286031186795</v>
      </c>
      <c r="AA40" s="350">
        <f>SUM(AA41:AA49)</f>
        <v>51090000</v>
      </c>
    </row>
    <row r="41" spans="1:27" ht="12.75">
      <c r="A41" s="361" t="s">
        <v>248</v>
      </c>
      <c r="B41" s="142"/>
      <c r="C41" s="362"/>
      <c r="D41" s="363"/>
      <c r="E41" s="362">
        <v>890000</v>
      </c>
      <c r="F41" s="364">
        <v>1190000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892500</v>
      </c>
      <c r="Y41" s="364">
        <v>-892500</v>
      </c>
      <c r="Z41" s="365">
        <v>-100</v>
      </c>
      <c r="AA41" s="366">
        <v>1190000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2600000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1950000</v>
      </c>
      <c r="Y43" s="370">
        <v>-1950000</v>
      </c>
      <c r="Z43" s="371">
        <v>-100</v>
      </c>
      <c r="AA43" s="303">
        <v>2600000</v>
      </c>
    </row>
    <row r="44" spans="1:27" ht="12.75">
      <c r="A44" s="361" t="s">
        <v>251</v>
      </c>
      <c r="B44" s="136"/>
      <c r="C44" s="60"/>
      <c r="D44" s="368"/>
      <c r="E44" s="54">
        <v>9300000</v>
      </c>
      <c r="F44" s="53">
        <v>2600000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1950000</v>
      </c>
      <c r="Y44" s="53">
        <v>-1950000</v>
      </c>
      <c r="Z44" s="94">
        <v>-100</v>
      </c>
      <c r="AA44" s="95">
        <v>2600000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48011635</v>
      </c>
      <c r="F49" s="53">
        <v>44700000</v>
      </c>
      <c r="G49" s="53"/>
      <c r="H49" s="54"/>
      <c r="I49" s="54"/>
      <c r="J49" s="53"/>
      <c r="K49" s="53">
        <v>382079</v>
      </c>
      <c r="L49" s="54"/>
      <c r="M49" s="54"/>
      <c r="N49" s="53">
        <v>382079</v>
      </c>
      <c r="O49" s="53"/>
      <c r="P49" s="54"/>
      <c r="Q49" s="54"/>
      <c r="R49" s="53"/>
      <c r="S49" s="53"/>
      <c r="T49" s="54"/>
      <c r="U49" s="54"/>
      <c r="V49" s="53"/>
      <c r="W49" s="53">
        <v>382079</v>
      </c>
      <c r="X49" s="54">
        <v>33525000</v>
      </c>
      <c r="Y49" s="53">
        <v>-33142921</v>
      </c>
      <c r="Z49" s="94">
        <v>-98.86</v>
      </c>
      <c r="AA49" s="95">
        <v>44700000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216334318</v>
      </c>
      <c r="F60" s="264">
        <f t="shared" si="14"/>
        <v>247552073</v>
      </c>
      <c r="G60" s="264">
        <f t="shared" si="14"/>
        <v>0</v>
      </c>
      <c r="H60" s="219">
        <f t="shared" si="14"/>
        <v>0</v>
      </c>
      <c r="I60" s="219">
        <f t="shared" si="14"/>
        <v>2610520</v>
      </c>
      <c r="J60" s="264">
        <f t="shared" si="14"/>
        <v>2610520</v>
      </c>
      <c r="K60" s="264">
        <f t="shared" si="14"/>
        <v>1095275</v>
      </c>
      <c r="L60" s="219">
        <f t="shared" si="14"/>
        <v>5107976</v>
      </c>
      <c r="M60" s="219">
        <f t="shared" si="14"/>
        <v>1811542</v>
      </c>
      <c r="N60" s="264">
        <f t="shared" si="14"/>
        <v>8014793</v>
      </c>
      <c r="O60" s="264">
        <f t="shared" si="14"/>
        <v>797126</v>
      </c>
      <c r="P60" s="219">
        <f t="shared" si="14"/>
        <v>8812401</v>
      </c>
      <c r="Q60" s="219">
        <f t="shared" si="14"/>
        <v>30949190</v>
      </c>
      <c r="R60" s="264">
        <f t="shared" si="14"/>
        <v>40558717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51184030</v>
      </c>
      <c r="X60" s="219">
        <f t="shared" si="14"/>
        <v>185664056</v>
      </c>
      <c r="Y60" s="264">
        <f t="shared" si="14"/>
        <v>-134480026</v>
      </c>
      <c r="Z60" s="337">
        <f>+IF(X60&lt;&gt;0,+(Y60/X60)*100,0)</f>
        <v>-72.43191218444565</v>
      </c>
      <c r="AA60" s="232">
        <f>+AA57+AA54+AA51+AA40+AA37+AA34+AA22+AA5</f>
        <v>247552073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20948350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18948350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18948350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2000000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3500000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24448350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2017-05-05T13:01:54Z</dcterms:created>
  <dcterms:modified xsi:type="dcterms:W3CDTF">2017-05-05T13:01:57Z</dcterms:modified>
  <cp:category/>
  <cp:version/>
  <cp:contentType/>
  <cp:contentStatus/>
</cp:coreProperties>
</file>