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<sst xmlns="http://schemas.openxmlformats.org/spreadsheetml/2006/main" count="857" uniqueCount="303">
  <si>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uMuziwabantu(KZN214)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</si>
  <si>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</si>
  <si>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</si>
  <si>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</si>
  <si>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</si>
  <si>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</si>
  <si>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</si>
  <si>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</si>
  <si>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</si>
  <si>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</si>
  <si>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</si>
  <si>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</si>
  <si>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</si>
  <si>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</si>
  <si>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</si>
  <si>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</si>
  <si>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</si>
  <si>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</si>
  <si>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</si>
  <si>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</si>
  <si>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</si>
  <si>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</si>
  <si>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</si>
  <si>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</si>
  <si>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</si>
  <si>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</si>
  <si>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</si>
  <si>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</si>
  <si>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</si>
  <si>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</si>
  <si>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</si>
  <si>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</si>
  <si>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</si>
  <si>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</si>
  <si>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</si>
  <si>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</si>
  <si>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</si>
  <si>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</si>
  <si>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</si>
  <si>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</si>
  <si>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</si>
  <si>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</si>
  <si>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</si>
  <si>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</si>
  <si>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</si>
  <si>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</si>
  <si>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</si>
  <si>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</si>
  <si>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</si>
  <si>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</si>
  <si>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</si>
  <si>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</si>
  <si>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</si>
  <si>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</si>
  <si>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</si>
  <si>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</si>
  <si>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</si>
  <si>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</si>
  <si>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</si>
  <si>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</si>
  <si>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</si>
  <si>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</si>
  <si>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</si>
  <si>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</si>
  <si>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</si>
  <si>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</si>
  <si>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</si>
  <si>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</si>
  <si>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</si>
  <si>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</si>
  <si>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uMuziwabantu(KZN214)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</si>
  <si>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</si>
  <si>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</si>
  <si>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</si>
  <si>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</si>
  <si>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</si>
  <si>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</si>
  <si>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</si>
  <si>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</si>
  <si>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</si>
  <si>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</si>
  <si>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</si>
  <si>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</si>
  <si>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</si>
  <si>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</si>
  <si>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</si>
  <si>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</si>
  <si>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</si>
  <si>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</si>
  <si>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</si>
  <si>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</si>
  <si>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</si>
  <si>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</si>
  <si>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</si>
  <si>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</si>
  <si>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</si>
  <si>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</si>
  <si>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</si>
  <si>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</si>
  <si>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</si>
  <si>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uMuziwabantu(KZN214)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</si>
  <si>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</si>
  <si>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</si>
  <si>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</si>
  <si>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</si>
  <si>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</si>
  <si>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</si>
  <si>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</si>
  <si>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</si>
  <si>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</si>
  <si>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</si>
  <si>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</si>
  <si>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</si>
  <si>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</si>
  <si>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</si>
  <si>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</si>
  <si>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</si>
  <si>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</si>
  <si>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</si>
  <si>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</si>
  <si>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</si>
  <si>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</si>
  <si>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</si>
  <si>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</si>
  <si>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</si>
  <si>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</si>
  <si>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</si>
  <si>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</si>
  <si>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</si>
  <si>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uMuziwabantu(KZN214)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</si>
  <si>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</si>
  <si>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</si>
  <si>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</si>
  <si>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</si>
  <si>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</si>
  <si>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</si>
  <si>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</si>
  <si>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</si>
  <si>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</si>
  <si>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</si>
  <si>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uMuziwabantu(KZN214)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</si>
  <si>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</si>
  <si>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</si>
  <si>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</si>
  <si>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</si>
  <si>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</si>
  <si>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</si>
  <si>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</si>
  <si>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</si>
  <si>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</si>
  <si>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</si>
  <si>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</si>
  <si>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</si>
  <si>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</si>
  <si>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</si>
  <si>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</si>
  <si>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</si>
  <si>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</si>
  <si>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</si>
  <si>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</si>
  <si>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</si>
  <si>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</si>
  <si>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</si>
  <si>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</si>
  <si>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</si>
  <si>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</si>
  <si>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</si>
  <si>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</si>
  <si>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</si>
  <si>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</si>
  <si>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</si>
  <si>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</si>
  <si>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</si>
  <si>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</si>
  <si>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uMuziwabantu(KZN214)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</si>
  <si>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</si>
  <si>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</si>
  <si>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</si>
  <si>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</si>
  <si>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</si>
  <si>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</si>
  <si>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</si>
  <si>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</si>
  <si>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</si>
  <si>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</si>
  <si>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</si>
  <si>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</si>
  <si>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</si>
  <si>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</si>
  <si>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</si>
  <si>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</si>
  <si>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</si>
  <si>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</si>
  <si>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</si>
  <si>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</si>
  <si>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</si>
  <si>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</si>
  <si>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</si>
  <si>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</si>
  <si>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</si>
  <si>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</si>
  <si>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</si>
  <si>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uMuziwabantu(KZN214)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</si>
  <si>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</si>
  <si>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</si>
  <si>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</si>
  <si>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</si>
  <si>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</si>
  <si>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</si>
  <si>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</si>
  <si>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</si>
  <si>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</si>
  <si>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</si>
  <si>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</si>
  <si>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</si>
  <si>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</si>
  <si>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</si>
  <si>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</si>
  <si>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</si>
  <si>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</si>
  <si>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</si>
  <si>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</si>
  <si>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</si>
  <si>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</si>
  <si>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</si>
  <si>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</si>
  <si>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</si>
  <si>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uMuziwabantu(KZN214)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</si>
  <si>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</si>
  <si>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</si>
  <si>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</si>
  <si>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</si>
  <si>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</si>
  <si>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</si>
  <si>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</si>
  <si>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</si>
  <si>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</si>
  <si>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</si>
  <si>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</si>
  <si>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</si>
  <si>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</si>
  <si>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</si>
  <si>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</si>
  <si>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</si>
  <si>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</si>
  <si>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</si>
  <si>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</si>
  <si>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</si>
  <si>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</si>
  <si>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</si>
  <si>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</si>
  <si>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</si>
  <si>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</si>
  <si>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</si>
  <si>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</si>
  <si>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</si>
  <si>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</si>
  <si>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</si>
  <si>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</si>
  <si>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</si>
  <si>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</si>
  <si>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</si>
  <si>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</si>
  <si>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uMuziwabantu(KZN214)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</si>
  <si>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</si>
  <si>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</si>
  <si>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Kwazulu-Natal: uMuziwabantu(KZN214)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</si>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</sst>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15384060</v>
      </c>
      <c r="C5" s="19">
        <v>0</v>
      </c>
      <c r="D5" s="59">
        <v>14782575</v>
      </c>
      <c r="E5" s="60">
        <v>14782575</v>
      </c>
      <c r="F5" s="60">
        <v>6625066</v>
      </c>
      <c r="G5" s="60">
        <v>919220</v>
      </c>
      <c r="H5" s="60">
        <v>962486</v>
      </c>
      <c r="I5" s="60">
        <v>8506772</v>
      </c>
      <c r="J5" s="60">
        <v>936222</v>
      </c>
      <c r="K5" s="60">
        <v>1040997</v>
      </c>
      <c r="L5" s="60">
        <v>1990178</v>
      </c>
      <c r="M5" s="60">
        <v>3967397</v>
      </c>
      <c r="N5" s="60">
        <v>920259</v>
      </c>
      <c r="O5" s="60">
        <v>920259</v>
      </c>
      <c r="P5" s="60">
        <v>933156</v>
      </c>
      <c r="Q5" s="60">
        <v>2773674</v>
      </c>
      <c r="R5" s="60">
        <v>0</v>
      </c>
      <c r="S5" s="60">
        <v>0</v>
      </c>
      <c r="T5" s="60">
        <v>0</v>
      </c>
      <c r="U5" s="60">
        <v>0</v>
      </c>
      <c r="V5" s="60">
        <v>15247843</v>
      </c>
      <c r="W5" s="60">
        <v>11893000</v>
      </c>
      <c r="X5" s="60">
        <v>3354843</v>
      </c>
      <c r="Y5" s="61">
        <v>28.21</v>
      </c>
      <c r="Z5" s="62">
        <v>14782575</v>
      </c>
    </row>
    <row r="6" spans="1:26" ht="12.75">
      <c r="A6" s="58" t="s">
        <v>32</v>
      </c>
      <c r="B6" s="19">
        <v>29538570</v>
      </c>
      <c r="C6" s="19">
        <v>0</v>
      </c>
      <c r="D6" s="59">
        <v>35622055</v>
      </c>
      <c r="E6" s="60">
        <v>35622055</v>
      </c>
      <c r="F6" s="60">
        <v>1845903</v>
      </c>
      <c r="G6" s="60">
        <v>3815436</v>
      </c>
      <c r="H6" s="60">
        <v>1292960</v>
      </c>
      <c r="I6" s="60">
        <v>6954299</v>
      </c>
      <c r="J6" s="60">
        <v>2916673</v>
      </c>
      <c r="K6" s="60">
        <v>2563296</v>
      </c>
      <c r="L6" s="60">
        <v>4877449</v>
      </c>
      <c r="M6" s="60">
        <v>10357418</v>
      </c>
      <c r="N6" s="60">
        <v>185208</v>
      </c>
      <c r="O6" s="60">
        <v>2645178</v>
      </c>
      <c r="P6" s="60">
        <v>2440335</v>
      </c>
      <c r="Q6" s="60">
        <v>5270721</v>
      </c>
      <c r="R6" s="60">
        <v>0</v>
      </c>
      <c r="S6" s="60">
        <v>0</v>
      </c>
      <c r="T6" s="60">
        <v>0</v>
      </c>
      <c r="U6" s="60">
        <v>0</v>
      </c>
      <c r="V6" s="60">
        <v>22582438</v>
      </c>
      <c r="W6" s="60">
        <v>24811497</v>
      </c>
      <c r="X6" s="60">
        <v>-2229059</v>
      </c>
      <c r="Y6" s="61">
        <v>-8.98</v>
      </c>
      <c r="Z6" s="62">
        <v>35622055</v>
      </c>
    </row>
    <row r="7" spans="1:26" ht="12.75">
      <c r="A7" s="58" t="s">
        <v>33</v>
      </c>
      <c r="B7" s="19">
        <v>7270710</v>
      </c>
      <c r="C7" s="19">
        <v>0</v>
      </c>
      <c r="D7" s="59">
        <v>4470000</v>
      </c>
      <c r="E7" s="60">
        <v>4470000</v>
      </c>
      <c r="F7" s="60">
        <v>619877</v>
      </c>
      <c r="G7" s="60">
        <v>558455</v>
      </c>
      <c r="H7" s="60">
        <v>1033118</v>
      </c>
      <c r="I7" s="60">
        <v>2211450</v>
      </c>
      <c r="J7" s="60">
        <v>220085</v>
      </c>
      <c r="K7" s="60">
        <v>1282635</v>
      </c>
      <c r="L7" s="60">
        <v>2173171</v>
      </c>
      <c r="M7" s="60">
        <v>3675891</v>
      </c>
      <c r="N7" s="60">
        <v>880906</v>
      </c>
      <c r="O7" s="60">
        <v>880906</v>
      </c>
      <c r="P7" s="60">
        <v>867492</v>
      </c>
      <c r="Q7" s="60">
        <v>2629304</v>
      </c>
      <c r="R7" s="60">
        <v>0</v>
      </c>
      <c r="S7" s="60">
        <v>0</v>
      </c>
      <c r="T7" s="60">
        <v>0</v>
      </c>
      <c r="U7" s="60">
        <v>0</v>
      </c>
      <c r="V7" s="60">
        <v>8516645</v>
      </c>
      <c r="W7" s="60">
        <v>3974575</v>
      </c>
      <c r="X7" s="60">
        <v>4542070</v>
      </c>
      <c r="Y7" s="61">
        <v>114.28</v>
      </c>
      <c r="Z7" s="62">
        <v>4470000</v>
      </c>
    </row>
    <row r="8" spans="1:26" ht="12.75">
      <c r="A8" s="58" t="s">
        <v>34</v>
      </c>
      <c r="B8" s="19">
        <v>82571119</v>
      </c>
      <c r="C8" s="19">
        <v>0</v>
      </c>
      <c r="D8" s="59">
        <v>80386000</v>
      </c>
      <c r="E8" s="60">
        <v>80386000</v>
      </c>
      <c r="F8" s="60">
        <v>0</v>
      </c>
      <c r="G8" s="60">
        <v>32351562</v>
      </c>
      <c r="H8" s="60">
        <v>701849</v>
      </c>
      <c r="I8" s="60">
        <v>33053411</v>
      </c>
      <c r="J8" s="60">
        <v>349159</v>
      </c>
      <c r="K8" s="60">
        <v>407041</v>
      </c>
      <c r="L8" s="60">
        <v>701403</v>
      </c>
      <c r="M8" s="60">
        <v>1457603</v>
      </c>
      <c r="N8" s="60">
        <v>327194</v>
      </c>
      <c r="O8" s="60">
        <v>327194</v>
      </c>
      <c r="P8" s="60">
        <v>383260</v>
      </c>
      <c r="Q8" s="60">
        <v>1037648</v>
      </c>
      <c r="R8" s="60">
        <v>0</v>
      </c>
      <c r="S8" s="60">
        <v>0</v>
      </c>
      <c r="T8" s="60">
        <v>0</v>
      </c>
      <c r="U8" s="60">
        <v>0</v>
      </c>
      <c r="V8" s="60">
        <v>35548662</v>
      </c>
      <c r="W8" s="60">
        <v>79361000</v>
      </c>
      <c r="X8" s="60">
        <v>-43812338</v>
      </c>
      <c r="Y8" s="61">
        <v>-55.21</v>
      </c>
      <c r="Z8" s="62">
        <v>80386000</v>
      </c>
    </row>
    <row r="9" spans="1:26" ht="12.75">
      <c r="A9" s="58" t="s">
        <v>35</v>
      </c>
      <c r="B9" s="19">
        <v>14974949</v>
      </c>
      <c r="C9" s="19">
        <v>0</v>
      </c>
      <c r="D9" s="59">
        <v>5116096</v>
      </c>
      <c r="E9" s="60">
        <v>5116096</v>
      </c>
      <c r="F9" s="60">
        <v>257695</v>
      </c>
      <c r="G9" s="60">
        <v>192495</v>
      </c>
      <c r="H9" s="60">
        <v>260658</v>
      </c>
      <c r="I9" s="60">
        <v>710848</v>
      </c>
      <c r="J9" s="60">
        <v>855060</v>
      </c>
      <c r="K9" s="60">
        <v>254832</v>
      </c>
      <c r="L9" s="60">
        <v>431884</v>
      </c>
      <c r="M9" s="60">
        <v>1541776</v>
      </c>
      <c r="N9" s="60">
        <v>186909</v>
      </c>
      <c r="O9" s="60">
        <v>369246</v>
      </c>
      <c r="P9" s="60">
        <v>176757</v>
      </c>
      <c r="Q9" s="60">
        <v>732912</v>
      </c>
      <c r="R9" s="60">
        <v>0</v>
      </c>
      <c r="S9" s="60">
        <v>0</v>
      </c>
      <c r="T9" s="60">
        <v>0</v>
      </c>
      <c r="U9" s="60">
        <v>0</v>
      </c>
      <c r="V9" s="60">
        <v>2985536</v>
      </c>
      <c r="W9" s="60">
        <v>3344494</v>
      </c>
      <c r="X9" s="60">
        <v>-358958</v>
      </c>
      <c r="Y9" s="61">
        <v>-10.73</v>
      </c>
      <c r="Z9" s="62">
        <v>5116096</v>
      </c>
    </row>
    <row r="10" spans="1:26" ht="22.5">
      <c r="A10" s="63" t="s">
        <v>278</v>
      </c>
      <c r="B10" s="64">
        <f>SUM(B5:B9)</f>
        <v>149739408</v>
      </c>
      <c r="C10" s="64">
        <f>SUM(C5:C9)</f>
        <v>0</v>
      </c>
      <c r="D10" s="65">
        <f aca="true" t="shared" si="0" ref="D10:Z10">SUM(D5:D9)</f>
        <v>140376726</v>
      </c>
      <c r="E10" s="66">
        <f t="shared" si="0"/>
        <v>140376726</v>
      </c>
      <c r="F10" s="66">
        <f t="shared" si="0"/>
        <v>9348541</v>
      </c>
      <c r="G10" s="66">
        <f t="shared" si="0"/>
        <v>37837168</v>
      </c>
      <c r="H10" s="66">
        <f t="shared" si="0"/>
        <v>4251071</v>
      </c>
      <c r="I10" s="66">
        <f t="shared" si="0"/>
        <v>51436780</v>
      </c>
      <c r="J10" s="66">
        <f t="shared" si="0"/>
        <v>5277199</v>
      </c>
      <c r="K10" s="66">
        <f t="shared" si="0"/>
        <v>5548801</v>
      </c>
      <c r="L10" s="66">
        <f t="shared" si="0"/>
        <v>10174085</v>
      </c>
      <c r="M10" s="66">
        <f t="shared" si="0"/>
        <v>21000085</v>
      </c>
      <c r="N10" s="66">
        <f t="shared" si="0"/>
        <v>2500476</v>
      </c>
      <c r="O10" s="66">
        <f t="shared" si="0"/>
        <v>5142783</v>
      </c>
      <c r="P10" s="66">
        <f t="shared" si="0"/>
        <v>4801000</v>
      </c>
      <c r="Q10" s="66">
        <f t="shared" si="0"/>
        <v>12444259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84881124</v>
      </c>
      <c r="W10" s="66">
        <f t="shared" si="0"/>
        <v>123384566</v>
      </c>
      <c r="X10" s="66">
        <f t="shared" si="0"/>
        <v>-38503442</v>
      </c>
      <c r="Y10" s="67">
        <f>+IF(W10&lt;&gt;0,(X10/W10)*100,0)</f>
        <v>-31.206044036334333</v>
      </c>
      <c r="Z10" s="68">
        <f t="shared" si="0"/>
        <v>140376726</v>
      </c>
    </row>
    <row r="11" spans="1:26" ht="12.75">
      <c r="A11" s="58" t="s">
        <v>37</v>
      </c>
      <c r="B11" s="19">
        <v>39757372</v>
      </c>
      <c r="C11" s="19">
        <v>0</v>
      </c>
      <c r="D11" s="59">
        <v>49406585</v>
      </c>
      <c r="E11" s="60">
        <v>49406585</v>
      </c>
      <c r="F11" s="60">
        <v>3536761</v>
      </c>
      <c r="G11" s="60">
        <v>3104477</v>
      </c>
      <c r="H11" s="60">
        <v>3216173</v>
      </c>
      <c r="I11" s="60">
        <v>9857411</v>
      </c>
      <c r="J11" s="60">
        <v>3384159</v>
      </c>
      <c r="K11" s="60">
        <v>5105102</v>
      </c>
      <c r="L11" s="60">
        <v>8497154</v>
      </c>
      <c r="M11" s="60">
        <v>16986415</v>
      </c>
      <c r="N11" s="60">
        <v>3410329</v>
      </c>
      <c r="O11" s="60">
        <v>3410329</v>
      </c>
      <c r="P11" s="60">
        <v>3768288</v>
      </c>
      <c r="Q11" s="60">
        <v>10588946</v>
      </c>
      <c r="R11" s="60">
        <v>0</v>
      </c>
      <c r="S11" s="60">
        <v>0</v>
      </c>
      <c r="T11" s="60">
        <v>0</v>
      </c>
      <c r="U11" s="60">
        <v>0</v>
      </c>
      <c r="V11" s="60">
        <v>37432772</v>
      </c>
      <c r="W11" s="60">
        <v>35154501</v>
      </c>
      <c r="X11" s="60">
        <v>2278271</v>
      </c>
      <c r="Y11" s="61">
        <v>6.48</v>
      </c>
      <c r="Z11" s="62">
        <v>49406585</v>
      </c>
    </row>
    <row r="12" spans="1:26" ht="12.75">
      <c r="A12" s="58" t="s">
        <v>38</v>
      </c>
      <c r="B12" s="19">
        <v>6174207</v>
      </c>
      <c r="C12" s="19">
        <v>0</v>
      </c>
      <c r="D12" s="59">
        <v>8074307</v>
      </c>
      <c r="E12" s="60">
        <v>8074307</v>
      </c>
      <c r="F12" s="60">
        <v>499191</v>
      </c>
      <c r="G12" s="60">
        <v>480969</v>
      </c>
      <c r="H12" s="60">
        <v>529094</v>
      </c>
      <c r="I12" s="60">
        <v>1509254</v>
      </c>
      <c r="J12" s="60">
        <v>555311</v>
      </c>
      <c r="K12" s="60">
        <v>546574</v>
      </c>
      <c r="L12" s="60">
        <v>1111556</v>
      </c>
      <c r="M12" s="60">
        <v>2213441</v>
      </c>
      <c r="N12" s="60">
        <v>572733</v>
      </c>
      <c r="O12" s="60">
        <v>572733</v>
      </c>
      <c r="P12" s="60">
        <v>718888</v>
      </c>
      <c r="Q12" s="60">
        <v>1864354</v>
      </c>
      <c r="R12" s="60">
        <v>0</v>
      </c>
      <c r="S12" s="60">
        <v>0</v>
      </c>
      <c r="T12" s="60">
        <v>0</v>
      </c>
      <c r="U12" s="60">
        <v>0</v>
      </c>
      <c r="V12" s="60">
        <v>5587049</v>
      </c>
      <c r="W12" s="60">
        <v>5986998</v>
      </c>
      <c r="X12" s="60">
        <v>-399949</v>
      </c>
      <c r="Y12" s="61">
        <v>-6.68</v>
      </c>
      <c r="Z12" s="62">
        <v>8074307</v>
      </c>
    </row>
    <row r="13" spans="1:26" ht="12.75">
      <c r="A13" s="58" t="s">
        <v>279</v>
      </c>
      <c r="B13" s="19">
        <v>11430414</v>
      </c>
      <c r="C13" s="19">
        <v>0</v>
      </c>
      <c r="D13" s="59">
        <v>10377461</v>
      </c>
      <c r="E13" s="60">
        <v>10377461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10377461</v>
      </c>
    </row>
    <row r="14" spans="1:26" ht="12.75">
      <c r="A14" s="58" t="s">
        <v>40</v>
      </c>
      <c r="B14" s="19">
        <v>38206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22923839</v>
      </c>
      <c r="C15" s="19">
        <v>0</v>
      </c>
      <c r="D15" s="59">
        <v>31957347</v>
      </c>
      <c r="E15" s="60">
        <v>31957347</v>
      </c>
      <c r="F15" s="60">
        <v>2939182</v>
      </c>
      <c r="G15" s="60">
        <v>3302531</v>
      </c>
      <c r="H15" s="60">
        <v>2920310</v>
      </c>
      <c r="I15" s="60">
        <v>9162023</v>
      </c>
      <c r="J15" s="60">
        <v>1953500</v>
      </c>
      <c r="K15" s="60">
        <v>1716412</v>
      </c>
      <c r="L15" s="60">
        <v>1822671</v>
      </c>
      <c r="M15" s="60">
        <v>5492583</v>
      </c>
      <c r="N15" s="60">
        <v>1927427</v>
      </c>
      <c r="O15" s="60">
        <v>1851204</v>
      </c>
      <c r="P15" s="60">
        <v>1550089</v>
      </c>
      <c r="Q15" s="60">
        <v>5328720</v>
      </c>
      <c r="R15" s="60">
        <v>0</v>
      </c>
      <c r="S15" s="60">
        <v>0</v>
      </c>
      <c r="T15" s="60">
        <v>0</v>
      </c>
      <c r="U15" s="60">
        <v>0</v>
      </c>
      <c r="V15" s="60">
        <v>19983326</v>
      </c>
      <c r="W15" s="60">
        <v>23050494</v>
      </c>
      <c r="X15" s="60">
        <v>-3067168</v>
      </c>
      <c r="Y15" s="61">
        <v>-13.31</v>
      </c>
      <c r="Z15" s="62">
        <v>31957347</v>
      </c>
    </row>
    <row r="16" spans="1:26" ht="12.75">
      <c r="A16" s="69" t="s">
        <v>42</v>
      </c>
      <c r="B16" s="19">
        <v>327267</v>
      </c>
      <c r="C16" s="19">
        <v>0</v>
      </c>
      <c r="D16" s="59">
        <v>3082683</v>
      </c>
      <c r="E16" s="60">
        <v>3082683</v>
      </c>
      <c r="F16" s="60">
        <v>0</v>
      </c>
      <c r="G16" s="60">
        <v>138781</v>
      </c>
      <c r="H16" s="60">
        <v>475191</v>
      </c>
      <c r="I16" s="60">
        <v>613972</v>
      </c>
      <c r="J16" s="60">
        <v>0</v>
      </c>
      <c r="K16" s="60">
        <v>191014</v>
      </c>
      <c r="L16" s="60">
        <v>343848</v>
      </c>
      <c r="M16" s="60">
        <v>534862</v>
      </c>
      <c r="N16" s="60">
        <v>171800</v>
      </c>
      <c r="O16" s="60">
        <v>171800</v>
      </c>
      <c r="P16" s="60">
        <v>144709</v>
      </c>
      <c r="Q16" s="60">
        <v>488309</v>
      </c>
      <c r="R16" s="60">
        <v>0</v>
      </c>
      <c r="S16" s="60">
        <v>0</v>
      </c>
      <c r="T16" s="60">
        <v>0</v>
      </c>
      <c r="U16" s="60">
        <v>0</v>
      </c>
      <c r="V16" s="60">
        <v>1637143</v>
      </c>
      <c r="W16" s="60"/>
      <c r="X16" s="60">
        <v>1637143</v>
      </c>
      <c r="Y16" s="61">
        <v>0</v>
      </c>
      <c r="Z16" s="62">
        <v>3082683</v>
      </c>
    </row>
    <row r="17" spans="1:26" ht="12.75">
      <c r="A17" s="58" t="s">
        <v>43</v>
      </c>
      <c r="B17" s="19">
        <v>36578378</v>
      </c>
      <c r="C17" s="19">
        <v>0</v>
      </c>
      <c r="D17" s="59">
        <v>34915839</v>
      </c>
      <c r="E17" s="60">
        <v>34915839</v>
      </c>
      <c r="F17" s="60">
        <v>6563499</v>
      </c>
      <c r="G17" s="60">
        <v>2294785</v>
      </c>
      <c r="H17" s="60">
        <v>2508787</v>
      </c>
      <c r="I17" s="60">
        <v>11367071</v>
      </c>
      <c r="J17" s="60">
        <v>10359830</v>
      </c>
      <c r="K17" s="60">
        <v>3234732</v>
      </c>
      <c r="L17" s="60">
        <v>5239301</v>
      </c>
      <c r="M17" s="60">
        <v>18833863</v>
      </c>
      <c r="N17" s="60">
        <v>826764</v>
      </c>
      <c r="O17" s="60">
        <v>2219677</v>
      </c>
      <c r="P17" s="60">
        <v>3564465</v>
      </c>
      <c r="Q17" s="60">
        <v>6610906</v>
      </c>
      <c r="R17" s="60">
        <v>0</v>
      </c>
      <c r="S17" s="60">
        <v>0</v>
      </c>
      <c r="T17" s="60">
        <v>0</v>
      </c>
      <c r="U17" s="60">
        <v>0</v>
      </c>
      <c r="V17" s="60">
        <v>36811840</v>
      </c>
      <c r="W17" s="60">
        <v>30377250</v>
      </c>
      <c r="X17" s="60">
        <v>6434590</v>
      </c>
      <c r="Y17" s="61">
        <v>21.18</v>
      </c>
      <c r="Z17" s="62">
        <v>34915839</v>
      </c>
    </row>
    <row r="18" spans="1:26" ht="12.75">
      <c r="A18" s="70" t="s">
        <v>44</v>
      </c>
      <c r="B18" s="71">
        <f>SUM(B11:B17)</f>
        <v>117229683</v>
      </c>
      <c r="C18" s="71">
        <f>SUM(C11:C17)</f>
        <v>0</v>
      </c>
      <c r="D18" s="72">
        <f aca="true" t="shared" si="1" ref="D18:Z18">SUM(D11:D17)</f>
        <v>137814222</v>
      </c>
      <c r="E18" s="73">
        <f t="shared" si="1"/>
        <v>137814222</v>
      </c>
      <c r="F18" s="73">
        <f t="shared" si="1"/>
        <v>13538633</v>
      </c>
      <c r="G18" s="73">
        <f t="shared" si="1"/>
        <v>9321543</v>
      </c>
      <c r="H18" s="73">
        <f t="shared" si="1"/>
        <v>9649555</v>
      </c>
      <c r="I18" s="73">
        <f t="shared" si="1"/>
        <v>32509731</v>
      </c>
      <c r="J18" s="73">
        <f t="shared" si="1"/>
        <v>16252800</v>
      </c>
      <c r="K18" s="73">
        <f t="shared" si="1"/>
        <v>10793834</v>
      </c>
      <c r="L18" s="73">
        <f t="shared" si="1"/>
        <v>17014530</v>
      </c>
      <c r="M18" s="73">
        <f t="shared" si="1"/>
        <v>44061164</v>
      </c>
      <c r="N18" s="73">
        <f t="shared" si="1"/>
        <v>6909053</v>
      </c>
      <c r="O18" s="73">
        <f t="shared" si="1"/>
        <v>8225743</v>
      </c>
      <c r="P18" s="73">
        <f t="shared" si="1"/>
        <v>9746439</v>
      </c>
      <c r="Q18" s="73">
        <f t="shared" si="1"/>
        <v>24881235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101452130</v>
      </c>
      <c r="W18" s="73">
        <f t="shared" si="1"/>
        <v>94569243</v>
      </c>
      <c r="X18" s="73">
        <f t="shared" si="1"/>
        <v>6882887</v>
      </c>
      <c r="Y18" s="67">
        <f>+IF(W18&lt;&gt;0,(X18/W18)*100,0)</f>
        <v>7.278145390251247</v>
      </c>
      <c r="Z18" s="74">
        <f t="shared" si="1"/>
        <v>137814222</v>
      </c>
    </row>
    <row r="19" spans="1:26" ht="12.75">
      <c r="A19" s="70" t="s">
        <v>45</v>
      </c>
      <c r="B19" s="75">
        <f>+B10-B18</f>
        <v>32509725</v>
      </c>
      <c r="C19" s="75">
        <f>+C10-C18</f>
        <v>0</v>
      </c>
      <c r="D19" s="76">
        <f aca="true" t="shared" si="2" ref="D19:Z19">+D10-D18</f>
        <v>2562504</v>
      </c>
      <c r="E19" s="77">
        <f t="shared" si="2"/>
        <v>2562504</v>
      </c>
      <c r="F19" s="77">
        <f t="shared" si="2"/>
        <v>-4190092</v>
      </c>
      <c r="G19" s="77">
        <f t="shared" si="2"/>
        <v>28515625</v>
      </c>
      <c r="H19" s="77">
        <f t="shared" si="2"/>
        <v>-5398484</v>
      </c>
      <c r="I19" s="77">
        <f t="shared" si="2"/>
        <v>18927049</v>
      </c>
      <c r="J19" s="77">
        <f t="shared" si="2"/>
        <v>-10975601</v>
      </c>
      <c r="K19" s="77">
        <f t="shared" si="2"/>
        <v>-5245033</v>
      </c>
      <c r="L19" s="77">
        <f t="shared" si="2"/>
        <v>-6840445</v>
      </c>
      <c r="M19" s="77">
        <f t="shared" si="2"/>
        <v>-23061079</v>
      </c>
      <c r="N19" s="77">
        <f t="shared" si="2"/>
        <v>-4408577</v>
      </c>
      <c r="O19" s="77">
        <f t="shared" si="2"/>
        <v>-3082960</v>
      </c>
      <c r="P19" s="77">
        <f t="shared" si="2"/>
        <v>-4945439</v>
      </c>
      <c r="Q19" s="77">
        <f t="shared" si="2"/>
        <v>-12436976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-16571006</v>
      </c>
      <c r="W19" s="77">
        <f>IF(E10=E18,0,W10-W18)</f>
        <v>28815323</v>
      </c>
      <c r="X19" s="77">
        <f t="shared" si="2"/>
        <v>-45386329</v>
      </c>
      <c r="Y19" s="78">
        <f>+IF(W19&lt;&gt;0,(X19/W19)*100,0)</f>
        <v>-157.50761842926417</v>
      </c>
      <c r="Z19" s="79">
        <f t="shared" si="2"/>
        <v>2562504</v>
      </c>
    </row>
    <row r="20" spans="1:26" ht="12.75">
      <c r="A20" s="58" t="s">
        <v>46</v>
      </c>
      <c r="B20" s="19">
        <v>24523220</v>
      </c>
      <c r="C20" s="19">
        <v>0</v>
      </c>
      <c r="D20" s="59">
        <v>24275000</v>
      </c>
      <c r="E20" s="60">
        <v>24275000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3257</v>
      </c>
      <c r="O20" s="60">
        <v>0</v>
      </c>
      <c r="P20" s="60">
        <v>0</v>
      </c>
      <c r="Q20" s="60">
        <v>3257</v>
      </c>
      <c r="R20" s="60">
        <v>0</v>
      </c>
      <c r="S20" s="60">
        <v>0</v>
      </c>
      <c r="T20" s="60">
        <v>0</v>
      </c>
      <c r="U20" s="60">
        <v>0</v>
      </c>
      <c r="V20" s="60">
        <v>3257</v>
      </c>
      <c r="W20" s="60">
        <v>24275000</v>
      </c>
      <c r="X20" s="60">
        <v>-24271743</v>
      </c>
      <c r="Y20" s="61">
        <v>-99.99</v>
      </c>
      <c r="Z20" s="62">
        <v>24275000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57032945</v>
      </c>
      <c r="C22" s="86">
        <f>SUM(C19:C21)</f>
        <v>0</v>
      </c>
      <c r="D22" s="87">
        <f aca="true" t="shared" si="3" ref="D22:Z22">SUM(D19:D21)</f>
        <v>26837504</v>
      </c>
      <c r="E22" s="88">
        <f t="shared" si="3"/>
        <v>26837504</v>
      </c>
      <c r="F22" s="88">
        <f t="shared" si="3"/>
        <v>-4190092</v>
      </c>
      <c r="G22" s="88">
        <f t="shared" si="3"/>
        <v>28515625</v>
      </c>
      <c r="H22" s="88">
        <f t="shared" si="3"/>
        <v>-5398484</v>
      </c>
      <c r="I22" s="88">
        <f t="shared" si="3"/>
        <v>18927049</v>
      </c>
      <c r="J22" s="88">
        <f t="shared" si="3"/>
        <v>-10975601</v>
      </c>
      <c r="K22" s="88">
        <f t="shared" si="3"/>
        <v>-5245033</v>
      </c>
      <c r="L22" s="88">
        <f t="shared" si="3"/>
        <v>-6840445</v>
      </c>
      <c r="M22" s="88">
        <f t="shared" si="3"/>
        <v>-23061079</v>
      </c>
      <c r="N22" s="88">
        <f t="shared" si="3"/>
        <v>-4405320</v>
      </c>
      <c r="O22" s="88">
        <f t="shared" si="3"/>
        <v>-3082960</v>
      </c>
      <c r="P22" s="88">
        <f t="shared" si="3"/>
        <v>-4945439</v>
      </c>
      <c r="Q22" s="88">
        <f t="shared" si="3"/>
        <v>-12433719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-16567749</v>
      </c>
      <c r="W22" s="88">
        <f t="shared" si="3"/>
        <v>53090323</v>
      </c>
      <c r="X22" s="88">
        <f t="shared" si="3"/>
        <v>-69658072</v>
      </c>
      <c r="Y22" s="89">
        <f>+IF(W22&lt;&gt;0,(X22/W22)*100,0)</f>
        <v>-131.20672104405918</v>
      </c>
      <c r="Z22" s="90">
        <f t="shared" si="3"/>
        <v>26837504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57032945</v>
      </c>
      <c r="C24" s="75">
        <f>SUM(C22:C23)</f>
        <v>0</v>
      </c>
      <c r="D24" s="76">
        <f aca="true" t="shared" si="4" ref="D24:Z24">SUM(D22:D23)</f>
        <v>26837504</v>
      </c>
      <c r="E24" s="77">
        <f t="shared" si="4"/>
        <v>26837504</v>
      </c>
      <c r="F24" s="77">
        <f t="shared" si="4"/>
        <v>-4190092</v>
      </c>
      <c r="G24" s="77">
        <f t="shared" si="4"/>
        <v>28515625</v>
      </c>
      <c r="H24" s="77">
        <f t="shared" si="4"/>
        <v>-5398484</v>
      </c>
      <c r="I24" s="77">
        <f t="shared" si="4"/>
        <v>18927049</v>
      </c>
      <c r="J24" s="77">
        <f t="shared" si="4"/>
        <v>-10975601</v>
      </c>
      <c r="K24" s="77">
        <f t="shared" si="4"/>
        <v>-5245033</v>
      </c>
      <c r="L24" s="77">
        <f t="shared" si="4"/>
        <v>-6840445</v>
      </c>
      <c r="M24" s="77">
        <f t="shared" si="4"/>
        <v>-23061079</v>
      </c>
      <c r="N24" s="77">
        <f t="shared" si="4"/>
        <v>-4405320</v>
      </c>
      <c r="O24" s="77">
        <f t="shared" si="4"/>
        <v>-3082960</v>
      </c>
      <c r="P24" s="77">
        <f t="shared" si="4"/>
        <v>-4945439</v>
      </c>
      <c r="Q24" s="77">
        <f t="shared" si="4"/>
        <v>-12433719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-16567749</v>
      </c>
      <c r="W24" s="77">
        <f t="shared" si="4"/>
        <v>53090323</v>
      </c>
      <c r="X24" s="77">
        <f t="shared" si="4"/>
        <v>-69658072</v>
      </c>
      <c r="Y24" s="78">
        <f>+IF(W24&lt;&gt;0,(X24/W24)*100,0)</f>
        <v>-131.20672104405918</v>
      </c>
      <c r="Z24" s="79">
        <f t="shared" si="4"/>
        <v>26837504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63104000</v>
      </c>
      <c r="C27" s="22">
        <v>0</v>
      </c>
      <c r="D27" s="99">
        <v>46256791</v>
      </c>
      <c r="E27" s="100">
        <v>46256791</v>
      </c>
      <c r="F27" s="100">
        <v>5117421</v>
      </c>
      <c r="G27" s="100">
        <v>1891411</v>
      </c>
      <c r="H27" s="100">
        <v>812574</v>
      </c>
      <c r="I27" s="100">
        <v>7821406</v>
      </c>
      <c r="J27" s="100">
        <v>1856394</v>
      </c>
      <c r="K27" s="100">
        <v>426445</v>
      </c>
      <c r="L27" s="100">
        <v>2402866</v>
      </c>
      <c r="M27" s="100">
        <v>4685705</v>
      </c>
      <c r="N27" s="100">
        <v>3202416</v>
      </c>
      <c r="O27" s="100">
        <v>2345202</v>
      </c>
      <c r="P27" s="100">
        <v>534005</v>
      </c>
      <c r="Q27" s="100">
        <v>6081623</v>
      </c>
      <c r="R27" s="100">
        <v>0</v>
      </c>
      <c r="S27" s="100">
        <v>0</v>
      </c>
      <c r="T27" s="100">
        <v>0</v>
      </c>
      <c r="U27" s="100">
        <v>0</v>
      </c>
      <c r="V27" s="100">
        <v>18588734</v>
      </c>
      <c r="W27" s="100">
        <v>34692593</v>
      </c>
      <c r="X27" s="100">
        <v>-16103859</v>
      </c>
      <c r="Y27" s="101">
        <v>-46.42</v>
      </c>
      <c r="Z27" s="102">
        <v>46256791</v>
      </c>
    </row>
    <row r="28" spans="1:26" ht="12.75">
      <c r="A28" s="103" t="s">
        <v>46</v>
      </c>
      <c r="B28" s="19">
        <v>29362000</v>
      </c>
      <c r="C28" s="19">
        <v>0</v>
      </c>
      <c r="D28" s="59">
        <v>23161250</v>
      </c>
      <c r="E28" s="60">
        <v>23161250</v>
      </c>
      <c r="F28" s="60">
        <v>5117421</v>
      </c>
      <c r="G28" s="60">
        <v>1891411</v>
      </c>
      <c r="H28" s="60">
        <v>812574</v>
      </c>
      <c r="I28" s="60">
        <v>7821406</v>
      </c>
      <c r="J28" s="60">
        <v>1856394</v>
      </c>
      <c r="K28" s="60">
        <v>426445</v>
      </c>
      <c r="L28" s="60">
        <v>2645354</v>
      </c>
      <c r="M28" s="60">
        <v>4928193</v>
      </c>
      <c r="N28" s="60">
        <v>3203490</v>
      </c>
      <c r="O28" s="60">
        <v>2345202</v>
      </c>
      <c r="P28" s="60">
        <v>534005</v>
      </c>
      <c r="Q28" s="60">
        <v>6082697</v>
      </c>
      <c r="R28" s="60">
        <v>0</v>
      </c>
      <c r="S28" s="60">
        <v>0</v>
      </c>
      <c r="T28" s="60">
        <v>0</v>
      </c>
      <c r="U28" s="60">
        <v>0</v>
      </c>
      <c r="V28" s="60">
        <v>18832296</v>
      </c>
      <c r="W28" s="60">
        <v>17370938</v>
      </c>
      <c r="X28" s="60">
        <v>1461358</v>
      </c>
      <c r="Y28" s="61">
        <v>8.41</v>
      </c>
      <c r="Z28" s="62">
        <v>23161250</v>
      </c>
    </row>
    <row r="29" spans="1:26" ht="12.75">
      <c r="A29" s="58" t="s">
        <v>283</v>
      </c>
      <c r="B29" s="19">
        <v>1865000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-1074</v>
      </c>
      <c r="O29" s="60">
        <v>0</v>
      </c>
      <c r="P29" s="60">
        <v>0</v>
      </c>
      <c r="Q29" s="60">
        <v>-1074</v>
      </c>
      <c r="R29" s="60">
        <v>0</v>
      </c>
      <c r="S29" s="60">
        <v>0</v>
      </c>
      <c r="T29" s="60">
        <v>0</v>
      </c>
      <c r="U29" s="60">
        <v>0</v>
      </c>
      <c r="V29" s="60">
        <v>-1074</v>
      </c>
      <c r="W29" s="60"/>
      <c r="X29" s="60">
        <v>-1074</v>
      </c>
      <c r="Y29" s="61">
        <v>0</v>
      </c>
      <c r="Z29" s="62">
        <v>0</v>
      </c>
    </row>
    <row r="30" spans="1:26" ht="12.75">
      <c r="A30" s="58" t="s">
        <v>52</v>
      </c>
      <c r="B30" s="19">
        <v>427000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31450000</v>
      </c>
      <c r="C31" s="19">
        <v>0</v>
      </c>
      <c r="D31" s="59">
        <v>23095541</v>
      </c>
      <c r="E31" s="60">
        <v>23095541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-242488</v>
      </c>
      <c r="M31" s="60">
        <v>-242488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-242488</v>
      </c>
      <c r="W31" s="60">
        <v>17321656</v>
      </c>
      <c r="X31" s="60">
        <v>-17564144</v>
      </c>
      <c r="Y31" s="61">
        <v>-101.4</v>
      </c>
      <c r="Z31" s="62">
        <v>23095541</v>
      </c>
    </row>
    <row r="32" spans="1:26" ht="12.75">
      <c r="A32" s="70" t="s">
        <v>54</v>
      </c>
      <c r="B32" s="22">
        <f>SUM(B28:B31)</f>
        <v>63104000</v>
      </c>
      <c r="C32" s="22">
        <f>SUM(C28:C31)</f>
        <v>0</v>
      </c>
      <c r="D32" s="99">
        <f aca="true" t="shared" si="5" ref="D32:Z32">SUM(D28:D31)</f>
        <v>46256791</v>
      </c>
      <c r="E32" s="100">
        <f t="shared" si="5"/>
        <v>46256791</v>
      </c>
      <c r="F32" s="100">
        <f t="shared" si="5"/>
        <v>5117421</v>
      </c>
      <c r="G32" s="100">
        <f t="shared" si="5"/>
        <v>1891411</v>
      </c>
      <c r="H32" s="100">
        <f t="shared" si="5"/>
        <v>812574</v>
      </c>
      <c r="I32" s="100">
        <f t="shared" si="5"/>
        <v>7821406</v>
      </c>
      <c r="J32" s="100">
        <f t="shared" si="5"/>
        <v>1856394</v>
      </c>
      <c r="K32" s="100">
        <f t="shared" si="5"/>
        <v>426445</v>
      </c>
      <c r="L32" s="100">
        <f t="shared" si="5"/>
        <v>2402866</v>
      </c>
      <c r="M32" s="100">
        <f t="shared" si="5"/>
        <v>4685705</v>
      </c>
      <c r="N32" s="100">
        <f t="shared" si="5"/>
        <v>3202416</v>
      </c>
      <c r="O32" s="100">
        <f t="shared" si="5"/>
        <v>2345202</v>
      </c>
      <c r="P32" s="100">
        <f t="shared" si="5"/>
        <v>534005</v>
      </c>
      <c r="Q32" s="100">
        <f t="shared" si="5"/>
        <v>6081623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18588734</v>
      </c>
      <c r="W32" s="100">
        <f t="shared" si="5"/>
        <v>34692594</v>
      </c>
      <c r="X32" s="100">
        <f t="shared" si="5"/>
        <v>-16103860</v>
      </c>
      <c r="Y32" s="101">
        <f>+IF(W32&lt;&gt;0,(X32/W32)*100,0)</f>
        <v>-46.4187255643092</v>
      </c>
      <c r="Z32" s="102">
        <f t="shared" si="5"/>
        <v>46256791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129061946</v>
      </c>
      <c r="C35" s="19">
        <v>0</v>
      </c>
      <c r="D35" s="59">
        <v>75491220</v>
      </c>
      <c r="E35" s="60">
        <v>75491220</v>
      </c>
      <c r="F35" s="60">
        <v>156427671</v>
      </c>
      <c r="G35" s="60">
        <v>152558944</v>
      </c>
      <c r="H35" s="60">
        <v>144720108</v>
      </c>
      <c r="I35" s="60">
        <v>144720108</v>
      </c>
      <c r="J35" s="60">
        <v>143354553</v>
      </c>
      <c r="K35" s="60">
        <v>135555625</v>
      </c>
      <c r="L35" s="60">
        <v>172842158</v>
      </c>
      <c r="M35" s="60">
        <v>172842158</v>
      </c>
      <c r="N35" s="60">
        <v>167852066</v>
      </c>
      <c r="O35" s="60">
        <v>165608962</v>
      </c>
      <c r="P35" s="60">
        <v>179298492</v>
      </c>
      <c r="Q35" s="60">
        <v>179298492</v>
      </c>
      <c r="R35" s="60">
        <v>0</v>
      </c>
      <c r="S35" s="60">
        <v>0</v>
      </c>
      <c r="T35" s="60">
        <v>0</v>
      </c>
      <c r="U35" s="60">
        <v>0</v>
      </c>
      <c r="V35" s="60">
        <v>179298492</v>
      </c>
      <c r="W35" s="60">
        <v>56618415</v>
      </c>
      <c r="X35" s="60">
        <v>122680077</v>
      </c>
      <c r="Y35" s="61">
        <v>216.68</v>
      </c>
      <c r="Z35" s="62">
        <v>75491220</v>
      </c>
    </row>
    <row r="36" spans="1:26" ht="12.75">
      <c r="A36" s="58" t="s">
        <v>57</v>
      </c>
      <c r="B36" s="19">
        <v>233443840</v>
      </c>
      <c r="C36" s="19">
        <v>0</v>
      </c>
      <c r="D36" s="59">
        <v>265118740</v>
      </c>
      <c r="E36" s="60">
        <v>265118740</v>
      </c>
      <c r="F36" s="60">
        <v>200545797</v>
      </c>
      <c r="G36" s="60">
        <v>203649397</v>
      </c>
      <c r="H36" s="60">
        <v>203649397</v>
      </c>
      <c r="I36" s="60">
        <v>203649397</v>
      </c>
      <c r="J36" s="60">
        <v>203649397</v>
      </c>
      <c r="K36" s="60">
        <v>202392540</v>
      </c>
      <c r="L36" s="60">
        <v>202392539</v>
      </c>
      <c r="M36" s="60">
        <v>202392539</v>
      </c>
      <c r="N36" s="60">
        <v>202392540</v>
      </c>
      <c r="O36" s="60">
        <v>202392540</v>
      </c>
      <c r="P36" s="60">
        <v>202392540</v>
      </c>
      <c r="Q36" s="60">
        <v>202392540</v>
      </c>
      <c r="R36" s="60">
        <v>0</v>
      </c>
      <c r="S36" s="60">
        <v>0</v>
      </c>
      <c r="T36" s="60">
        <v>0</v>
      </c>
      <c r="U36" s="60">
        <v>0</v>
      </c>
      <c r="V36" s="60">
        <v>202392540</v>
      </c>
      <c r="W36" s="60">
        <v>198839055</v>
      </c>
      <c r="X36" s="60">
        <v>3553485</v>
      </c>
      <c r="Y36" s="61">
        <v>1.79</v>
      </c>
      <c r="Z36" s="62">
        <v>265118740</v>
      </c>
    </row>
    <row r="37" spans="1:26" ht="12.75">
      <c r="A37" s="58" t="s">
        <v>58</v>
      </c>
      <c r="B37" s="19">
        <v>18633023</v>
      </c>
      <c r="C37" s="19">
        <v>0</v>
      </c>
      <c r="D37" s="59">
        <v>12216816</v>
      </c>
      <c r="E37" s="60">
        <v>12216816</v>
      </c>
      <c r="F37" s="60">
        <v>32811537</v>
      </c>
      <c r="G37" s="60">
        <v>-2071423</v>
      </c>
      <c r="H37" s="60">
        <v>-6738897</v>
      </c>
      <c r="I37" s="60">
        <v>-6738897</v>
      </c>
      <c r="J37" s="60">
        <v>-5467583</v>
      </c>
      <c r="K37" s="60">
        <v>-8151550</v>
      </c>
      <c r="L37" s="60">
        <v>34265937</v>
      </c>
      <c r="M37" s="60">
        <v>34265937</v>
      </c>
      <c r="N37" s="60">
        <v>4738069</v>
      </c>
      <c r="O37" s="60">
        <v>6391560</v>
      </c>
      <c r="P37" s="60">
        <v>38147629</v>
      </c>
      <c r="Q37" s="60">
        <v>38147629</v>
      </c>
      <c r="R37" s="60">
        <v>0</v>
      </c>
      <c r="S37" s="60">
        <v>0</v>
      </c>
      <c r="T37" s="60">
        <v>0</v>
      </c>
      <c r="U37" s="60">
        <v>0</v>
      </c>
      <c r="V37" s="60">
        <v>38147629</v>
      </c>
      <c r="W37" s="60">
        <v>9162612</v>
      </c>
      <c r="X37" s="60">
        <v>28985017</v>
      </c>
      <c r="Y37" s="61">
        <v>316.34</v>
      </c>
      <c r="Z37" s="62">
        <v>12216816</v>
      </c>
    </row>
    <row r="38" spans="1:26" ht="12.75">
      <c r="A38" s="58" t="s">
        <v>59</v>
      </c>
      <c r="B38" s="19">
        <v>4992196</v>
      </c>
      <c r="C38" s="19">
        <v>0</v>
      </c>
      <c r="D38" s="59">
        <v>4194530</v>
      </c>
      <c r="E38" s="60">
        <v>4194530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3145898</v>
      </c>
      <c r="X38" s="60">
        <v>-3145898</v>
      </c>
      <c r="Y38" s="61">
        <v>-100</v>
      </c>
      <c r="Z38" s="62">
        <v>4194530</v>
      </c>
    </row>
    <row r="39" spans="1:26" ht="12.75">
      <c r="A39" s="58" t="s">
        <v>60</v>
      </c>
      <c r="B39" s="19">
        <v>338880567</v>
      </c>
      <c r="C39" s="19">
        <v>0</v>
      </c>
      <c r="D39" s="59">
        <v>324198614</v>
      </c>
      <c r="E39" s="60">
        <v>324198614</v>
      </c>
      <c r="F39" s="60">
        <v>324161931</v>
      </c>
      <c r="G39" s="60">
        <v>358279764</v>
      </c>
      <c r="H39" s="60">
        <v>355108402</v>
      </c>
      <c r="I39" s="60">
        <v>355108402</v>
      </c>
      <c r="J39" s="60">
        <v>352471533</v>
      </c>
      <c r="K39" s="60">
        <v>346099715</v>
      </c>
      <c r="L39" s="60">
        <v>340968760</v>
      </c>
      <c r="M39" s="60">
        <v>340968760</v>
      </c>
      <c r="N39" s="60">
        <v>365506537</v>
      </c>
      <c r="O39" s="60">
        <v>361609942</v>
      </c>
      <c r="P39" s="60">
        <v>343543403</v>
      </c>
      <c r="Q39" s="60">
        <v>343543403</v>
      </c>
      <c r="R39" s="60">
        <v>0</v>
      </c>
      <c r="S39" s="60">
        <v>0</v>
      </c>
      <c r="T39" s="60">
        <v>0</v>
      </c>
      <c r="U39" s="60">
        <v>0</v>
      </c>
      <c r="V39" s="60">
        <v>343543403</v>
      </c>
      <c r="W39" s="60">
        <v>243148961</v>
      </c>
      <c r="X39" s="60">
        <v>100394442</v>
      </c>
      <c r="Y39" s="61">
        <v>41.29</v>
      </c>
      <c r="Z39" s="62">
        <v>324198614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69336613</v>
      </c>
      <c r="C42" s="19">
        <v>0</v>
      </c>
      <c r="D42" s="59">
        <v>36968000</v>
      </c>
      <c r="E42" s="60">
        <v>36968000</v>
      </c>
      <c r="F42" s="60">
        <v>2886955</v>
      </c>
      <c r="G42" s="60">
        <v>7862598</v>
      </c>
      <c r="H42" s="60">
        <v>-11048445</v>
      </c>
      <c r="I42" s="60">
        <v>-298892</v>
      </c>
      <c r="J42" s="60">
        <v>4077166</v>
      </c>
      <c r="K42" s="60">
        <v>4801419</v>
      </c>
      <c r="L42" s="60">
        <v>7588902</v>
      </c>
      <c r="M42" s="60">
        <v>16467487</v>
      </c>
      <c r="N42" s="60">
        <v>-3361881</v>
      </c>
      <c r="O42" s="60">
        <v>343187</v>
      </c>
      <c r="P42" s="60">
        <v>0</v>
      </c>
      <c r="Q42" s="60">
        <v>-3018694</v>
      </c>
      <c r="R42" s="60">
        <v>0</v>
      </c>
      <c r="S42" s="60">
        <v>0</v>
      </c>
      <c r="T42" s="60">
        <v>0</v>
      </c>
      <c r="U42" s="60">
        <v>0</v>
      </c>
      <c r="V42" s="60">
        <v>13149901</v>
      </c>
      <c r="W42" s="60">
        <v>49357000</v>
      </c>
      <c r="X42" s="60">
        <v>-36207099</v>
      </c>
      <c r="Y42" s="61">
        <v>-73.36</v>
      </c>
      <c r="Z42" s="62">
        <v>36968000</v>
      </c>
    </row>
    <row r="43" spans="1:26" ht="12.75">
      <c r="A43" s="58" t="s">
        <v>63</v>
      </c>
      <c r="B43" s="19">
        <v>-35027330</v>
      </c>
      <c r="C43" s="19">
        <v>0</v>
      </c>
      <c r="D43" s="59">
        <v>-46252000</v>
      </c>
      <c r="E43" s="60">
        <v>-46252000</v>
      </c>
      <c r="F43" s="60">
        <v>-5117422</v>
      </c>
      <c r="G43" s="60">
        <v>-1891410</v>
      </c>
      <c r="H43" s="60">
        <v>-812575</v>
      </c>
      <c r="I43" s="60">
        <v>-7821407</v>
      </c>
      <c r="J43" s="60">
        <v>-3632716</v>
      </c>
      <c r="K43" s="60">
        <v>-426445</v>
      </c>
      <c r="L43" s="60">
        <v>-1250866</v>
      </c>
      <c r="M43" s="60">
        <v>-5310027</v>
      </c>
      <c r="N43" s="60">
        <v>-3202416</v>
      </c>
      <c r="O43" s="60">
        <v>-2345202</v>
      </c>
      <c r="P43" s="60">
        <v>0</v>
      </c>
      <c r="Q43" s="60">
        <v>-5547618</v>
      </c>
      <c r="R43" s="60">
        <v>0</v>
      </c>
      <c r="S43" s="60">
        <v>0</v>
      </c>
      <c r="T43" s="60">
        <v>0</v>
      </c>
      <c r="U43" s="60">
        <v>0</v>
      </c>
      <c r="V43" s="60">
        <v>-18679052</v>
      </c>
      <c r="W43" s="60">
        <v>-35514000</v>
      </c>
      <c r="X43" s="60">
        <v>16834948</v>
      </c>
      <c r="Y43" s="61">
        <v>-47.4</v>
      </c>
      <c r="Z43" s="62">
        <v>-46252000</v>
      </c>
    </row>
    <row r="44" spans="1:26" ht="12.75">
      <c r="A44" s="58" t="s">
        <v>64</v>
      </c>
      <c r="B44" s="19">
        <v>-566009</v>
      </c>
      <c r="C44" s="19">
        <v>0</v>
      </c>
      <c r="D44" s="59">
        <v>-11000</v>
      </c>
      <c r="E44" s="60">
        <v>-11000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21000</v>
      </c>
      <c r="X44" s="60">
        <v>-21000</v>
      </c>
      <c r="Y44" s="61">
        <v>-100</v>
      </c>
      <c r="Z44" s="62">
        <v>-11000</v>
      </c>
    </row>
    <row r="45" spans="1:26" ht="12.75">
      <c r="A45" s="70" t="s">
        <v>65</v>
      </c>
      <c r="B45" s="22">
        <v>110840066</v>
      </c>
      <c r="C45" s="22">
        <v>0</v>
      </c>
      <c r="D45" s="99">
        <v>64605000</v>
      </c>
      <c r="E45" s="100">
        <v>64605000</v>
      </c>
      <c r="F45" s="100">
        <v>6990344</v>
      </c>
      <c r="G45" s="100">
        <v>12961532</v>
      </c>
      <c r="H45" s="100">
        <v>1100512</v>
      </c>
      <c r="I45" s="100">
        <v>1100512</v>
      </c>
      <c r="J45" s="100">
        <v>1544962</v>
      </c>
      <c r="K45" s="100">
        <v>5919936</v>
      </c>
      <c r="L45" s="100">
        <v>12257972</v>
      </c>
      <c r="M45" s="100">
        <v>12257972</v>
      </c>
      <c r="N45" s="100">
        <v>5693675</v>
      </c>
      <c r="O45" s="100">
        <v>3691660</v>
      </c>
      <c r="P45" s="100">
        <v>3691660</v>
      </c>
      <c r="Q45" s="100">
        <v>3691660</v>
      </c>
      <c r="R45" s="100">
        <v>0</v>
      </c>
      <c r="S45" s="100">
        <v>0</v>
      </c>
      <c r="T45" s="100">
        <v>0</v>
      </c>
      <c r="U45" s="100">
        <v>0</v>
      </c>
      <c r="V45" s="100">
        <v>3691660</v>
      </c>
      <c r="W45" s="100">
        <v>87764000</v>
      </c>
      <c r="X45" s="100">
        <v>-84072340</v>
      </c>
      <c r="Y45" s="101">
        <v>-95.79</v>
      </c>
      <c r="Z45" s="102">
        <v>64605000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4926000</v>
      </c>
      <c r="C49" s="52">
        <v>0</v>
      </c>
      <c r="D49" s="129">
        <v>842000</v>
      </c>
      <c r="E49" s="54">
        <v>408000</v>
      </c>
      <c r="F49" s="54">
        <v>0</v>
      </c>
      <c r="G49" s="54">
        <v>0</v>
      </c>
      <c r="H49" s="54">
        <v>0</v>
      </c>
      <c r="I49" s="54">
        <v>326000</v>
      </c>
      <c r="J49" s="54">
        <v>0</v>
      </c>
      <c r="K49" s="54">
        <v>0</v>
      </c>
      <c r="L49" s="54">
        <v>0</v>
      </c>
      <c r="M49" s="54">
        <v>299000</v>
      </c>
      <c r="N49" s="54">
        <v>0</v>
      </c>
      <c r="O49" s="54">
        <v>0</v>
      </c>
      <c r="P49" s="54">
        <v>0</v>
      </c>
      <c r="Q49" s="54">
        <v>5747000</v>
      </c>
      <c r="R49" s="54">
        <v>0</v>
      </c>
      <c r="S49" s="54">
        <v>0</v>
      </c>
      <c r="T49" s="54">
        <v>0</v>
      </c>
      <c r="U49" s="54">
        <v>0</v>
      </c>
      <c r="V49" s="54">
        <v>2214000</v>
      </c>
      <c r="W49" s="54">
        <v>0</v>
      </c>
      <c r="X49" s="54">
        <v>14762000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122.707102276879</v>
      </c>
      <c r="C58" s="5">
        <f>IF(C67=0,0,+(C76/C67)*100)</f>
        <v>0</v>
      </c>
      <c r="D58" s="6">
        <f aca="true" t="shared" si="6" ref="D58:Z58">IF(D67=0,0,+(D76/D67)*100)</f>
        <v>87.28883066679194</v>
      </c>
      <c r="E58" s="7">
        <f t="shared" si="6"/>
        <v>87.28883066679194</v>
      </c>
      <c r="F58" s="7">
        <f t="shared" si="6"/>
        <v>34.34677250613857</v>
      </c>
      <c r="G58" s="7">
        <f t="shared" si="6"/>
        <v>103.72335042450023</v>
      </c>
      <c r="H58" s="7">
        <f t="shared" si="6"/>
        <v>190.57962583055206</v>
      </c>
      <c r="I58" s="7">
        <f t="shared" si="6"/>
        <v>77.50955013772021</v>
      </c>
      <c r="J58" s="7">
        <f t="shared" si="6"/>
        <v>100</v>
      </c>
      <c r="K58" s="7">
        <f t="shared" si="6"/>
        <v>117.80802755926598</v>
      </c>
      <c r="L58" s="7">
        <f t="shared" si="6"/>
        <v>39.620765029286424</v>
      </c>
      <c r="M58" s="7">
        <f t="shared" si="6"/>
        <v>75.54998958983072</v>
      </c>
      <c r="N58" s="7">
        <f t="shared" si="6"/>
        <v>242.83381208743128</v>
      </c>
      <c r="O58" s="7">
        <f t="shared" si="6"/>
        <v>76.79959901005607</v>
      </c>
      <c r="P58" s="7">
        <f t="shared" si="6"/>
        <v>0</v>
      </c>
      <c r="Q58" s="7">
        <f t="shared" si="6"/>
        <v>66.98865283630603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74.53801860174269</v>
      </c>
      <c r="W58" s="7">
        <f t="shared" si="6"/>
        <v>89.33770399718243</v>
      </c>
      <c r="X58" s="7">
        <f t="shared" si="6"/>
        <v>0</v>
      </c>
      <c r="Y58" s="7">
        <f t="shared" si="6"/>
        <v>0</v>
      </c>
      <c r="Z58" s="8">
        <f t="shared" si="6"/>
        <v>87.28883066679194</v>
      </c>
    </row>
    <row r="59" spans="1:26" ht="12.75">
      <c r="A59" s="37" t="s">
        <v>31</v>
      </c>
      <c r="B59" s="9">
        <f aca="true" t="shared" si="7" ref="B59:Z66">IF(B68=0,0,+(B77/B68)*100)</f>
        <v>109.15664654129642</v>
      </c>
      <c r="C59" s="9">
        <f t="shared" si="7"/>
        <v>0</v>
      </c>
      <c r="D59" s="2">
        <f t="shared" si="7"/>
        <v>88.01811215604319</v>
      </c>
      <c r="E59" s="10">
        <f t="shared" si="7"/>
        <v>88.01811215604319</v>
      </c>
      <c r="F59" s="10">
        <f t="shared" si="7"/>
        <v>11.082492744176461</v>
      </c>
      <c r="G59" s="10">
        <f t="shared" si="7"/>
        <v>222.5382024146669</v>
      </c>
      <c r="H59" s="10">
        <f t="shared" si="7"/>
        <v>259.3800271125169</v>
      </c>
      <c r="I59" s="10">
        <f t="shared" si="7"/>
        <v>57.77936605724968</v>
      </c>
      <c r="J59" s="10">
        <f t="shared" si="7"/>
        <v>100</v>
      </c>
      <c r="K59" s="10">
        <f t="shared" si="7"/>
        <v>195.47175151983708</v>
      </c>
      <c r="L59" s="10">
        <f t="shared" si="7"/>
        <v>37.70784873950513</v>
      </c>
      <c r="M59" s="10">
        <f t="shared" si="7"/>
        <v>93.92210393915337</v>
      </c>
      <c r="N59" s="10">
        <f t="shared" si="7"/>
        <v>79.51720984792156</v>
      </c>
      <c r="O59" s="10">
        <f t="shared" si="7"/>
        <v>120.46754998083433</v>
      </c>
      <c r="P59" s="10">
        <f t="shared" si="7"/>
        <v>0</v>
      </c>
      <c r="Q59" s="10">
        <f t="shared" si="7"/>
        <v>67.50448469203036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68.52361518115106</v>
      </c>
      <c r="W59" s="10">
        <f t="shared" si="7"/>
        <v>82.05894916702265</v>
      </c>
      <c r="X59" s="10">
        <f t="shared" si="7"/>
        <v>0</v>
      </c>
      <c r="Y59" s="10">
        <f t="shared" si="7"/>
        <v>0</v>
      </c>
      <c r="Z59" s="11">
        <f t="shared" si="7"/>
        <v>88.01811215604319</v>
      </c>
    </row>
    <row r="60" spans="1:26" ht="12.75">
      <c r="A60" s="38" t="s">
        <v>32</v>
      </c>
      <c r="B60" s="12">
        <f t="shared" si="7"/>
        <v>129.3719161083289</v>
      </c>
      <c r="C60" s="12">
        <f t="shared" si="7"/>
        <v>0</v>
      </c>
      <c r="D60" s="3">
        <f t="shared" si="7"/>
        <v>88.0241187657478</v>
      </c>
      <c r="E60" s="13">
        <f t="shared" si="7"/>
        <v>88.0241187657478</v>
      </c>
      <c r="F60" s="13">
        <f t="shared" si="7"/>
        <v>116.79237749762584</v>
      </c>
      <c r="G60" s="13">
        <f t="shared" si="7"/>
        <v>77.60808987491862</v>
      </c>
      <c r="H60" s="13">
        <f t="shared" si="7"/>
        <v>146.42069360227694</v>
      </c>
      <c r="I60" s="13">
        <f t="shared" si="7"/>
        <v>100.8027121065689</v>
      </c>
      <c r="J60" s="13">
        <f t="shared" si="7"/>
        <v>100</v>
      </c>
      <c r="K60" s="13">
        <f t="shared" si="7"/>
        <v>89.12115495050122</v>
      </c>
      <c r="L60" s="13">
        <f t="shared" si="7"/>
        <v>40.326736373870844</v>
      </c>
      <c r="M60" s="13">
        <f t="shared" si="7"/>
        <v>69.20670769491007</v>
      </c>
      <c r="N60" s="13">
        <f t="shared" si="7"/>
        <v>1006.5898881257829</v>
      </c>
      <c r="O60" s="13">
        <f t="shared" si="7"/>
        <v>62.501049078738745</v>
      </c>
      <c r="P60" s="13">
        <f t="shared" si="7"/>
        <v>0</v>
      </c>
      <c r="Q60" s="13">
        <f t="shared" si="7"/>
        <v>66.73752983699953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78.36044540452187</v>
      </c>
      <c r="W60" s="13">
        <f t="shared" si="7"/>
        <v>92.77150830520222</v>
      </c>
      <c r="X60" s="13">
        <f t="shared" si="7"/>
        <v>0</v>
      </c>
      <c r="Y60" s="13">
        <f t="shared" si="7"/>
        <v>0</v>
      </c>
      <c r="Z60" s="14">
        <f t="shared" si="7"/>
        <v>88.0241187657478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88.05337269593451</v>
      </c>
      <c r="E61" s="13">
        <f t="shared" si="7"/>
        <v>88.05337269593451</v>
      </c>
      <c r="F61" s="13">
        <f t="shared" si="7"/>
        <v>118.25619627726627</v>
      </c>
      <c r="G61" s="13">
        <f t="shared" si="7"/>
        <v>75.60675889125278</v>
      </c>
      <c r="H61" s="13">
        <f t="shared" si="7"/>
        <v>156.24855021772888</v>
      </c>
      <c r="I61" s="13">
        <f t="shared" si="7"/>
        <v>100.48660441357652</v>
      </c>
      <c r="J61" s="13">
        <f t="shared" si="7"/>
        <v>100</v>
      </c>
      <c r="K61" s="13">
        <f t="shared" si="7"/>
        <v>87.06713671139144</v>
      </c>
      <c r="L61" s="13">
        <f t="shared" si="7"/>
        <v>40.31564232456101</v>
      </c>
      <c r="M61" s="13">
        <f t="shared" si="7"/>
        <v>68.80168715298541</v>
      </c>
      <c r="N61" s="13">
        <f t="shared" si="7"/>
        <v>0</v>
      </c>
      <c r="O61" s="13">
        <f t="shared" si="7"/>
        <v>58.648885962023925</v>
      </c>
      <c r="P61" s="13">
        <f t="shared" si="7"/>
        <v>0</v>
      </c>
      <c r="Q61" s="13">
        <f t="shared" si="7"/>
        <v>66.5381153819151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78.10233127965026</v>
      </c>
      <c r="W61" s="13">
        <f t="shared" si="7"/>
        <v>93.13565157514202</v>
      </c>
      <c r="X61" s="13">
        <f t="shared" si="7"/>
        <v>0</v>
      </c>
      <c r="Y61" s="13">
        <f t="shared" si="7"/>
        <v>0</v>
      </c>
      <c r="Z61" s="14">
        <f t="shared" si="7"/>
        <v>88.05337269593451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87.56592001751319</v>
      </c>
      <c r="E64" s="13">
        <f t="shared" si="7"/>
        <v>87.56592001751319</v>
      </c>
      <c r="F64" s="13">
        <f t="shared" si="7"/>
        <v>101.87347666339264</v>
      </c>
      <c r="G64" s="13">
        <f t="shared" si="7"/>
        <v>126.159896191939</v>
      </c>
      <c r="H64" s="13">
        <f t="shared" si="7"/>
        <v>90.63240678106136</v>
      </c>
      <c r="I64" s="13">
        <f t="shared" si="7"/>
        <v>104.80006435928178</v>
      </c>
      <c r="J64" s="13">
        <f t="shared" si="7"/>
        <v>100</v>
      </c>
      <c r="K64" s="13">
        <f t="shared" si="7"/>
        <v>116.09250530609995</v>
      </c>
      <c r="L64" s="13">
        <f t="shared" si="7"/>
        <v>40.466243803872565</v>
      </c>
      <c r="M64" s="13">
        <f t="shared" si="7"/>
        <v>74.57575094388447</v>
      </c>
      <c r="N64" s="13">
        <f t="shared" si="7"/>
        <v>86.68146084402402</v>
      </c>
      <c r="O64" s="13">
        <f t="shared" si="7"/>
        <v>113.66625631722171</v>
      </c>
      <c r="P64" s="13">
        <f t="shared" si="7"/>
        <v>0</v>
      </c>
      <c r="Q64" s="13">
        <f t="shared" si="7"/>
        <v>68.47780552126068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81.38059770745889</v>
      </c>
      <c r="W64" s="13">
        <f t="shared" si="7"/>
        <v>87.40099156012356</v>
      </c>
      <c r="X64" s="13">
        <f t="shared" si="7"/>
        <v>0</v>
      </c>
      <c r="Y64" s="13">
        <f t="shared" si="7"/>
        <v>0</v>
      </c>
      <c r="Z64" s="14">
        <f t="shared" si="7"/>
        <v>87.56592001751319</v>
      </c>
    </row>
    <row r="65" spans="1:26" ht="12.75">
      <c r="A65" s="39" t="s">
        <v>107</v>
      </c>
      <c r="B65" s="12">
        <f t="shared" si="7"/>
        <v>129.3719161083289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44067164</v>
      </c>
      <c r="C67" s="24"/>
      <c r="D67" s="25">
        <v>50397055</v>
      </c>
      <c r="E67" s="26">
        <v>50397055</v>
      </c>
      <c r="F67" s="26">
        <v>8387545</v>
      </c>
      <c r="G67" s="26">
        <v>4654061</v>
      </c>
      <c r="H67" s="26">
        <v>2122835</v>
      </c>
      <c r="I67" s="26">
        <v>15164441</v>
      </c>
      <c r="J67" s="26">
        <v>3745887</v>
      </c>
      <c r="K67" s="26">
        <v>3510108</v>
      </c>
      <c r="L67" s="26">
        <v>6677496</v>
      </c>
      <c r="M67" s="26">
        <v>13933491</v>
      </c>
      <c r="N67" s="26">
        <v>1051340</v>
      </c>
      <c r="O67" s="26">
        <v>3511310</v>
      </c>
      <c r="P67" s="26">
        <v>3274022</v>
      </c>
      <c r="Q67" s="26">
        <v>7836672</v>
      </c>
      <c r="R67" s="26"/>
      <c r="S67" s="26"/>
      <c r="T67" s="26"/>
      <c r="U67" s="26"/>
      <c r="V67" s="26">
        <v>36934604</v>
      </c>
      <c r="W67" s="26">
        <v>36516497</v>
      </c>
      <c r="X67" s="26"/>
      <c r="Y67" s="25"/>
      <c r="Z67" s="27">
        <v>50397055</v>
      </c>
    </row>
    <row r="68" spans="1:26" ht="12.75" hidden="1">
      <c r="A68" s="37" t="s">
        <v>31</v>
      </c>
      <c r="B68" s="19">
        <v>14528594</v>
      </c>
      <c r="C68" s="19"/>
      <c r="D68" s="20">
        <v>14355000</v>
      </c>
      <c r="E68" s="21">
        <v>14355000</v>
      </c>
      <c r="F68" s="21">
        <v>6541642</v>
      </c>
      <c r="G68" s="21">
        <v>838625</v>
      </c>
      <c r="H68" s="21">
        <v>829875</v>
      </c>
      <c r="I68" s="21">
        <v>8210142</v>
      </c>
      <c r="J68" s="21">
        <v>829214</v>
      </c>
      <c r="K68" s="21">
        <v>946812</v>
      </c>
      <c r="L68" s="21">
        <v>1800047</v>
      </c>
      <c r="M68" s="21">
        <v>3576073</v>
      </c>
      <c r="N68" s="21">
        <v>866132</v>
      </c>
      <c r="O68" s="21">
        <v>866132</v>
      </c>
      <c r="P68" s="21">
        <v>833687</v>
      </c>
      <c r="Q68" s="21">
        <v>2565951</v>
      </c>
      <c r="R68" s="21"/>
      <c r="S68" s="21"/>
      <c r="T68" s="21"/>
      <c r="U68" s="21"/>
      <c r="V68" s="21">
        <v>14352166</v>
      </c>
      <c r="W68" s="21">
        <v>11705000</v>
      </c>
      <c r="X68" s="21"/>
      <c r="Y68" s="20"/>
      <c r="Z68" s="23">
        <v>14355000</v>
      </c>
    </row>
    <row r="69" spans="1:26" ht="12.75" hidden="1">
      <c r="A69" s="38" t="s">
        <v>32</v>
      </c>
      <c r="B69" s="19">
        <v>29538570</v>
      </c>
      <c r="C69" s="19"/>
      <c r="D69" s="20">
        <v>35622055</v>
      </c>
      <c r="E69" s="21">
        <v>35622055</v>
      </c>
      <c r="F69" s="21">
        <v>1845903</v>
      </c>
      <c r="G69" s="21">
        <v>3815436</v>
      </c>
      <c r="H69" s="21">
        <v>1292960</v>
      </c>
      <c r="I69" s="21">
        <v>6954299</v>
      </c>
      <c r="J69" s="21">
        <v>2916673</v>
      </c>
      <c r="K69" s="21">
        <v>2563296</v>
      </c>
      <c r="L69" s="21">
        <v>4877449</v>
      </c>
      <c r="M69" s="21">
        <v>10357418</v>
      </c>
      <c r="N69" s="21">
        <v>185208</v>
      </c>
      <c r="O69" s="21">
        <v>2645178</v>
      </c>
      <c r="P69" s="21">
        <v>2440335</v>
      </c>
      <c r="Q69" s="21">
        <v>5270721</v>
      </c>
      <c r="R69" s="21"/>
      <c r="S69" s="21"/>
      <c r="T69" s="21"/>
      <c r="U69" s="21"/>
      <c r="V69" s="21">
        <v>22582438</v>
      </c>
      <c r="W69" s="21">
        <v>24811497</v>
      </c>
      <c r="X69" s="21"/>
      <c r="Y69" s="20"/>
      <c r="Z69" s="23">
        <v>35622055</v>
      </c>
    </row>
    <row r="70" spans="1:26" ht="12.75" hidden="1">
      <c r="A70" s="39" t="s">
        <v>103</v>
      </c>
      <c r="B70" s="19"/>
      <c r="C70" s="19"/>
      <c r="D70" s="20">
        <v>33484237</v>
      </c>
      <c r="E70" s="21">
        <v>33484237</v>
      </c>
      <c r="F70" s="21">
        <v>1680969</v>
      </c>
      <c r="G70" s="21">
        <v>3664388</v>
      </c>
      <c r="H70" s="21">
        <v>1099303</v>
      </c>
      <c r="I70" s="21">
        <v>6444660</v>
      </c>
      <c r="J70" s="21">
        <v>2730846</v>
      </c>
      <c r="K70" s="21">
        <v>2381901</v>
      </c>
      <c r="L70" s="21">
        <v>4518152</v>
      </c>
      <c r="M70" s="21">
        <v>9630899</v>
      </c>
      <c r="N70" s="21"/>
      <c r="O70" s="21">
        <v>2459970</v>
      </c>
      <c r="P70" s="21">
        <v>2268882</v>
      </c>
      <c r="Q70" s="21">
        <v>4728852</v>
      </c>
      <c r="R70" s="21"/>
      <c r="S70" s="21"/>
      <c r="T70" s="21"/>
      <c r="U70" s="21"/>
      <c r="V70" s="21">
        <v>20804411</v>
      </c>
      <c r="W70" s="21">
        <v>23236000</v>
      </c>
      <c r="X70" s="21"/>
      <c r="Y70" s="20"/>
      <c r="Z70" s="23">
        <v>33484237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>
        <v>2137818</v>
      </c>
      <c r="E73" s="21">
        <v>2137818</v>
      </c>
      <c r="F73" s="21">
        <v>164934</v>
      </c>
      <c r="G73" s="21">
        <v>151048</v>
      </c>
      <c r="H73" s="21">
        <v>193657</v>
      </c>
      <c r="I73" s="21">
        <v>509639</v>
      </c>
      <c r="J73" s="21">
        <v>185827</v>
      </c>
      <c r="K73" s="21">
        <v>181395</v>
      </c>
      <c r="L73" s="21">
        <v>359297</v>
      </c>
      <c r="M73" s="21">
        <v>726519</v>
      </c>
      <c r="N73" s="21">
        <v>185208</v>
      </c>
      <c r="O73" s="21">
        <v>185208</v>
      </c>
      <c r="P73" s="21">
        <v>171453</v>
      </c>
      <c r="Q73" s="21">
        <v>541869</v>
      </c>
      <c r="R73" s="21"/>
      <c r="S73" s="21"/>
      <c r="T73" s="21"/>
      <c r="U73" s="21"/>
      <c r="V73" s="21">
        <v>1778027</v>
      </c>
      <c r="W73" s="21">
        <v>1575497</v>
      </c>
      <c r="X73" s="21"/>
      <c r="Y73" s="20"/>
      <c r="Z73" s="23">
        <v>2137818</v>
      </c>
    </row>
    <row r="74" spans="1:26" ht="12.75" hidden="1">
      <c r="A74" s="39" t="s">
        <v>107</v>
      </c>
      <c r="B74" s="19">
        <v>29538570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>
        <v>420000</v>
      </c>
      <c r="E75" s="30">
        <v>420000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>
        <v>420000</v>
      </c>
    </row>
    <row r="76" spans="1:26" ht="12.75" hidden="1">
      <c r="A76" s="42" t="s">
        <v>287</v>
      </c>
      <c r="B76" s="32">
        <v>54073540</v>
      </c>
      <c r="C76" s="32"/>
      <c r="D76" s="33">
        <v>43991000</v>
      </c>
      <c r="E76" s="34">
        <v>43991000</v>
      </c>
      <c r="F76" s="34">
        <v>2880851</v>
      </c>
      <c r="G76" s="34">
        <v>4827348</v>
      </c>
      <c r="H76" s="34">
        <v>4045691</v>
      </c>
      <c r="I76" s="34">
        <v>11753890</v>
      </c>
      <c r="J76" s="34">
        <v>3745887</v>
      </c>
      <c r="K76" s="34">
        <v>4135189</v>
      </c>
      <c r="L76" s="34">
        <v>2645675</v>
      </c>
      <c r="M76" s="34">
        <v>10526751</v>
      </c>
      <c r="N76" s="34">
        <v>2553009</v>
      </c>
      <c r="O76" s="34">
        <v>2696672</v>
      </c>
      <c r="P76" s="34"/>
      <c r="Q76" s="34">
        <v>5249681</v>
      </c>
      <c r="R76" s="34"/>
      <c r="S76" s="34"/>
      <c r="T76" s="34"/>
      <c r="U76" s="34"/>
      <c r="V76" s="34">
        <v>27530322</v>
      </c>
      <c r="W76" s="34">
        <v>32623000</v>
      </c>
      <c r="X76" s="34"/>
      <c r="Y76" s="33"/>
      <c r="Z76" s="35">
        <v>43991000</v>
      </c>
    </row>
    <row r="77" spans="1:26" ht="12.75" hidden="1">
      <c r="A77" s="37" t="s">
        <v>31</v>
      </c>
      <c r="B77" s="19">
        <v>15858926</v>
      </c>
      <c r="C77" s="19"/>
      <c r="D77" s="20">
        <v>12635000</v>
      </c>
      <c r="E77" s="21">
        <v>12635000</v>
      </c>
      <c r="F77" s="21">
        <v>724977</v>
      </c>
      <c r="G77" s="21">
        <v>1866261</v>
      </c>
      <c r="H77" s="21">
        <v>2152530</v>
      </c>
      <c r="I77" s="21">
        <v>4743768</v>
      </c>
      <c r="J77" s="21">
        <v>829214</v>
      </c>
      <c r="K77" s="21">
        <v>1850750</v>
      </c>
      <c r="L77" s="21">
        <v>678759</v>
      </c>
      <c r="M77" s="21">
        <v>3358723</v>
      </c>
      <c r="N77" s="21">
        <v>688724</v>
      </c>
      <c r="O77" s="21">
        <v>1043408</v>
      </c>
      <c r="P77" s="21"/>
      <c r="Q77" s="21">
        <v>1732132</v>
      </c>
      <c r="R77" s="21"/>
      <c r="S77" s="21"/>
      <c r="T77" s="21"/>
      <c r="U77" s="21"/>
      <c r="V77" s="21">
        <v>9834623</v>
      </c>
      <c r="W77" s="21">
        <v>9605000</v>
      </c>
      <c r="X77" s="21"/>
      <c r="Y77" s="20"/>
      <c r="Z77" s="23">
        <v>12635000</v>
      </c>
    </row>
    <row r="78" spans="1:26" ht="12.75" hidden="1">
      <c r="A78" s="38" t="s">
        <v>32</v>
      </c>
      <c r="B78" s="19">
        <v>38214614</v>
      </c>
      <c r="C78" s="19"/>
      <c r="D78" s="20">
        <v>31356000</v>
      </c>
      <c r="E78" s="21">
        <v>31356000</v>
      </c>
      <c r="F78" s="21">
        <v>2155874</v>
      </c>
      <c r="G78" s="21">
        <v>2961087</v>
      </c>
      <c r="H78" s="21">
        <v>1893161</v>
      </c>
      <c r="I78" s="21">
        <v>7010122</v>
      </c>
      <c r="J78" s="21">
        <v>2916673</v>
      </c>
      <c r="K78" s="21">
        <v>2284439</v>
      </c>
      <c r="L78" s="21">
        <v>1966916</v>
      </c>
      <c r="M78" s="21">
        <v>7168028</v>
      </c>
      <c r="N78" s="21">
        <v>1864285</v>
      </c>
      <c r="O78" s="21">
        <v>1653264</v>
      </c>
      <c r="P78" s="21"/>
      <c r="Q78" s="21">
        <v>3517549</v>
      </c>
      <c r="R78" s="21"/>
      <c r="S78" s="21"/>
      <c r="T78" s="21"/>
      <c r="U78" s="21"/>
      <c r="V78" s="21">
        <v>17695699</v>
      </c>
      <c r="W78" s="21">
        <v>23018000</v>
      </c>
      <c r="X78" s="21"/>
      <c r="Y78" s="20"/>
      <c r="Z78" s="23">
        <v>31356000</v>
      </c>
    </row>
    <row r="79" spans="1:26" ht="12.75" hidden="1">
      <c r="A79" s="39" t="s">
        <v>103</v>
      </c>
      <c r="B79" s="19"/>
      <c r="C79" s="19"/>
      <c r="D79" s="20">
        <v>29484000</v>
      </c>
      <c r="E79" s="21">
        <v>29484000</v>
      </c>
      <c r="F79" s="21">
        <v>1987850</v>
      </c>
      <c r="G79" s="21">
        <v>2770525</v>
      </c>
      <c r="H79" s="21">
        <v>1717645</v>
      </c>
      <c r="I79" s="21">
        <v>6476020</v>
      </c>
      <c r="J79" s="21">
        <v>2730846</v>
      </c>
      <c r="K79" s="21">
        <v>2073853</v>
      </c>
      <c r="L79" s="21">
        <v>1821522</v>
      </c>
      <c r="M79" s="21">
        <v>6626221</v>
      </c>
      <c r="N79" s="21">
        <v>1703744</v>
      </c>
      <c r="O79" s="21">
        <v>1442745</v>
      </c>
      <c r="P79" s="21"/>
      <c r="Q79" s="21">
        <v>3146489</v>
      </c>
      <c r="R79" s="21"/>
      <c r="S79" s="21"/>
      <c r="T79" s="21"/>
      <c r="U79" s="21"/>
      <c r="V79" s="21">
        <v>16248730</v>
      </c>
      <c r="W79" s="21">
        <v>21641000</v>
      </c>
      <c r="X79" s="21"/>
      <c r="Y79" s="20"/>
      <c r="Z79" s="23">
        <v>29484000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1872000</v>
      </c>
      <c r="E82" s="21">
        <v>1872000</v>
      </c>
      <c r="F82" s="21">
        <v>168024</v>
      </c>
      <c r="G82" s="21">
        <v>190562</v>
      </c>
      <c r="H82" s="21">
        <v>175516</v>
      </c>
      <c r="I82" s="21">
        <v>534102</v>
      </c>
      <c r="J82" s="21">
        <v>185827</v>
      </c>
      <c r="K82" s="21">
        <v>210586</v>
      </c>
      <c r="L82" s="21">
        <v>145394</v>
      </c>
      <c r="M82" s="21">
        <v>541807</v>
      </c>
      <c r="N82" s="21">
        <v>160541</v>
      </c>
      <c r="O82" s="21">
        <v>210519</v>
      </c>
      <c r="P82" s="21"/>
      <c r="Q82" s="21">
        <v>371060</v>
      </c>
      <c r="R82" s="21"/>
      <c r="S82" s="21"/>
      <c r="T82" s="21"/>
      <c r="U82" s="21"/>
      <c r="V82" s="21">
        <v>1446969</v>
      </c>
      <c r="W82" s="21">
        <v>1377000</v>
      </c>
      <c r="X82" s="21"/>
      <c r="Y82" s="20"/>
      <c r="Z82" s="23">
        <v>1872000</v>
      </c>
    </row>
    <row r="83" spans="1:26" ht="12.75" hidden="1">
      <c r="A83" s="39" t="s">
        <v>107</v>
      </c>
      <c r="B83" s="19">
        <v>38214614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174262628</v>
      </c>
      <c r="D5" s="153">
        <f>SUM(D6:D8)</f>
        <v>0</v>
      </c>
      <c r="E5" s="154">
        <f t="shared" si="0"/>
        <v>64276851</v>
      </c>
      <c r="F5" s="100">
        <f t="shared" si="0"/>
        <v>64276851</v>
      </c>
      <c r="G5" s="100">
        <f t="shared" si="0"/>
        <v>7255995</v>
      </c>
      <c r="H5" s="100">
        <f t="shared" si="0"/>
        <v>33311434</v>
      </c>
      <c r="I5" s="100">
        <f t="shared" si="0"/>
        <v>2544123</v>
      </c>
      <c r="J5" s="100">
        <f t="shared" si="0"/>
        <v>43111552</v>
      </c>
      <c r="K5" s="100">
        <f t="shared" si="0"/>
        <v>1891292</v>
      </c>
      <c r="L5" s="100">
        <f t="shared" si="0"/>
        <v>2457344</v>
      </c>
      <c r="M5" s="100">
        <f t="shared" si="0"/>
        <v>4384426</v>
      </c>
      <c r="N5" s="100">
        <f t="shared" si="0"/>
        <v>8733062</v>
      </c>
      <c r="O5" s="100">
        <f t="shared" si="0"/>
        <v>1935366</v>
      </c>
      <c r="P5" s="100">
        <f t="shared" si="0"/>
        <v>1919210</v>
      </c>
      <c r="Q5" s="100">
        <f t="shared" si="0"/>
        <v>1920402</v>
      </c>
      <c r="R5" s="100">
        <f t="shared" si="0"/>
        <v>5774978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57619592</v>
      </c>
      <c r="X5" s="100">
        <f t="shared" si="0"/>
        <v>51216499</v>
      </c>
      <c r="Y5" s="100">
        <f t="shared" si="0"/>
        <v>6403093</v>
      </c>
      <c r="Z5" s="137">
        <f>+IF(X5&lt;&gt;0,+(Y5/X5)*100,0)</f>
        <v>12.502012291000211</v>
      </c>
      <c r="AA5" s="153">
        <f>SUM(AA6:AA8)</f>
        <v>64276851</v>
      </c>
    </row>
    <row r="6" spans="1:27" ht="12.75">
      <c r="A6" s="138" t="s">
        <v>75</v>
      </c>
      <c r="B6" s="136"/>
      <c r="C6" s="155"/>
      <c r="D6" s="155"/>
      <c r="E6" s="156">
        <v>24085313</v>
      </c>
      <c r="F6" s="60">
        <v>24085313</v>
      </c>
      <c r="G6" s="60"/>
      <c r="H6" s="60">
        <v>24085312</v>
      </c>
      <c r="I6" s="60"/>
      <c r="J6" s="60">
        <v>24085312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24085312</v>
      </c>
      <c r="X6" s="60">
        <v>20107083</v>
      </c>
      <c r="Y6" s="60">
        <v>3978229</v>
      </c>
      <c r="Z6" s="140">
        <v>19.79</v>
      </c>
      <c r="AA6" s="155">
        <v>24085313</v>
      </c>
    </row>
    <row r="7" spans="1:27" ht="12.75">
      <c r="A7" s="138" t="s">
        <v>76</v>
      </c>
      <c r="B7" s="136"/>
      <c r="C7" s="157">
        <v>174262628</v>
      </c>
      <c r="D7" s="157"/>
      <c r="E7" s="158">
        <v>29291538</v>
      </c>
      <c r="F7" s="159">
        <v>29291538</v>
      </c>
      <c r="G7" s="159">
        <v>7255995</v>
      </c>
      <c r="H7" s="159">
        <v>7164798</v>
      </c>
      <c r="I7" s="159">
        <v>2544123</v>
      </c>
      <c r="J7" s="159">
        <v>16964916</v>
      </c>
      <c r="K7" s="159">
        <v>1891292</v>
      </c>
      <c r="L7" s="159">
        <v>2457344</v>
      </c>
      <c r="M7" s="159">
        <v>4384426</v>
      </c>
      <c r="N7" s="159">
        <v>8733062</v>
      </c>
      <c r="O7" s="159">
        <v>1919210</v>
      </c>
      <c r="P7" s="159">
        <v>1919210</v>
      </c>
      <c r="Q7" s="159">
        <v>1920402</v>
      </c>
      <c r="R7" s="159">
        <v>5758822</v>
      </c>
      <c r="S7" s="159"/>
      <c r="T7" s="159"/>
      <c r="U7" s="159"/>
      <c r="V7" s="159"/>
      <c r="W7" s="159">
        <v>31456800</v>
      </c>
      <c r="X7" s="159">
        <v>23532333</v>
      </c>
      <c r="Y7" s="159">
        <v>7924467</v>
      </c>
      <c r="Z7" s="141">
        <v>33.67</v>
      </c>
      <c r="AA7" s="157">
        <v>29291538</v>
      </c>
    </row>
    <row r="8" spans="1:27" ht="12.75">
      <c r="A8" s="138" t="s">
        <v>77</v>
      </c>
      <c r="B8" s="136"/>
      <c r="C8" s="155"/>
      <c r="D8" s="155"/>
      <c r="E8" s="156">
        <v>10900000</v>
      </c>
      <c r="F8" s="60">
        <v>10900000</v>
      </c>
      <c r="G8" s="60"/>
      <c r="H8" s="60">
        <v>2061324</v>
      </c>
      <c r="I8" s="60"/>
      <c r="J8" s="60">
        <v>2061324</v>
      </c>
      <c r="K8" s="60"/>
      <c r="L8" s="60"/>
      <c r="M8" s="60"/>
      <c r="N8" s="60"/>
      <c r="O8" s="60">
        <v>16156</v>
      </c>
      <c r="P8" s="60"/>
      <c r="Q8" s="60"/>
      <c r="R8" s="60">
        <v>16156</v>
      </c>
      <c r="S8" s="60"/>
      <c r="T8" s="60"/>
      <c r="U8" s="60"/>
      <c r="V8" s="60"/>
      <c r="W8" s="60">
        <v>2077480</v>
      </c>
      <c r="X8" s="60">
        <v>7577083</v>
      </c>
      <c r="Y8" s="60">
        <v>-5499603</v>
      </c>
      <c r="Z8" s="140">
        <v>-72.58</v>
      </c>
      <c r="AA8" s="155">
        <v>10900000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13675195</v>
      </c>
      <c r="F9" s="100">
        <f t="shared" si="1"/>
        <v>13675195</v>
      </c>
      <c r="G9" s="100">
        <f t="shared" si="1"/>
        <v>6814</v>
      </c>
      <c r="H9" s="100">
        <f t="shared" si="1"/>
        <v>1494</v>
      </c>
      <c r="I9" s="100">
        <f t="shared" si="1"/>
        <v>11455</v>
      </c>
      <c r="J9" s="100">
        <f t="shared" si="1"/>
        <v>19763</v>
      </c>
      <c r="K9" s="100">
        <f t="shared" si="1"/>
        <v>10164</v>
      </c>
      <c r="L9" s="100">
        <f t="shared" si="1"/>
        <v>12565</v>
      </c>
      <c r="M9" s="100">
        <f t="shared" si="1"/>
        <v>19652</v>
      </c>
      <c r="N9" s="100">
        <f t="shared" si="1"/>
        <v>42381</v>
      </c>
      <c r="O9" s="100">
        <f t="shared" si="1"/>
        <v>4018</v>
      </c>
      <c r="P9" s="100">
        <f t="shared" si="1"/>
        <v>4018</v>
      </c>
      <c r="Q9" s="100">
        <f t="shared" si="1"/>
        <v>26273</v>
      </c>
      <c r="R9" s="100">
        <f t="shared" si="1"/>
        <v>34309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96453</v>
      </c>
      <c r="X9" s="100">
        <f t="shared" si="1"/>
        <v>10677795</v>
      </c>
      <c r="Y9" s="100">
        <f t="shared" si="1"/>
        <v>-10581342</v>
      </c>
      <c r="Z9" s="137">
        <f>+IF(X9&lt;&gt;0,+(Y9/X9)*100,0)</f>
        <v>-99.09669552562116</v>
      </c>
      <c r="AA9" s="153">
        <f>SUM(AA10:AA14)</f>
        <v>13675195</v>
      </c>
    </row>
    <row r="10" spans="1:27" ht="12.75">
      <c r="A10" s="138" t="s">
        <v>79</v>
      </c>
      <c r="B10" s="136"/>
      <c r="C10" s="155"/>
      <c r="D10" s="155"/>
      <c r="E10" s="156">
        <v>8024748</v>
      </c>
      <c r="F10" s="60">
        <v>8024748</v>
      </c>
      <c r="G10" s="60">
        <v>6814</v>
      </c>
      <c r="H10" s="60">
        <v>1494</v>
      </c>
      <c r="I10" s="60">
        <v>11455</v>
      </c>
      <c r="J10" s="60">
        <v>19763</v>
      </c>
      <c r="K10" s="60">
        <v>10164</v>
      </c>
      <c r="L10" s="60">
        <v>12565</v>
      </c>
      <c r="M10" s="60">
        <v>19652</v>
      </c>
      <c r="N10" s="60">
        <v>42381</v>
      </c>
      <c r="O10" s="60">
        <v>4018</v>
      </c>
      <c r="P10" s="60">
        <v>4018</v>
      </c>
      <c r="Q10" s="60">
        <v>26273</v>
      </c>
      <c r="R10" s="60">
        <v>34309</v>
      </c>
      <c r="S10" s="60"/>
      <c r="T10" s="60"/>
      <c r="U10" s="60"/>
      <c r="V10" s="60"/>
      <c r="W10" s="60">
        <v>96453</v>
      </c>
      <c r="X10" s="60">
        <v>6282247</v>
      </c>
      <c r="Y10" s="60">
        <v>-6185794</v>
      </c>
      <c r="Z10" s="140">
        <v>-98.46</v>
      </c>
      <c r="AA10" s="155">
        <v>8024748</v>
      </c>
    </row>
    <row r="11" spans="1:27" ht="12.75">
      <c r="A11" s="138" t="s">
        <v>80</v>
      </c>
      <c r="B11" s="136"/>
      <c r="C11" s="155"/>
      <c r="D11" s="155"/>
      <c r="E11" s="156">
        <v>3002000</v>
      </c>
      <c r="F11" s="60">
        <v>3002000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2270166</v>
      </c>
      <c r="Y11" s="60">
        <v>-2270166</v>
      </c>
      <c r="Z11" s="140">
        <v>-100</v>
      </c>
      <c r="AA11" s="155">
        <v>3002000</v>
      </c>
    </row>
    <row r="12" spans="1:27" ht="12.75">
      <c r="A12" s="138" t="s">
        <v>81</v>
      </c>
      <c r="B12" s="136"/>
      <c r="C12" s="155"/>
      <c r="D12" s="155"/>
      <c r="E12" s="156">
        <v>917162</v>
      </c>
      <c r="F12" s="60">
        <v>917162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551132</v>
      </c>
      <c r="Y12" s="60">
        <v>-551132</v>
      </c>
      <c r="Z12" s="140">
        <v>-100</v>
      </c>
      <c r="AA12" s="155">
        <v>917162</v>
      </c>
    </row>
    <row r="13" spans="1:27" ht="12.75">
      <c r="A13" s="138" t="s">
        <v>82</v>
      </c>
      <c r="B13" s="136"/>
      <c r="C13" s="155"/>
      <c r="D13" s="155"/>
      <c r="E13" s="156">
        <v>1731285</v>
      </c>
      <c r="F13" s="60">
        <v>1731285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1574250</v>
      </c>
      <c r="Y13" s="60">
        <v>-1574250</v>
      </c>
      <c r="Z13" s="140">
        <v>-100</v>
      </c>
      <c r="AA13" s="155">
        <v>1731285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39596185</v>
      </c>
      <c r="F15" s="100">
        <f t="shared" si="2"/>
        <v>39596185</v>
      </c>
      <c r="G15" s="100">
        <f t="shared" si="2"/>
        <v>238818</v>
      </c>
      <c r="H15" s="100">
        <f t="shared" si="2"/>
        <v>519443</v>
      </c>
      <c r="I15" s="100">
        <f t="shared" si="2"/>
        <v>310347</v>
      </c>
      <c r="J15" s="100">
        <f t="shared" si="2"/>
        <v>1068608</v>
      </c>
      <c r="K15" s="100">
        <f t="shared" si="2"/>
        <v>333690</v>
      </c>
      <c r="L15" s="100">
        <f t="shared" si="2"/>
        <v>386594</v>
      </c>
      <c r="M15" s="100">
        <f t="shared" si="2"/>
        <v>763556</v>
      </c>
      <c r="N15" s="100">
        <f t="shared" si="2"/>
        <v>1483840</v>
      </c>
      <c r="O15" s="100">
        <f t="shared" si="2"/>
        <v>268991</v>
      </c>
      <c r="P15" s="100">
        <f t="shared" si="2"/>
        <v>268991</v>
      </c>
      <c r="Q15" s="100">
        <f t="shared" si="2"/>
        <v>401088</v>
      </c>
      <c r="R15" s="100">
        <f t="shared" si="2"/>
        <v>939070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3491518</v>
      </c>
      <c r="X15" s="100">
        <f t="shared" si="2"/>
        <v>3208250</v>
      </c>
      <c r="Y15" s="100">
        <f t="shared" si="2"/>
        <v>283268</v>
      </c>
      <c r="Z15" s="137">
        <f>+IF(X15&lt;&gt;0,+(Y15/X15)*100,0)</f>
        <v>8.829361801605236</v>
      </c>
      <c r="AA15" s="153">
        <f>SUM(AA16:AA18)</f>
        <v>39596185</v>
      </c>
    </row>
    <row r="16" spans="1:27" ht="12.75">
      <c r="A16" s="138" t="s">
        <v>85</v>
      </c>
      <c r="B16" s="136"/>
      <c r="C16" s="155"/>
      <c r="D16" s="155"/>
      <c r="E16" s="156">
        <v>4254653</v>
      </c>
      <c r="F16" s="60">
        <v>4254653</v>
      </c>
      <c r="G16" s="60">
        <v>9582</v>
      </c>
      <c r="H16" s="60">
        <v>341471</v>
      </c>
      <c r="I16" s="60">
        <v>90523</v>
      </c>
      <c r="J16" s="60">
        <v>441576</v>
      </c>
      <c r="K16" s="60">
        <v>142785</v>
      </c>
      <c r="L16" s="60">
        <v>203673</v>
      </c>
      <c r="M16" s="60">
        <v>316282</v>
      </c>
      <c r="N16" s="60">
        <v>662740</v>
      </c>
      <c r="O16" s="60">
        <v>114993</v>
      </c>
      <c r="P16" s="60">
        <v>114993</v>
      </c>
      <c r="Q16" s="60">
        <v>114468</v>
      </c>
      <c r="R16" s="60">
        <v>344454</v>
      </c>
      <c r="S16" s="60"/>
      <c r="T16" s="60"/>
      <c r="U16" s="60"/>
      <c r="V16" s="60"/>
      <c r="W16" s="60">
        <v>1448770</v>
      </c>
      <c r="X16" s="60">
        <v>3208250</v>
      </c>
      <c r="Y16" s="60">
        <v>-1759480</v>
      </c>
      <c r="Z16" s="140">
        <v>-54.84</v>
      </c>
      <c r="AA16" s="155">
        <v>4254653</v>
      </c>
    </row>
    <row r="17" spans="1:27" ht="12.75">
      <c r="A17" s="138" t="s">
        <v>86</v>
      </c>
      <c r="B17" s="136"/>
      <c r="C17" s="155"/>
      <c r="D17" s="155"/>
      <c r="E17" s="156">
        <v>35341532</v>
      </c>
      <c r="F17" s="60">
        <v>35341532</v>
      </c>
      <c r="G17" s="60">
        <v>229236</v>
      </c>
      <c r="H17" s="60">
        <v>177972</v>
      </c>
      <c r="I17" s="60">
        <v>219824</v>
      </c>
      <c r="J17" s="60">
        <v>627032</v>
      </c>
      <c r="K17" s="60">
        <v>190905</v>
      </c>
      <c r="L17" s="60">
        <v>182921</v>
      </c>
      <c r="M17" s="60">
        <v>447274</v>
      </c>
      <c r="N17" s="60">
        <v>821100</v>
      </c>
      <c r="O17" s="60">
        <v>153998</v>
      </c>
      <c r="P17" s="60">
        <v>153998</v>
      </c>
      <c r="Q17" s="60">
        <v>286620</v>
      </c>
      <c r="R17" s="60">
        <v>594616</v>
      </c>
      <c r="S17" s="60"/>
      <c r="T17" s="60"/>
      <c r="U17" s="60"/>
      <c r="V17" s="60"/>
      <c r="W17" s="60">
        <v>2042748</v>
      </c>
      <c r="X17" s="60"/>
      <c r="Y17" s="60">
        <v>2042748</v>
      </c>
      <c r="Z17" s="140">
        <v>0</v>
      </c>
      <c r="AA17" s="155">
        <v>35341532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45119446</v>
      </c>
      <c r="F19" s="100">
        <f t="shared" si="3"/>
        <v>45119446</v>
      </c>
      <c r="G19" s="100">
        <f t="shared" si="3"/>
        <v>1846914</v>
      </c>
      <c r="H19" s="100">
        <f t="shared" si="3"/>
        <v>4004797</v>
      </c>
      <c r="I19" s="100">
        <f t="shared" si="3"/>
        <v>1384690</v>
      </c>
      <c r="J19" s="100">
        <f t="shared" si="3"/>
        <v>7236401</v>
      </c>
      <c r="K19" s="100">
        <f t="shared" si="3"/>
        <v>3041825</v>
      </c>
      <c r="L19" s="100">
        <f t="shared" si="3"/>
        <v>2692298</v>
      </c>
      <c r="M19" s="100">
        <f t="shared" si="3"/>
        <v>5006451</v>
      </c>
      <c r="N19" s="100">
        <f t="shared" si="3"/>
        <v>10740574</v>
      </c>
      <c r="O19" s="100">
        <f t="shared" si="3"/>
        <v>295208</v>
      </c>
      <c r="P19" s="100">
        <f t="shared" si="3"/>
        <v>2950414</v>
      </c>
      <c r="Q19" s="100">
        <f t="shared" si="3"/>
        <v>2443057</v>
      </c>
      <c r="R19" s="100">
        <f t="shared" si="3"/>
        <v>5688679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23665654</v>
      </c>
      <c r="X19" s="100">
        <f t="shared" si="3"/>
        <v>24455583</v>
      </c>
      <c r="Y19" s="100">
        <f t="shared" si="3"/>
        <v>-789929</v>
      </c>
      <c r="Z19" s="137">
        <f>+IF(X19&lt;&gt;0,+(Y19/X19)*100,0)</f>
        <v>-3.23005589357653</v>
      </c>
      <c r="AA19" s="153">
        <f>SUM(AA20:AA23)</f>
        <v>45119446</v>
      </c>
    </row>
    <row r="20" spans="1:27" ht="12.75">
      <c r="A20" s="138" t="s">
        <v>89</v>
      </c>
      <c r="B20" s="136"/>
      <c r="C20" s="155"/>
      <c r="D20" s="155"/>
      <c r="E20" s="156">
        <v>39874757</v>
      </c>
      <c r="F20" s="60">
        <v>39874757</v>
      </c>
      <c r="G20" s="60">
        <v>1681980</v>
      </c>
      <c r="H20" s="60">
        <v>3665749</v>
      </c>
      <c r="I20" s="60">
        <v>1110553</v>
      </c>
      <c r="J20" s="60">
        <v>6458282</v>
      </c>
      <c r="K20" s="60">
        <v>2733568</v>
      </c>
      <c r="L20" s="60">
        <v>2384623</v>
      </c>
      <c r="M20" s="60">
        <v>4520874</v>
      </c>
      <c r="N20" s="60">
        <v>9639065</v>
      </c>
      <c r="O20" s="60"/>
      <c r="P20" s="60">
        <v>2655206</v>
      </c>
      <c r="Q20" s="60">
        <v>2271604</v>
      </c>
      <c r="R20" s="60">
        <v>4926810</v>
      </c>
      <c r="S20" s="60"/>
      <c r="T20" s="60"/>
      <c r="U20" s="60"/>
      <c r="V20" s="60"/>
      <c r="W20" s="60">
        <v>21024157</v>
      </c>
      <c r="X20" s="60">
        <v>22329500</v>
      </c>
      <c r="Y20" s="60">
        <v>-1305343</v>
      </c>
      <c r="Z20" s="140">
        <v>-5.85</v>
      </c>
      <c r="AA20" s="155">
        <v>39874757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>
        <v>5244689</v>
      </c>
      <c r="F23" s="60">
        <v>5244689</v>
      </c>
      <c r="G23" s="60">
        <v>164934</v>
      </c>
      <c r="H23" s="60">
        <v>339048</v>
      </c>
      <c r="I23" s="60">
        <v>274137</v>
      </c>
      <c r="J23" s="60">
        <v>778119</v>
      </c>
      <c r="K23" s="60">
        <v>308257</v>
      </c>
      <c r="L23" s="60">
        <v>307675</v>
      </c>
      <c r="M23" s="60">
        <v>485577</v>
      </c>
      <c r="N23" s="60">
        <v>1101509</v>
      </c>
      <c r="O23" s="60">
        <v>295208</v>
      </c>
      <c r="P23" s="60">
        <v>295208</v>
      </c>
      <c r="Q23" s="60">
        <v>171453</v>
      </c>
      <c r="R23" s="60">
        <v>761869</v>
      </c>
      <c r="S23" s="60"/>
      <c r="T23" s="60"/>
      <c r="U23" s="60"/>
      <c r="V23" s="60"/>
      <c r="W23" s="60">
        <v>2641497</v>
      </c>
      <c r="X23" s="60">
        <v>2126083</v>
      </c>
      <c r="Y23" s="60">
        <v>515414</v>
      </c>
      <c r="Z23" s="140">
        <v>24.24</v>
      </c>
      <c r="AA23" s="155">
        <v>5244689</v>
      </c>
    </row>
    <row r="24" spans="1:27" ht="12.75">
      <c r="A24" s="135" t="s">
        <v>93</v>
      </c>
      <c r="B24" s="142" t="s">
        <v>94</v>
      </c>
      <c r="C24" s="153"/>
      <c r="D24" s="153"/>
      <c r="E24" s="154">
        <v>1984049</v>
      </c>
      <c r="F24" s="100">
        <v>1984049</v>
      </c>
      <c r="G24" s="100"/>
      <c r="H24" s="100"/>
      <c r="I24" s="100">
        <v>456</v>
      </c>
      <c r="J24" s="100">
        <v>456</v>
      </c>
      <c r="K24" s="100">
        <v>228</v>
      </c>
      <c r="L24" s="100"/>
      <c r="M24" s="100"/>
      <c r="N24" s="100">
        <v>228</v>
      </c>
      <c r="O24" s="100">
        <v>150</v>
      </c>
      <c r="P24" s="100">
        <v>150</v>
      </c>
      <c r="Q24" s="100">
        <v>10180</v>
      </c>
      <c r="R24" s="100">
        <v>10480</v>
      </c>
      <c r="S24" s="100"/>
      <c r="T24" s="100"/>
      <c r="U24" s="100"/>
      <c r="V24" s="100"/>
      <c r="W24" s="100">
        <v>11164</v>
      </c>
      <c r="X24" s="100">
        <v>1526333</v>
      </c>
      <c r="Y24" s="100">
        <v>-1515169</v>
      </c>
      <c r="Z24" s="137">
        <v>-99.27</v>
      </c>
      <c r="AA24" s="153">
        <v>1984049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174262628</v>
      </c>
      <c r="D25" s="168">
        <f>+D5+D9+D15+D19+D24</f>
        <v>0</v>
      </c>
      <c r="E25" s="169">
        <f t="shared" si="4"/>
        <v>164651726</v>
      </c>
      <c r="F25" s="73">
        <f t="shared" si="4"/>
        <v>164651726</v>
      </c>
      <c r="G25" s="73">
        <f t="shared" si="4"/>
        <v>9348541</v>
      </c>
      <c r="H25" s="73">
        <f t="shared" si="4"/>
        <v>37837168</v>
      </c>
      <c r="I25" s="73">
        <f t="shared" si="4"/>
        <v>4251071</v>
      </c>
      <c r="J25" s="73">
        <f t="shared" si="4"/>
        <v>51436780</v>
      </c>
      <c r="K25" s="73">
        <f t="shared" si="4"/>
        <v>5277199</v>
      </c>
      <c r="L25" s="73">
        <f t="shared" si="4"/>
        <v>5548801</v>
      </c>
      <c r="M25" s="73">
        <f t="shared" si="4"/>
        <v>10174085</v>
      </c>
      <c r="N25" s="73">
        <f t="shared" si="4"/>
        <v>21000085</v>
      </c>
      <c r="O25" s="73">
        <f t="shared" si="4"/>
        <v>2503733</v>
      </c>
      <c r="P25" s="73">
        <f t="shared" si="4"/>
        <v>5142783</v>
      </c>
      <c r="Q25" s="73">
        <f t="shared" si="4"/>
        <v>4801000</v>
      </c>
      <c r="R25" s="73">
        <f t="shared" si="4"/>
        <v>12447516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84884381</v>
      </c>
      <c r="X25" s="73">
        <f t="shared" si="4"/>
        <v>91084460</v>
      </c>
      <c r="Y25" s="73">
        <f t="shared" si="4"/>
        <v>-6200079</v>
      </c>
      <c r="Z25" s="170">
        <f>+IF(X25&lt;&gt;0,+(Y25/X25)*100,0)</f>
        <v>-6.806955873702276</v>
      </c>
      <c r="AA25" s="168">
        <f>+AA5+AA9+AA15+AA19+AA24</f>
        <v>164651726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117229683</v>
      </c>
      <c r="D28" s="153">
        <f>SUM(D29:D31)</f>
        <v>0</v>
      </c>
      <c r="E28" s="154">
        <f t="shared" si="5"/>
        <v>54259169</v>
      </c>
      <c r="F28" s="100">
        <f t="shared" si="5"/>
        <v>54259169</v>
      </c>
      <c r="G28" s="100">
        <f t="shared" si="5"/>
        <v>3294763</v>
      </c>
      <c r="H28" s="100">
        <f t="shared" si="5"/>
        <v>2720446</v>
      </c>
      <c r="I28" s="100">
        <f t="shared" si="5"/>
        <v>3291186</v>
      </c>
      <c r="J28" s="100">
        <f t="shared" si="5"/>
        <v>9306395</v>
      </c>
      <c r="K28" s="100">
        <f t="shared" si="5"/>
        <v>3084365</v>
      </c>
      <c r="L28" s="100">
        <f t="shared" si="5"/>
        <v>3949042</v>
      </c>
      <c r="M28" s="100">
        <f t="shared" si="5"/>
        <v>6996853</v>
      </c>
      <c r="N28" s="100">
        <f t="shared" si="5"/>
        <v>14030260</v>
      </c>
      <c r="O28" s="100">
        <f t="shared" si="5"/>
        <v>3037909</v>
      </c>
      <c r="P28" s="100">
        <f t="shared" si="5"/>
        <v>3037909</v>
      </c>
      <c r="Q28" s="100">
        <f t="shared" si="5"/>
        <v>3015521</v>
      </c>
      <c r="R28" s="100">
        <f t="shared" si="5"/>
        <v>9091339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32427994</v>
      </c>
      <c r="X28" s="100">
        <f t="shared" si="5"/>
        <v>44279749</v>
      </c>
      <c r="Y28" s="100">
        <f t="shared" si="5"/>
        <v>-11851755</v>
      </c>
      <c r="Z28" s="137">
        <f>+IF(X28&lt;&gt;0,+(Y28/X28)*100,0)</f>
        <v>-26.765632750086276</v>
      </c>
      <c r="AA28" s="153">
        <f>SUM(AA29:AA31)</f>
        <v>54259169</v>
      </c>
    </row>
    <row r="29" spans="1:27" ht="12.75">
      <c r="A29" s="138" t="s">
        <v>75</v>
      </c>
      <c r="B29" s="136"/>
      <c r="C29" s="155"/>
      <c r="D29" s="155"/>
      <c r="E29" s="156">
        <v>21057293</v>
      </c>
      <c r="F29" s="60">
        <v>21057293</v>
      </c>
      <c r="G29" s="60">
        <v>2134858</v>
      </c>
      <c r="H29" s="60">
        <v>1300017</v>
      </c>
      <c r="I29" s="60">
        <v>1739988</v>
      </c>
      <c r="J29" s="60">
        <v>5174863</v>
      </c>
      <c r="K29" s="60">
        <v>1576405</v>
      </c>
      <c r="L29" s="60">
        <v>2053681</v>
      </c>
      <c r="M29" s="60">
        <v>3579404</v>
      </c>
      <c r="N29" s="60">
        <v>7209490</v>
      </c>
      <c r="O29" s="60">
        <v>1513054</v>
      </c>
      <c r="P29" s="60">
        <v>1513054</v>
      </c>
      <c r="Q29" s="60">
        <v>1605646</v>
      </c>
      <c r="R29" s="60">
        <v>4631754</v>
      </c>
      <c r="S29" s="60"/>
      <c r="T29" s="60"/>
      <c r="U29" s="60"/>
      <c r="V29" s="60"/>
      <c r="W29" s="60">
        <v>17016107</v>
      </c>
      <c r="X29" s="60">
        <v>14845083</v>
      </c>
      <c r="Y29" s="60">
        <v>2171024</v>
      </c>
      <c r="Z29" s="140">
        <v>14.62</v>
      </c>
      <c r="AA29" s="155">
        <v>21057293</v>
      </c>
    </row>
    <row r="30" spans="1:27" ht="12.75">
      <c r="A30" s="138" t="s">
        <v>76</v>
      </c>
      <c r="B30" s="136"/>
      <c r="C30" s="157">
        <v>117229683</v>
      </c>
      <c r="D30" s="157"/>
      <c r="E30" s="158">
        <v>22364020</v>
      </c>
      <c r="F30" s="159">
        <v>22364020</v>
      </c>
      <c r="G30" s="159">
        <v>679832</v>
      </c>
      <c r="H30" s="159">
        <v>704377</v>
      </c>
      <c r="I30" s="159">
        <v>1006170</v>
      </c>
      <c r="J30" s="159">
        <v>2390379</v>
      </c>
      <c r="K30" s="159">
        <v>1050422</v>
      </c>
      <c r="L30" s="159">
        <v>1214995</v>
      </c>
      <c r="M30" s="159">
        <v>2304955</v>
      </c>
      <c r="N30" s="159">
        <v>4570372</v>
      </c>
      <c r="O30" s="159">
        <v>783463</v>
      </c>
      <c r="P30" s="159">
        <v>783463</v>
      </c>
      <c r="Q30" s="159">
        <v>789952</v>
      </c>
      <c r="R30" s="159">
        <v>2356878</v>
      </c>
      <c r="S30" s="159"/>
      <c r="T30" s="159"/>
      <c r="U30" s="159"/>
      <c r="V30" s="159"/>
      <c r="W30" s="159">
        <v>9317629</v>
      </c>
      <c r="X30" s="159">
        <v>21334916</v>
      </c>
      <c r="Y30" s="159">
        <v>-12017287</v>
      </c>
      <c r="Z30" s="141">
        <v>-56.33</v>
      </c>
      <c r="AA30" s="157">
        <v>22364020</v>
      </c>
    </row>
    <row r="31" spans="1:27" ht="12.75">
      <c r="A31" s="138" t="s">
        <v>77</v>
      </c>
      <c r="B31" s="136"/>
      <c r="C31" s="155"/>
      <c r="D31" s="155"/>
      <c r="E31" s="156">
        <v>10837856</v>
      </c>
      <c r="F31" s="60">
        <v>10837856</v>
      </c>
      <c r="G31" s="60">
        <v>480073</v>
      </c>
      <c r="H31" s="60">
        <v>716052</v>
      </c>
      <c r="I31" s="60">
        <v>545028</v>
      </c>
      <c r="J31" s="60">
        <v>1741153</v>
      </c>
      <c r="K31" s="60">
        <v>457538</v>
      </c>
      <c r="L31" s="60">
        <v>680366</v>
      </c>
      <c r="M31" s="60">
        <v>1112494</v>
      </c>
      <c r="N31" s="60">
        <v>2250398</v>
      </c>
      <c r="O31" s="60">
        <v>741392</v>
      </c>
      <c r="P31" s="60">
        <v>741392</v>
      </c>
      <c r="Q31" s="60">
        <v>619923</v>
      </c>
      <c r="R31" s="60">
        <v>2102707</v>
      </c>
      <c r="S31" s="60"/>
      <c r="T31" s="60"/>
      <c r="U31" s="60"/>
      <c r="V31" s="60"/>
      <c r="W31" s="60">
        <v>6094258</v>
      </c>
      <c r="X31" s="60">
        <v>8099750</v>
      </c>
      <c r="Y31" s="60">
        <v>-2005492</v>
      </c>
      <c r="Z31" s="140">
        <v>-24.76</v>
      </c>
      <c r="AA31" s="155">
        <v>10837856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17066481</v>
      </c>
      <c r="F32" s="100">
        <f t="shared" si="6"/>
        <v>17066481</v>
      </c>
      <c r="G32" s="100">
        <f t="shared" si="6"/>
        <v>1467962</v>
      </c>
      <c r="H32" s="100">
        <f t="shared" si="6"/>
        <v>1265334</v>
      </c>
      <c r="I32" s="100">
        <f t="shared" si="6"/>
        <v>1174051</v>
      </c>
      <c r="J32" s="100">
        <f t="shared" si="6"/>
        <v>3907347</v>
      </c>
      <c r="K32" s="100">
        <f t="shared" si="6"/>
        <v>9093572</v>
      </c>
      <c r="L32" s="100">
        <f t="shared" si="6"/>
        <v>1757191</v>
      </c>
      <c r="M32" s="100">
        <f t="shared" si="6"/>
        <v>3158747</v>
      </c>
      <c r="N32" s="100">
        <f t="shared" si="6"/>
        <v>14009510</v>
      </c>
      <c r="O32" s="100">
        <f t="shared" si="6"/>
        <v>1507722</v>
      </c>
      <c r="P32" s="100">
        <f t="shared" si="6"/>
        <v>2166067</v>
      </c>
      <c r="Q32" s="100">
        <f t="shared" si="6"/>
        <v>1492589</v>
      </c>
      <c r="R32" s="100">
        <f t="shared" si="6"/>
        <v>5166378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23083235</v>
      </c>
      <c r="X32" s="100">
        <f t="shared" si="6"/>
        <v>11029833</v>
      </c>
      <c r="Y32" s="100">
        <f t="shared" si="6"/>
        <v>12053402</v>
      </c>
      <c r="Z32" s="137">
        <f>+IF(X32&lt;&gt;0,+(Y32/X32)*100,0)</f>
        <v>109.28000451140103</v>
      </c>
      <c r="AA32" s="153">
        <f>SUM(AA33:AA37)</f>
        <v>17066481</v>
      </c>
    </row>
    <row r="33" spans="1:27" ht="12.75">
      <c r="A33" s="138" t="s">
        <v>79</v>
      </c>
      <c r="B33" s="136"/>
      <c r="C33" s="155"/>
      <c r="D33" s="155"/>
      <c r="E33" s="156">
        <v>11636932</v>
      </c>
      <c r="F33" s="60">
        <v>11636932</v>
      </c>
      <c r="G33" s="60">
        <v>925682</v>
      </c>
      <c r="H33" s="60">
        <v>946220</v>
      </c>
      <c r="I33" s="60">
        <v>935598</v>
      </c>
      <c r="J33" s="60">
        <v>2807500</v>
      </c>
      <c r="K33" s="60">
        <v>8684971</v>
      </c>
      <c r="L33" s="60">
        <v>1245881</v>
      </c>
      <c r="M33" s="60">
        <v>2356266</v>
      </c>
      <c r="N33" s="60">
        <v>12287118</v>
      </c>
      <c r="O33" s="60">
        <v>895704</v>
      </c>
      <c r="P33" s="60">
        <v>1554049</v>
      </c>
      <c r="Q33" s="60">
        <v>1201167</v>
      </c>
      <c r="R33" s="60">
        <v>3650920</v>
      </c>
      <c r="S33" s="60"/>
      <c r="T33" s="60"/>
      <c r="U33" s="60"/>
      <c r="V33" s="60"/>
      <c r="W33" s="60">
        <v>18745538</v>
      </c>
      <c r="X33" s="60">
        <v>11029833</v>
      </c>
      <c r="Y33" s="60">
        <v>7715705</v>
      </c>
      <c r="Z33" s="140">
        <v>69.95</v>
      </c>
      <c r="AA33" s="155">
        <v>11636932</v>
      </c>
    </row>
    <row r="34" spans="1:27" ht="12.75">
      <c r="A34" s="138" t="s">
        <v>80</v>
      </c>
      <c r="B34" s="136"/>
      <c r="C34" s="155"/>
      <c r="D34" s="155"/>
      <c r="E34" s="156">
        <v>4302063</v>
      </c>
      <c r="F34" s="60">
        <v>4302063</v>
      </c>
      <c r="G34" s="60">
        <v>335524</v>
      </c>
      <c r="H34" s="60">
        <v>275832</v>
      </c>
      <c r="I34" s="60">
        <v>268289</v>
      </c>
      <c r="J34" s="60">
        <v>879645</v>
      </c>
      <c r="K34" s="60">
        <v>376131</v>
      </c>
      <c r="L34" s="60">
        <v>461036</v>
      </c>
      <c r="M34" s="60">
        <v>749866</v>
      </c>
      <c r="N34" s="60">
        <v>1587033</v>
      </c>
      <c r="O34" s="60">
        <v>550755</v>
      </c>
      <c r="P34" s="60">
        <v>550755</v>
      </c>
      <c r="Q34" s="60">
        <v>277239</v>
      </c>
      <c r="R34" s="60">
        <v>1378749</v>
      </c>
      <c r="S34" s="60"/>
      <c r="T34" s="60"/>
      <c r="U34" s="60"/>
      <c r="V34" s="60"/>
      <c r="W34" s="60">
        <v>3845427</v>
      </c>
      <c r="X34" s="60"/>
      <c r="Y34" s="60">
        <v>3845427</v>
      </c>
      <c r="Z34" s="140">
        <v>0</v>
      </c>
      <c r="AA34" s="155">
        <v>4302063</v>
      </c>
    </row>
    <row r="35" spans="1:27" ht="12.75">
      <c r="A35" s="138" t="s">
        <v>81</v>
      </c>
      <c r="B35" s="136"/>
      <c r="C35" s="155"/>
      <c r="D35" s="155"/>
      <c r="E35" s="156">
        <v>714619</v>
      </c>
      <c r="F35" s="60">
        <v>714619</v>
      </c>
      <c r="G35" s="60">
        <v>206756</v>
      </c>
      <c r="H35" s="60">
        <v>43282</v>
      </c>
      <c r="I35" s="60">
        <v>-29836</v>
      </c>
      <c r="J35" s="60">
        <v>220202</v>
      </c>
      <c r="K35" s="60">
        <v>32470</v>
      </c>
      <c r="L35" s="60">
        <v>50274</v>
      </c>
      <c r="M35" s="60">
        <v>52615</v>
      </c>
      <c r="N35" s="60">
        <v>135359</v>
      </c>
      <c r="O35" s="60">
        <v>61263</v>
      </c>
      <c r="P35" s="60">
        <v>61263</v>
      </c>
      <c r="Q35" s="60">
        <v>14183</v>
      </c>
      <c r="R35" s="60">
        <v>136709</v>
      </c>
      <c r="S35" s="60"/>
      <c r="T35" s="60"/>
      <c r="U35" s="60"/>
      <c r="V35" s="60"/>
      <c r="W35" s="60">
        <v>492270</v>
      </c>
      <c r="X35" s="60"/>
      <c r="Y35" s="60">
        <v>492270</v>
      </c>
      <c r="Z35" s="140">
        <v>0</v>
      </c>
      <c r="AA35" s="155">
        <v>714619</v>
      </c>
    </row>
    <row r="36" spans="1:27" ht="12.75">
      <c r="A36" s="138" t="s">
        <v>82</v>
      </c>
      <c r="B36" s="136"/>
      <c r="C36" s="155"/>
      <c r="D36" s="155"/>
      <c r="E36" s="156">
        <v>412867</v>
      </c>
      <c r="F36" s="60">
        <v>412867</v>
      </c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>
        <v>412867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16135274</v>
      </c>
      <c r="F38" s="100">
        <f t="shared" si="7"/>
        <v>16135274</v>
      </c>
      <c r="G38" s="100">
        <f t="shared" si="7"/>
        <v>4866112</v>
      </c>
      <c r="H38" s="100">
        <f t="shared" si="7"/>
        <v>900293</v>
      </c>
      <c r="I38" s="100">
        <f t="shared" si="7"/>
        <v>975968</v>
      </c>
      <c r="J38" s="100">
        <f t="shared" si="7"/>
        <v>6742373</v>
      </c>
      <c r="K38" s="100">
        <f t="shared" si="7"/>
        <v>1038580</v>
      </c>
      <c r="L38" s="100">
        <f t="shared" si="7"/>
        <v>1649982</v>
      </c>
      <c r="M38" s="100">
        <f t="shared" si="7"/>
        <v>2714248</v>
      </c>
      <c r="N38" s="100">
        <f t="shared" si="7"/>
        <v>5402810</v>
      </c>
      <c r="O38" s="100">
        <f t="shared" si="7"/>
        <v>990484</v>
      </c>
      <c r="P38" s="100">
        <f t="shared" si="7"/>
        <v>990484</v>
      </c>
      <c r="Q38" s="100">
        <f t="shared" si="7"/>
        <v>1827967</v>
      </c>
      <c r="R38" s="100">
        <f t="shared" si="7"/>
        <v>3808935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15954118</v>
      </c>
      <c r="X38" s="100">
        <f t="shared" si="7"/>
        <v>1700000</v>
      </c>
      <c r="Y38" s="100">
        <f t="shared" si="7"/>
        <v>14254118</v>
      </c>
      <c r="Z38" s="137">
        <f>+IF(X38&lt;&gt;0,+(Y38/X38)*100,0)</f>
        <v>838.4775294117647</v>
      </c>
      <c r="AA38" s="153">
        <f>SUM(AA39:AA41)</f>
        <v>16135274</v>
      </c>
    </row>
    <row r="39" spans="1:27" ht="12.75">
      <c r="A39" s="138" t="s">
        <v>85</v>
      </c>
      <c r="B39" s="136"/>
      <c r="C39" s="155"/>
      <c r="D39" s="155"/>
      <c r="E39" s="156">
        <v>4393419</v>
      </c>
      <c r="F39" s="60">
        <v>4393419</v>
      </c>
      <c r="G39" s="60">
        <v>384965</v>
      </c>
      <c r="H39" s="60">
        <v>359574</v>
      </c>
      <c r="I39" s="60">
        <v>345038</v>
      </c>
      <c r="J39" s="60">
        <v>1089577</v>
      </c>
      <c r="K39" s="60">
        <v>419353</v>
      </c>
      <c r="L39" s="60">
        <v>588658</v>
      </c>
      <c r="M39" s="60">
        <v>997171</v>
      </c>
      <c r="N39" s="60">
        <v>2005182</v>
      </c>
      <c r="O39" s="60">
        <v>387101</v>
      </c>
      <c r="P39" s="60">
        <v>387101</v>
      </c>
      <c r="Q39" s="60">
        <v>516676</v>
      </c>
      <c r="R39" s="60">
        <v>1290878</v>
      </c>
      <c r="S39" s="60"/>
      <c r="T39" s="60"/>
      <c r="U39" s="60"/>
      <c r="V39" s="60"/>
      <c r="W39" s="60">
        <v>4385637</v>
      </c>
      <c r="X39" s="60">
        <v>1700000</v>
      </c>
      <c r="Y39" s="60">
        <v>2685637</v>
      </c>
      <c r="Z39" s="140">
        <v>157.98</v>
      </c>
      <c r="AA39" s="155">
        <v>4393419</v>
      </c>
    </row>
    <row r="40" spans="1:27" ht="12.75">
      <c r="A40" s="138" t="s">
        <v>86</v>
      </c>
      <c r="B40" s="136"/>
      <c r="C40" s="155"/>
      <c r="D40" s="155"/>
      <c r="E40" s="156">
        <v>11741855</v>
      </c>
      <c r="F40" s="60">
        <v>11741855</v>
      </c>
      <c r="G40" s="60">
        <v>4481147</v>
      </c>
      <c r="H40" s="60">
        <v>540719</v>
      </c>
      <c r="I40" s="60">
        <v>630930</v>
      </c>
      <c r="J40" s="60">
        <v>5652796</v>
      </c>
      <c r="K40" s="60">
        <v>619227</v>
      </c>
      <c r="L40" s="60">
        <v>1061324</v>
      </c>
      <c r="M40" s="60">
        <v>1717077</v>
      </c>
      <c r="N40" s="60">
        <v>3397628</v>
      </c>
      <c r="O40" s="60">
        <v>603383</v>
      </c>
      <c r="P40" s="60">
        <v>603383</v>
      </c>
      <c r="Q40" s="60">
        <v>1311291</v>
      </c>
      <c r="R40" s="60">
        <v>2518057</v>
      </c>
      <c r="S40" s="60"/>
      <c r="T40" s="60"/>
      <c r="U40" s="60"/>
      <c r="V40" s="60"/>
      <c r="W40" s="60">
        <v>11568481</v>
      </c>
      <c r="X40" s="60"/>
      <c r="Y40" s="60">
        <v>11568481</v>
      </c>
      <c r="Z40" s="140">
        <v>0</v>
      </c>
      <c r="AA40" s="155">
        <v>11741855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44948963</v>
      </c>
      <c r="F42" s="100">
        <f t="shared" si="8"/>
        <v>44948963</v>
      </c>
      <c r="G42" s="100">
        <f t="shared" si="8"/>
        <v>3764660</v>
      </c>
      <c r="H42" s="100">
        <f t="shared" si="8"/>
        <v>4332320</v>
      </c>
      <c r="I42" s="100">
        <f t="shared" si="8"/>
        <v>3804790</v>
      </c>
      <c r="J42" s="100">
        <f t="shared" si="8"/>
        <v>11901770</v>
      </c>
      <c r="K42" s="100">
        <f t="shared" si="8"/>
        <v>3029573</v>
      </c>
      <c r="L42" s="100">
        <f t="shared" si="8"/>
        <v>3329008</v>
      </c>
      <c r="M42" s="100">
        <f t="shared" si="8"/>
        <v>4023954</v>
      </c>
      <c r="N42" s="100">
        <f t="shared" si="8"/>
        <v>10382535</v>
      </c>
      <c r="O42" s="100">
        <f t="shared" si="8"/>
        <v>1370988</v>
      </c>
      <c r="P42" s="100">
        <f t="shared" si="8"/>
        <v>2029333</v>
      </c>
      <c r="Q42" s="100">
        <f t="shared" si="8"/>
        <v>3407943</v>
      </c>
      <c r="R42" s="100">
        <f t="shared" si="8"/>
        <v>6808264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29092569</v>
      </c>
      <c r="X42" s="100">
        <f t="shared" si="8"/>
        <v>31082000</v>
      </c>
      <c r="Y42" s="100">
        <f t="shared" si="8"/>
        <v>-1989431</v>
      </c>
      <c r="Z42" s="137">
        <f>+IF(X42&lt;&gt;0,+(Y42/X42)*100,0)</f>
        <v>-6.400588765201724</v>
      </c>
      <c r="AA42" s="153">
        <f>SUM(AA43:AA46)</f>
        <v>44948963</v>
      </c>
    </row>
    <row r="43" spans="1:27" ht="12.75">
      <c r="A43" s="138" t="s">
        <v>89</v>
      </c>
      <c r="B43" s="136"/>
      <c r="C43" s="155"/>
      <c r="D43" s="155"/>
      <c r="E43" s="156">
        <v>37838587</v>
      </c>
      <c r="F43" s="60">
        <v>37838587</v>
      </c>
      <c r="G43" s="60">
        <v>3302562</v>
      </c>
      <c r="H43" s="60">
        <v>3639563</v>
      </c>
      <c r="I43" s="60">
        <v>3296329</v>
      </c>
      <c r="J43" s="60">
        <v>10238454</v>
      </c>
      <c r="K43" s="60">
        <v>2333063</v>
      </c>
      <c r="L43" s="60">
        <v>2465470</v>
      </c>
      <c r="M43" s="60">
        <v>2939120</v>
      </c>
      <c r="N43" s="60">
        <v>7737653</v>
      </c>
      <c r="O43" s="60">
        <v>2039156</v>
      </c>
      <c r="P43" s="60">
        <v>2039156</v>
      </c>
      <c r="Q43" s="60">
        <v>1938568</v>
      </c>
      <c r="R43" s="60">
        <v>6016880</v>
      </c>
      <c r="S43" s="60"/>
      <c r="T43" s="60"/>
      <c r="U43" s="60"/>
      <c r="V43" s="60"/>
      <c r="W43" s="60">
        <v>23992987</v>
      </c>
      <c r="X43" s="60">
        <v>28944000</v>
      </c>
      <c r="Y43" s="60">
        <v>-4951013</v>
      </c>
      <c r="Z43" s="140">
        <v>-17.11</v>
      </c>
      <c r="AA43" s="155">
        <v>37838587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>
        <v>7110376</v>
      </c>
      <c r="F46" s="60">
        <v>7110376</v>
      </c>
      <c r="G46" s="60">
        <v>462098</v>
      </c>
      <c r="H46" s="60">
        <v>692757</v>
      </c>
      <c r="I46" s="60">
        <v>508461</v>
      </c>
      <c r="J46" s="60">
        <v>1663316</v>
      </c>
      <c r="K46" s="60">
        <v>696510</v>
      </c>
      <c r="L46" s="60">
        <v>863538</v>
      </c>
      <c r="M46" s="60">
        <v>1084834</v>
      </c>
      <c r="N46" s="60">
        <v>2644882</v>
      </c>
      <c r="O46" s="60">
        <v>-668168</v>
      </c>
      <c r="P46" s="60">
        <v>-9823</v>
      </c>
      <c r="Q46" s="60">
        <v>1469375</v>
      </c>
      <c r="R46" s="60">
        <v>791384</v>
      </c>
      <c r="S46" s="60"/>
      <c r="T46" s="60"/>
      <c r="U46" s="60"/>
      <c r="V46" s="60"/>
      <c r="W46" s="60">
        <v>5099582</v>
      </c>
      <c r="X46" s="60">
        <v>2138000</v>
      </c>
      <c r="Y46" s="60">
        <v>2961582</v>
      </c>
      <c r="Z46" s="140">
        <v>138.52</v>
      </c>
      <c r="AA46" s="155">
        <v>7110376</v>
      </c>
    </row>
    <row r="47" spans="1:27" ht="12.75">
      <c r="A47" s="135" t="s">
        <v>93</v>
      </c>
      <c r="B47" s="142" t="s">
        <v>94</v>
      </c>
      <c r="C47" s="153"/>
      <c r="D47" s="153"/>
      <c r="E47" s="154">
        <v>5404335</v>
      </c>
      <c r="F47" s="100">
        <v>5404335</v>
      </c>
      <c r="G47" s="100">
        <v>145136</v>
      </c>
      <c r="H47" s="100">
        <v>103150</v>
      </c>
      <c r="I47" s="100">
        <v>403560</v>
      </c>
      <c r="J47" s="100">
        <v>651846</v>
      </c>
      <c r="K47" s="100">
        <v>6710</v>
      </c>
      <c r="L47" s="100">
        <v>108611</v>
      </c>
      <c r="M47" s="100">
        <v>120728</v>
      </c>
      <c r="N47" s="100">
        <v>236049</v>
      </c>
      <c r="O47" s="100">
        <v>1950</v>
      </c>
      <c r="P47" s="100">
        <v>1950</v>
      </c>
      <c r="Q47" s="100">
        <v>2419</v>
      </c>
      <c r="R47" s="100">
        <v>6319</v>
      </c>
      <c r="S47" s="100"/>
      <c r="T47" s="100"/>
      <c r="U47" s="100"/>
      <c r="V47" s="100"/>
      <c r="W47" s="100">
        <v>894214</v>
      </c>
      <c r="X47" s="100"/>
      <c r="Y47" s="100">
        <v>894214</v>
      </c>
      <c r="Z47" s="137">
        <v>0</v>
      </c>
      <c r="AA47" s="153">
        <v>5404335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117229683</v>
      </c>
      <c r="D48" s="168">
        <f>+D28+D32+D38+D42+D47</f>
        <v>0</v>
      </c>
      <c r="E48" s="169">
        <f t="shared" si="9"/>
        <v>137814222</v>
      </c>
      <c r="F48" s="73">
        <f t="shared" si="9"/>
        <v>137814222</v>
      </c>
      <c r="G48" s="73">
        <f t="shared" si="9"/>
        <v>13538633</v>
      </c>
      <c r="H48" s="73">
        <f t="shared" si="9"/>
        <v>9321543</v>
      </c>
      <c r="I48" s="73">
        <f t="shared" si="9"/>
        <v>9649555</v>
      </c>
      <c r="J48" s="73">
        <f t="shared" si="9"/>
        <v>32509731</v>
      </c>
      <c r="K48" s="73">
        <f t="shared" si="9"/>
        <v>16252800</v>
      </c>
      <c r="L48" s="73">
        <f t="shared" si="9"/>
        <v>10793834</v>
      </c>
      <c r="M48" s="73">
        <f t="shared" si="9"/>
        <v>17014530</v>
      </c>
      <c r="N48" s="73">
        <f t="shared" si="9"/>
        <v>44061164</v>
      </c>
      <c r="O48" s="73">
        <f t="shared" si="9"/>
        <v>6909053</v>
      </c>
      <c r="P48" s="73">
        <f t="shared" si="9"/>
        <v>8225743</v>
      </c>
      <c r="Q48" s="73">
        <f t="shared" si="9"/>
        <v>9746439</v>
      </c>
      <c r="R48" s="73">
        <f t="shared" si="9"/>
        <v>24881235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101452130</v>
      </c>
      <c r="X48" s="73">
        <f t="shared" si="9"/>
        <v>88091582</v>
      </c>
      <c r="Y48" s="73">
        <f t="shared" si="9"/>
        <v>13360548</v>
      </c>
      <c r="Z48" s="170">
        <f>+IF(X48&lt;&gt;0,+(Y48/X48)*100,0)</f>
        <v>15.1666569003154</v>
      </c>
      <c r="AA48" s="168">
        <f>+AA28+AA32+AA38+AA42+AA47</f>
        <v>137814222</v>
      </c>
    </row>
    <row r="49" spans="1:27" ht="12.75">
      <c r="A49" s="148" t="s">
        <v>49</v>
      </c>
      <c r="B49" s="149"/>
      <c r="C49" s="171">
        <f aca="true" t="shared" si="10" ref="C49:Y49">+C25-C48</f>
        <v>57032945</v>
      </c>
      <c r="D49" s="171">
        <f>+D25-D48</f>
        <v>0</v>
      </c>
      <c r="E49" s="172">
        <f t="shared" si="10"/>
        <v>26837504</v>
      </c>
      <c r="F49" s="173">
        <f t="shared" si="10"/>
        <v>26837504</v>
      </c>
      <c r="G49" s="173">
        <f t="shared" si="10"/>
        <v>-4190092</v>
      </c>
      <c r="H49" s="173">
        <f t="shared" si="10"/>
        <v>28515625</v>
      </c>
      <c r="I49" s="173">
        <f t="shared" si="10"/>
        <v>-5398484</v>
      </c>
      <c r="J49" s="173">
        <f t="shared" si="10"/>
        <v>18927049</v>
      </c>
      <c r="K49" s="173">
        <f t="shared" si="10"/>
        <v>-10975601</v>
      </c>
      <c r="L49" s="173">
        <f t="shared" si="10"/>
        <v>-5245033</v>
      </c>
      <c r="M49" s="173">
        <f t="shared" si="10"/>
        <v>-6840445</v>
      </c>
      <c r="N49" s="173">
        <f t="shared" si="10"/>
        <v>-23061079</v>
      </c>
      <c r="O49" s="173">
        <f t="shared" si="10"/>
        <v>-4405320</v>
      </c>
      <c r="P49" s="173">
        <f t="shared" si="10"/>
        <v>-3082960</v>
      </c>
      <c r="Q49" s="173">
        <f t="shared" si="10"/>
        <v>-4945439</v>
      </c>
      <c r="R49" s="173">
        <f t="shared" si="10"/>
        <v>-12433719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-16567749</v>
      </c>
      <c r="X49" s="173">
        <f>IF(F25=F48,0,X25-X48)</f>
        <v>2992878</v>
      </c>
      <c r="Y49" s="173">
        <f t="shared" si="10"/>
        <v>-19560627</v>
      </c>
      <c r="Z49" s="174">
        <f>+IF(X49&lt;&gt;0,+(Y49/X49)*100,0)</f>
        <v>-653.5724810700603</v>
      </c>
      <c r="AA49" s="171">
        <f>+AA25-AA48</f>
        <v>26837504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14528594</v>
      </c>
      <c r="D5" s="155">
        <v>0</v>
      </c>
      <c r="E5" s="156">
        <v>14355000</v>
      </c>
      <c r="F5" s="60">
        <v>14355000</v>
      </c>
      <c r="G5" s="60">
        <v>6541642</v>
      </c>
      <c r="H5" s="60">
        <v>838625</v>
      </c>
      <c r="I5" s="60">
        <v>829875</v>
      </c>
      <c r="J5" s="60">
        <v>8210142</v>
      </c>
      <c r="K5" s="60">
        <v>829214</v>
      </c>
      <c r="L5" s="60">
        <v>946812</v>
      </c>
      <c r="M5" s="60">
        <v>1800047</v>
      </c>
      <c r="N5" s="60">
        <v>3576073</v>
      </c>
      <c r="O5" s="60">
        <v>866132</v>
      </c>
      <c r="P5" s="60">
        <v>866132</v>
      </c>
      <c r="Q5" s="60">
        <v>833687</v>
      </c>
      <c r="R5" s="60">
        <v>2565951</v>
      </c>
      <c r="S5" s="60">
        <v>0</v>
      </c>
      <c r="T5" s="60">
        <v>0</v>
      </c>
      <c r="U5" s="60">
        <v>0</v>
      </c>
      <c r="V5" s="60">
        <v>0</v>
      </c>
      <c r="W5" s="60">
        <v>14352166</v>
      </c>
      <c r="X5" s="60">
        <v>11705000</v>
      </c>
      <c r="Y5" s="60">
        <v>2647166</v>
      </c>
      <c r="Z5" s="140">
        <v>22.62</v>
      </c>
      <c r="AA5" s="155">
        <v>14355000</v>
      </c>
    </row>
    <row r="6" spans="1:27" ht="12.75">
      <c r="A6" s="181" t="s">
        <v>102</v>
      </c>
      <c r="B6" s="182"/>
      <c r="C6" s="155">
        <v>855466</v>
      </c>
      <c r="D6" s="155">
        <v>0</v>
      </c>
      <c r="E6" s="156">
        <v>427575</v>
      </c>
      <c r="F6" s="60">
        <v>427575</v>
      </c>
      <c r="G6" s="60">
        <v>83424</v>
      </c>
      <c r="H6" s="60">
        <v>80595</v>
      </c>
      <c r="I6" s="60">
        <v>132611</v>
      </c>
      <c r="J6" s="60">
        <v>296630</v>
      </c>
      <c r="K6" s="60">
        <v>107008</v>
      </c>
      <c r="L6" s="60">
        <v>94185</v>
      </c>
      <c r="M6" s="60">
        <v>190131</v>
      </c>
      <c r="N6" s="60">
        <v>391324</v>
      </c>
      <c r="O6" s="60">
        <v>54127</v>
      </c>
      <c r="P6" s="60">
        <v>54127</v>
      </c>
      <c r="Q6" s="60">
        <v>99469</v>
      </c>
      <c r="R6" s="60">
        <v>207723</v>
      </c>
      <c r="S6" s="60">
        <v>0</v>
      </c>
      <c r="T6" s="60">
        <v>0</v>
      </c>
      <c r="U6" s="60">
        <v>0</v>
      </c>
      <c r="V6" s="60">
        <v>0</v>
      </c>
      <c r="W6" s="60">
        <v>895677</v>
      </c>
      <c r="X6" s="60">
        <v>188000</v>
      </c>
      <c r="Y6" s="60">
        <v>707677</v>
      </c>
      <c r="Z6" s="140">
        <v>376.42</v>
      </c>
      <c r="AA6" s="155">
        <v>427575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33484237</v>
      </c>
      <c r="F7" s="60">
        <v>33484237</v>
      </c>
      <c r="G7" s="60">
        <v>1680969</v>
      </c>
      <c r="H7" s="60">
        <v>3664388</v>
      </c>
      <c r="I7" s="60">
        <v>1099303</v>
      </c>
      <c r="J7" s="60">
        <v>6444660</v>
      </c>
      <c r="K7" s="60">
        <v>2730846</v>
      </c>
      <c r="L7" s="60">
        <v>2381901</v>
      </c>
      <c r="M7" s="60">
        <v>4518152</v>
      </c>
      <c r="N7" s="60">
        <v>9630899</v>
      </c>
      <c r="O7" s="60">
        <v>0</v>
      </c>
      <c r="P7" s="60">
        <v>2459970</v>
      </c>
      <c r="Q7" s="60">
        <v>2268882</v>
      </c>
      <c r="R7" s="60">
        <v>4728852</v>
      </c>
      <c r="S7" s="60">
        <v>0</v>
      </c>
      <c r="T7" s="60">
        <v>0</v>
      </c>
      <c r="U7" s="60">
        <v>0</v>
      </c>
      <c r="V7" s="60">
        <v>0</v>
      </c>
      <c r="W7" s="60">
        <v>20804411</v>
      </c>
      <c r="X7" s="60">
        <v>23236000</v>
      </c>
      <c r="Y7" s="60">
        <v>-2431589</v>
      </c>
      <c r="Z7" s="140">
        <v>-10.46</v>
      </c>
      <c r="AA7" s="155">
        <v>33484237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2137818</v>
      </c>
      <c r="F10" s="54">
        <v>2137818</v>
      </c>
      <c r="G10" s="54">
        <v>164934</v>
      </c>
      <c r="H10" s="54">
        <v>151048</v>
      </c>
      <c r="I10" s="54">
        <v>193657</v>
      </c>
      <c r="J10" s="54">
        <v>509639</v>
      </c>
      <c r="K10" s="54">
        <v>185827</v>
      </c>
      <c r="L10" s="54">
        <v>181395</v>
      </c>
      <c r="M10" s="54">
        <v>359297</v>
      </c>
      <c r="N10" s="54">
        <v>726519</v>
      </c>
      <c r="O10" s="54">
        <v>185208</v>
      </c>
      <c r="P10" s="54">
        <v>185208</v>
      </c>
      <c r="Q10" s="54">
        <v>171453</v>
      </c>
      <c r="R10" s="54">
        <v>541869</v>
      </c>
      <c r="S10" s="54">
        <v>0</v>
      </c>
      <c r="T10" s="54">
        <v>0</v>
      </c>
      <c r="U10" s="54">
        <v>0</v>
      </c>
      <c r="V10" s="54">
        <v>0</v>
      </c>
      <c r="W10" s="54">
        <v>1778027</v>
      </c>
      <c r="X10" s="54">
        <v>1575497</v>
      </c>
      <c r="Y10" s="54">
        <v>202530</v>
      </c>
      <c r="Z10" s="184">
        <v>12.85</v>
      </c>
      <c r="AA10" s="130">
        <v>2137818</v>
      </c>
    </row>
    <row r="11" spans="1:27" ht="12.75">
      <c r="A11" s="183" t="s">
        <v>107</v>
      </c>
      <c r="B11" s="185"/>
      <c r="C11" s="155">
        <v>29538570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37861</v>
      </c>
      <c r="D12" s="155">
        <v>0</v>
      </c>
      <c r="E12" s="156">
        <v>154269</v>
      </c>
      <c r="F12" s="60">
        <v>154269</v>
      </c>
      <c r="G12" s="60">
        <v>10406</v>
      </c>
      <c r="H12" s="60">
        <v>8343</v>
      </c>
      <c r="I12" s="60">
        <v>13418</v>
      </c>
      <c r="J12" s="60">
        <v>32167</v>
      </c>
      <c r="K12" s="60">
        <v>10335</v>
      </c>
      <c r="L12" s="60">
        <v>10375</v>
      </c>
      <c r="M12" s="60">
        <v>21053</v>
      </c>
      <c r="N12" s="60">
        <v>41763</v>
      </c>
      <c r="O12" s="60">
        <v>7610</v>
      </c>
      <c r="P12" s="60">
        <v>7610</v>
      </c>
      <c r="Q12" s="60">
        <v>19758</v>
      </c>
      <c r="R12" s="60">
        <v>34978</v>
      </c>
      <c r="S12" s="60">
        <v>0</v>
      </c>
      <c r="T12" s="60">
        <v>0</v>
      </c>
      <c r="U12" s="60">
        <v>0</v>
      </c>
      <c r="V12" s="60">
        <v>0</v>
      </c>
      <c r="W12" s="60">
        <v>108908</v>
      </c>
      <c r="X12" s="60">
        <v>115497</v>
      </c>
      <c r="Y12" s="60">
        <v>-6589</v>
      </c>
      <c r="Z12" s="140">
        <v>-5.7</v>
      </c>
      <c r="AA12" s="155">
        <v>154269</v>
      </c>
    </row>
    <row r="13" spans="1:27" ht="12.75">
      <c r="A13" s="181" t="s">
        <v>109</v>
      </c>
      <c r="B13" s="185"/>
      <c r="C13" s="155">
        <v>7270710</v>
      </c>
      <c r="D13" s="155">
        <v>0</v>
      </c>
      <c r="E13" s="156">
        <v>4470000</v>
      </c>
      <c r="F13" s="60">
        <v>4470000</v>
      </c>
      <c r="G13" s="60">
        <v>619877</v>
      </c>
      <c r="H13" s="60">
        <v>558455</v>
      </c>
      <c r="I13" s="60">
        <v>1033118</v>
      </c>
      <c r="J13" s="60">
        <v>2211450</v>
      </c>
      <c r="K13" s="60">
        <v>220085</v>
      </c>
      <c r="L13" s="60">
        <v>1282635</v>
      </c>
      <c r="M13" s="60">
        <v>2173171</v>
      </c>
      <c r="N13" s="60">
        <v>3675891</v>
      </c>
      <c r="O13" s="60">
        <v>880906</v>
      </c>
      <c r="P13" s="60">
        <v>880906</v>
      </c>
      <c r="Q13" s="60">
        <v>867492</v>
      </c>
      <c r="R13" s="60">
        <v>2629304</v>
      </c>
      <c r="S13" s="60">
        <v>0</v>
      </c>
      <c r="T13" s="60">
        <v>0</v>
      </c>
      <c r="U13" s="60">
        <v>0</v>
      </c>
      <c r="V13" s="60">
        <v>0</v>
      </c>
      <c r="W13" s="60">
        <v>8516645</v>
      </c>
      <c r="X13" s="60">
        <v>3974575</v>
      </c>
      <c r="Y13" s="60">
        <v>4542070</v>
      </c>
      <c r="Z13" s="140">
        <v>114.28</v>
      </c>
      <c r="AA13" s="155">
        <v>4470000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420000</v>
      </c>
      <c r="F14" s="60">
        <v>420000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420000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358864</v>
      </c>
      <c r="D16" s="155">
        <v>0</v>
      </c>
      <c r="E16" s="156">
        <v>27977</v>
      </c>
      <c r="F16" s="60">
        <v>27977</v>
      </c>
      <c r="G16" s="60">
        <v>2600</v>
      </c>
      <c r="H16" s="60">
        <v>2850</v>
      </c>
      <c r="I16" s="60">
        <v>3000</v>
      </c>
      <c r="J16" s="60">
        <v>8450</v>
      </c>
      <c r="K16" s="60">
        <v>1200</v>
      </c>
      <c r="L16" s="60">
        <v>250</v>
      </c>
      <c r="M16" s="60">
        <v>3550</v>
      </c>
      <c r="N16" s="60">
        <v>5000</v>
      </c>
      <c r="O16" s="60">
        <v>1250</v>
      </c>
      <c r="P16" s="60">
        <v>1250</v>
      </c>
      <c r="Q16" s="60">
        <v>3507</v>
      </c>
      <c r="R16" s="60">
        <v>6007</v>
      </c>
      <c r="S16" s="60">
        <v>0</v>
      </c>
      <c r="T16" s="60">
        <v>0</v>
      </c>
      <c r="U16" s="60">
        <v>0</v>
      </c>
      <c r="V16" s="60">
        <v>0</v>
      </c>
      <c r="W16" s="60">
        <v>19457</v>
      </c>
      <c r="X16" s="60">
        <v>21000</v>
      </c>
      <c r="Y16" s="60">
        <v>-1543</v>
      </c>
      <c r="Z16" s="140">
        <v>-7.35</v>
      </c>
      <c r="AA16" s="155">
        <v>27977</v>
      </c>
    </row>
    <row r="17" spans="1:27" ht="12.75">
      <c r="A17" s="181" t="s">
        <v>113</v>
      </c>
      <c r="B17" s="185"/>
      <c r="C17" s="155">
        <v>2199713</v>
      </c>
      <c r="D17" s="155">
        <v>0</v>
      </c>
      <c r="E17" s="156">
        <v>398044</v>
      </c>
      <c r="F17" s="60">
        <v>398044</v>
      </c>
      <c r="G17" s="60">
        <v>51124</v>
      </c>
      <c r="H17" s="60">
        <v>48453</v>
      </c>
      <c r="I17" s="60">
        <v>49424</v>
      </c>
      <c r="J17" s="60">
        <v>149001</v>
      </c>
      <c r="K17" s="60">
        <v>51696</v>
      </c>
      <c r="L17" s="60">
        <v>28073</v>
      </c>
      <c r="M17" s="60">
        <v>61295</v>
      </c>
      <c r="N17" s="60">
        <v>141064</v>
      </c>
      <c r="O17" s="60">
        <v>27285</v>
      </c>
      <c r="P17" s="60">
        <v>27285</v>
      </c>
      <c r="Q17" s="60">
        <v>31838</v>
      </c>
      <c r="R17" s="60">
        <v>86408</v>
      </c>
      <c r="S17" s="60">
        <v>0</v>
      </c>
      <c r="T17" s="60">
        <v>0</v>
      </c>
      <c r="U17" s="60">
        <v>0</v>
      </c>
      <c r="V17" s="60">
        <v>0</v>
      </c>
      <c r="W17" s="60">
        <v>376473</v>
      </c>
      <c r="X17" s="60">
        <v>254997</v>
      </c>
      <c r="Y17" s="60">
        <v>121476</v>
      </c>
      <c r="Z17" s="140">
        <v>47.64</v>
      </c>
      <c r="AA17" s="155">
        <v>398044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2806000</v>
      </c>
      <c r="F18" s="60">
        <v>2806000</v>
      </c>
      <c r="G18" s="60">
        <v>175512</v>
      </c>
      <c r="H18" s="60">
        <v>126669</v>
      </c>
      <c r="I18" s="60">
        <v>167400</v>
      </c>
      <c r="J18" s="60">
        <v>469581</v>
      </c>
      <c r="K18" s="60">
        <v>138009</v>
      </c>
      <c r="L18" s="60">
        <v>154598</v>
      </c>
      <c r="M18" s="60">
        <v>273749</v>
      </c>
      <c r="N18" s="60">
        <v>566356</v>
      </c>
      <c r="O18" s="60">
        <v>141619</v>
      </c>
      <c r="P18" s="60">
        <v>125463</v>
      </c>
      <c r="Q18" s="60">
        <v>102237</v>
      </c>
      <c r="R18" s="60">
        <v>369319</v>
      </c>
      <c r="S18" s="60">
        <v>0</v>
      </c>
      <c r="T18" s="60">
        <v>0</v>
      </c>
      <c r="U18" s="60">
        <v>0</v>
      </c>
      <c r="V18" s="60">
        <v>0</v>
      </c>
      <c r="W18" s="60">
        <v>1405256</v>
      </c>
      <c r="X18" s="60">
        <v>2250000</v>
      </c>
      <c r="Y18" s="60">
        <v>-844744</v>
      </c>
      <c r="Z18" s="140">
        <v>-37.54</v>
      </c>
      <c r="AA18" s="155">
        <v>2806000</v>
      </c>
    </row>
    <row r="19" spans="1:27" ht="12.75">
      <c r="A19" s="181" t="s">
        <v>34</v>
      </c>
      <c r="B19" s="185"/>
      <c r="C19" s="155">
        <v>82571119</v>
      </c>
      <c r="D19" s="155">
        <v>0</v>
      </c>
      <c r="E19" s="156">
        <v>80386000</v>
      </c>
      <c r="F19" s="60">
        <v>80386000</v>
      </c>
      <c r="G19" s="60">
        <v>0</v>
      </c>
      <c r="H19" s="60">
        <v>32351562</v>
      </c>
      <c r="I19" s="60">
        <v>701849</v>
      </c>
      <c r="J19" s="60">
        <v>33053411</v>
      </c>
      <c r="K19" s="60">
        <v>349159</v>
      </c>
      <c r="L19" s="60">
        <v>407041</v>
      </c>
      <c r="M19" s="60">
        <v>701403</v>
      </c>
      <c r="N19" s="60">
        <v>1457603</v>
      </c>
      <c r="O19" s="60">
        <v>327194</v>
      </c>
      <c r="P19" s="60">
        <v>327194</v>
      </c>
      <c r="Q19" s="60">
        <v>383260</v>
      </c>
      <c r="R19" s="60">
        <v>1037648</v>
      </c>
      <c r="S19" s="60">
        <v>0</v>
      </c>
      <c r="T19" s="60">
        <v>0</v>
      </c>
      <c r="U19" s="60">
        <v>0</v>
      </c>
      <c r="V19" s="60">
        <v>0</v>
      </c>
      <c r="W19" s="60">
        <v>35548662</v>
      </c>
      <c r="X19" s="60">
        <v>79361000</v>
      </c>
      <c r="Y19" s="60">
        <v>-43812338</v>
      </c>
      <c r="Z19" s="140">
        <v>-55.21</v>
      </c>
      <c r="AA19" s="155">
        <v>80386000</v>
      </c>
    </row>
    <row r="20" spans="1:27" ht="12.75">
      <c r="A20" s="181" t="s">
        <v>35</v>
      </c>
      <c r="B20" s="185"/>
      <c r="C20" s="155">
        <v>12378511</v>
      </c>
      <c r="D20" s="155">
        <v>0</v>
      </c>
      <c r="E20" s="156">
        <v>1309806</v>
      </c>
      <c r="F20" s="54">
        <v>1309806</v>
      </c>
      <c r="G20" s="54">
        <v>18053</v>
      </c>
      <c r="H20" s="54">
        <v>6180</v>
      </c>
      <c r="I20" s="54">
        <v>27416</v>
      </c>
      <c r="J20" s="54">
        <v>51649</v>
      </c>
      <c r="K20" s="54">
        <v>653820</v>
      </c>
      <c r="L20" s="54">
        <v>61536</v>
      </c>
      <c r="M20" s="54">
        <v>72237</v>
      </c>
      <c r="N20" s="54">
        <v>787593</v>
      </c>
      <c r="O20" s="54">
        <v>9145</v>
      </c>
      <c r="P20" s="54">
        <v>207638</v>
      </c>
      <c r="Q20" s="54">
        <v>19417</v>
      </c>
      <c r="R20" s="54">
        <v>236200</v>
      </c>
      <c r="S20" s="54">
        <v>0</v>
      </c>
      <c r="T20" s="54">
        <v>0</v>
      </c>
      <c r="U20" s="54">
        <v>0</v>
      </c>
      <c r="V20" s="54">
        <v>0</v>
      </c>
      <c r="W20" s="54">
        <v>1075442</v>
      </c>
      <c r="X20" s="54">
        <v>703000</v>
      </c>
      <c r="Y20" s="54">
        <v>372442</v>
      </c>
      <c r="Z20" s="184">
        <v>52.98</v>
      </c>
      <c r="AA20" s="130">
        <v>1309806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149739408</v>
      </c>
      <c r="D22" s="188">
        <f>SUM(D5:D21)</f>
        <v>0</v>
      </c>
      <c r="E22" s="189">
        <f t="shared" si="0"/>
        <v>140376726</v>
      </c>
      <c r="F22" s="190">
        <f t="shared" si="0"/>
        <v>140376726</v>
      </c>
      <c r="G22" s="190">
        <f t="shared" si="0"/>
        <v>9348541</v>
      </c>
      <c r="H22" s="190">
        <f t="shared" si="0"/>
        <v>37837168</v>
      </c>
      <c r="I22" s="190">
        <f t="shared" si="0"/>
        <v>4251071</v>
      </c>
      <c r="J22" s="190">
        <f t="shared" si="0"/>
        <v>51436780</v>
      </c>
      <c r="K22" s="190">
        <f t="shared" si="0"/>
        <v>5277199</v>
      </c>
      <c r="L22" s="190">
        <f t="shared" si="0"/>
        <v>5548801</v>
      </c>
      <c r="M22" s="190">
        <f t="shared" si="0"/>
        <v>10174085</v>
      </c>
      <c r="N22" s="190">
        <f t="shared" si="0"/>
        <v>21000085</v>
      </c>
      <c r="O22" s="190">
        <f t="shared" si="0"/>
        <v>2500476</v>
      </c>
      <c r="P22" s="190">
        <f t="shared" si="0"/>
        <v>5142783</v>
      </c>
      <c r="Q22" s="190">
        <f t="shared" si="0"/>
        <v>4801000</v>
      </c>
      <c r="R22" s="190">
        <f t="shared" si="0"/>
        <v>12444259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84881124</v>
      </c>
      <c r="X22" s="190">
        <f t="shared" si="0"/>
        <v>123384566</v>
      </c>
      <c r="Y22" s="190">
        <f t="shared" si="0"/>
        <v>-38503442</v>
      </c>
      <c r="Z22" s="191">
        <f>+IF(X22&lt;&gt;0,+(Y22/X22)*100,0)</f>
        <v>-31.206044036334333</v>
      </c>
      <c r="AA22" s="188">
        <f>SUM(AA5:AA21)</f>
        <v>140376726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39757372</v>
      </c>
      <c r="D25" s="155">
        <v>0</v>
      </c>
      <c r="E25" s="156">
        <v>49406585</v>
      </c>
      <c r="F25" s="60">
        <v>49406585</v>
      </c>
      <c r="G25" s="60">
        <v>3536761</v>
      </c>
      <c r="H25" s="60">
        <v>3104477</v>
      </c>
      <c r="I25" s="60">
        <v>3216173</v>
      </c>
      <c r="J25" s="60">
        <v>9857411</v>
      </c>
      <c r="K25" s="60">
        <v>3384159</v>
      </c>
      <c r="L25" s="60">
        <v>5105102</v>
      </c>
      <c r="M25" s="60">
        <v>8497154</v>
      </c>
      <c r="N25" s="60">
        <v>16986415</v>
      </c>
      <c r="O25" s="60">
        <v>3410329</v>
      </c>
      <c r="P25" s="60">
        <v>3410329</v>
      </c>
      <c r="Q25" s="60">
        <v>3768288</v>
      </c>
      <c r="R25" s="60">
        <v>10588946</v>
      </c>
      <c r="S25" s="60">
        <v>0</v>
      </c>
      <c r="T25" s="60">
        <v>0</v>
      </c>
      <c r="U25" s="60">
        <v>0</v>
      </c>
      <c r="V25" s="60">
        <v>0</v>
      </c>
      <c r="W25" s="60">
        <v>37432772</v>
      </c>
      <c r="X25" s="60">
        <v>35154501</v>
      </c>
      <c r="Y25" s="60">
        <v>2278271</v>
      </c>
      <c r="Z25" s="140">
        <v>6.48</v>
      </c>
      <c r="AA25" s="155">
        <v>49406585</v>
      </c>
    </row>
    <row r="26" spans="1:27" ht="12.75">
      <c r="A26" s="183" t="s">
        <v>38</v>
      </c>
      <c r="B26" s="182"/>
      <c r="C26" s="155">
        <v>6174207</v>
      </c>
      <c r="D26" s="155">
        <v>0</v>
      </c>
      <c r="E26" s="156">
        <v>8074307</v>
      </c>
      <c r="F26" s="60">
        <v>8074307</v>
      </c>
      <c r="G26" s="60">
        <v>499191</v>
      </c>
      <c r="H26" s="60">
        <v>480969</v>
      </c>
      <c r="I26" s="60">
        <v>529094</v>
      </c>
      <c r="J26" s="60">
        <v>1509254</v>
      </c>
      <c r="K26" s="60">
        <v>555311</v>
      </c>
      <c r="L26" s="60">
        <v>546574</v>
      </c>
      <c r="M26" s="60">
        <v>1111556</v>
      </c>
      <c r="N26" s="60">
        <v>2213441</v>
      </c>
      <c r="O26" s="60">
        <v>572733</v>
      </c>
      <c r="P26" s="60">
        <v>572733</v>
      </c>
      <c r="Q26" s="60">
        <v>718888</v>
      </c>
      <c r="R26" s="60">
        <v>1864354</v>
      </c>
      <c r="S26" s="60">
        <v>0</v>
      </c>
      <c r="T26" s="60">
        <v>0</v>
      </c>
      <c r="U26" s="60">
        <v>0</v>
      </c>
      <c r="V26" s="60">
        <v>0</v>
      </c>
      <c r="W26" s="60">
        <v>5587049</v>
      </c>
      <c r="X26" s="60">
        <v>5986998</v>
      </c>
      <c r="Y26" s="60">
        <v>-399949</v>
      </c>
      <c r="Z26" s="140">
        <v>-6.68</v>
      </c>
      <c r="AA26" s="155">
        <v>8074307</v>
      </c>
    </row>
    <row r="27" spans="1:27" ht="12.75">
      <c r="A27" s="183" t="s">
        <v>118</v>
      </c>
      <c r="B27" s="182"/>
      <c r="C27" s="155">
        <v>173580</v>
      </c>
      <c r="D27" s="155">
        <v>0</v>
      </c>
      <c r="E27" s="156">
        <v>629000</v>
      </c>
      <c r="F27" s="60">
        <v>629000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629000</v>
      </c>
    </row>
    <row r="28" spans="1:27" ht="12.75">
      <c r="A28" s="183" t="s">
        <v>39</v>
      </c>
      <c r="B28" s="182"/>
      <c r="C28" s="155">
        <v>11430414</v>
      </c>
      <c r="D28" s="155">
        <v>0</v>
      </c>
      <c r="E28" s="156">
        <v>10377461</v>
      </c>
      <c r="F28" s="60">
        <v>10377461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10377461</v>
      </c>
    </row>
    <row r="29" spans="1:27" ht="12.75">
      <c r="A29" s="183" t="s">
        <v>40</v>
      </c>
      <c r="B29" s="182"/>
      <c r="C29" s="155">
        <v>38206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22923839</v>
      </c>
      <c r="D30" s="155">
        <v>0</v>
      </c>
      <c r="E30" s="156">
        <v>30628898</v>
      </c>
      <c r="F30" s="60">
        <v>30628898</v>
      </c>
      <c r="G30" s="60">
        <v>2848798</v>
      </c>
      <c r="H30" s="60">
        <v>3238800</v>
      </c>
      <c r="I30" s="60">
        <v>2962655</v>
      </c>
      <c r="J30" s="60">
        <v>9050253</v>
      </c>
      <c r="K30" s="60">
        <v>1781984</v>
      </c>
      <c r="L30" s="60">
        <v>1616031</v>
      </c>
      <c r="M30" s="60">
        <v>1617451</v>
      </c>
      <c r="N30" s="60">
        <v>5015466</v>
      </c>
      <c r="O30" s="60">
        <v>1799646</v>
      </c>
      <c r="P30" s="60">
        <v>1780633</v>
      </c>
      <c r="Q30" s="60">
        <v>1684692</v>
      </c>
      <c r="R30" s="60">
        <v>5264971</v>
      </c>
      <c r="S30" s="60">
        <v>0</v>
      </c>
      <c r="T30" s="60">
        <v>0</v>
      </c>
      <c r="U30" s="60">
        <v>0</v>
      </c>
      <c r="V30" s="60">
        <v>0</v>
      </c>
      <c r="W30" s="60">
        <v>19330690</v>
      </c>
      <c r="X30" s="60">
        <v>23050494</v>
      </c>
      <c r="Y30" s="60">
        <v>-3719804</v>
      </c>
      <c r="Z30" s="140">
        <v>-16.14</v>
      </c>
      <c r="AA30" s="155">
        <v>30628898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1328449</v>
      </c>
      <c r="F31" s="60">
        <v>1328449</v>
      </c>
      <c r="G31" s="60">
        <v>90384</v>
      </c>
      <c r="H31" s="60">
        <v>63731</v>
      </c>
      <c r="I31" s="60">
        <v>-42345</v>
      </c>
      <c r="J31" s="60">
        <v>111770</v>
      </c>
      <c r="K31" s="60">
        <v>171516</v>
      </c>
      <c r="L31" s="60">
        <v>100381</v>
      </c>
      <c r="M31" s="60">
        <v>205220</v>
      </c>
      <c r="N31" s="60">
        <v>477117</v>
      </c>
      <c r="O31" s="60">
        <v>127781</v>
      </c>
      <c r="P31" s="60">
        <v>70571</v>
      </c>
      <c r="Q31" s="60">
        <v>-134603</v>
      </c>
      <c r="R31" s="60">
        <v>63749</v>
      </c>
      <c r="S31" s="60">
        <v>0</v>
      </c>
      <c r="T31" s="60">
        <v>0</v>
      </c>
      <c r="U31" s="60">
        <v>0</v>
      </c>
      <c r="V31" s="60">
        <v>0</v>
      </c>
      <c r="W31" s="60">
        <v>652636</v>
      </c>
      <c r="X31" s="60"/>
      <c r="Y31" s="60">
        <v>652636</v>
      </c>
      <c r="Z31" s="140">
        <v>0</v>
      </c>
      <c r="AA31" s="155">
        <v>1328449</v>
      </c>
    </row>
    <row r="32" spans="1:27" ht="12.75">
      <c r="A32" s="183" t="s">
        <v>121</v>
      </c>
      <c r="B32" s="182"/>
      <c r="C32" s="155">
        <v>2084375</v>
      </c>
      <c r="D32" s="155">
        <v>0</v>
      </c>
      <c r="E32" s="156">
        <v>3018527</v>
      </c>
      <c r="F32" s="60">
        <v>3018527</v>
      </c>
      <c r="G32" s="60">
        <v>187177</v>
      </c>
      <c r="H32" s="60">
        <v>315538</v>
      </c>
      <c r="I32" s="60">
        <v>230800</v>
      </c>
      <c r="J32" s="60">
        <v>733515</v>
      </c>
      <c r="K32" s="60">
        <v>186904</v>
      </c>
      <c r="L32" s="60">
        <v>209858</v>
      </c>
      <c r="M32" s="60">
        <v>398824</v>
      </c>
      <c r="N32" s="60">
        <v>795586</v>
      </c>
      <c r="O32" s="60">
        <v>241025</v>
      </c>
      <c r="P32" s="60">
        <v>435448</v>
      </c>
      <c r="Q32" s="60">
        <v>251891</v>
      </c>
      <c r="R32" s="60">
        <v>928364</v>
      </c>
      <c r="S32" s="60">
        <v>0</v>
      </c>
      <c r="T32" s="60">
        <v>0</v>
      </c>
      <c r="U32" s="60">
        <v>0</v>
      </c>
      <c r="V32" s="60">
        <v>0</v>
      </c>
      <c r="W32" s="60">
        <v>2457465</v>
      </c>
      <c r="X32" s="60">
        <v>2907000</v>
      </c>
      <c r="Y32" s="60">
        <v>-449535</v>
      </c>
      <c r="Z32" s="140">
        <v>-15.46</v>
      </c>
      <c r="AA32" s="155">
        <v>3018527</v>
      </c>
    </row>
    <row r="33" spans="1:27" ht="12.75">
      <c r="A33" s="183" t="s">
        <v>42</v>
      </c>
      <c r="B33" s="182"/>
      <c r="C33" s="155">
        <v>327267</v>
      </c>
      <c r="D33" s="155">
        <v>0</v>
      </c>
      <c r="E33" s="156">
        <v>3082683</v>
      </c>
      <c r="F33" s="60">
        <v>3082683</v>
      </c>
      <c r="G33" s="60">
        <v>0</v>
      </c>
      <c r="H33" s="60">
        <v>138781</v>
      </c>
      <c r="I33" s="60">
        <v>475191</v>
      </c>
      <c r="J33" s="60">
        <v>613972</v>
      </c>
      <c r="K33" s="60">
        <v>0</v>
      </c>
      <c r="L33" s="60">
        <v>191014</v>
      </c>
      <c r="M33" s="60">
        <v>343848</v>
      </c>
      <c r="N33" s="60">
        <v>534862</v>
      </c>
      <c r="O33" s="60">
        <v>171800</v>
      </c>
      <c r="P33" s="60">
        <v>171800</v>
      </c>
      <c r="Q33" s="60">
        <v>144709</v>
      </c>
      <c r="R33" s="60">
        <v>488309</v>
      </c>
      <c r="S33" s="60">
        <v>0</v>
      </c>
      <c r="T33" s="60">
        <v>0</v>
      </c>
      <c r="U33" s="60">
        <v>0</v>
      </c>
      <c r="V33" s="60">
        <v>0</v>
      </c>
      <c r="W33" s="60">
        <v>1637143</v>
      </c>
      <c r="X33" s="60"/>
      <c r="Y33" s="60">
        <v>1637143</v>
      </c>
      <c r="Z33" s="140">
        <v>0</v>
      </c>
      <c r="AA33" s="155">
        <v>3082683</v>
      </c>
    </row>
    <row r="34" spans="1:27" ht="12.75">
      <c r="A34" s="183" t="s">
        <v>43</v>
      </c>
      <c r="B34" s="182"/>
      <c r="C34" s="155">
        <v>33981518</v>
      </c>
      <c r="D34" s="155">
        <v>0</v>
      </c>
      <c r="E34" s="156">
        <v>31268312</v>
      </c>
      <c r="F34" s="60">
        <v>31268312</v>
      </c>
      <c r="G34" s="60">
        <v>6376322</v>
      </c>
      <c r="H34" s="60">
        <v>1979247</v>
      </c>
      <c r="I34" s="60">
        <v>2277987</v>
      </c>
      <c r="J34" s="60">
        <v>10633556</v>
      </c>
      <c r="K34" s="60">
        <v>10172926</v>
      </c>
      <c r="L34" s="60">
        <v>3024874</v>
      </c>
      <c r="M34" s="60">
        <v>4840477</v>
      </c>
      <c r="N34" s="60">
        <v>18038277</v>
      </c>
      <c r="O34" s="60">
        <v>585739</v>
      </c>
      <c r="P34" s="60">
        <v>1784229</v>
      </c>
      <c r="Q34" s="60">
        <v>3312574</v>
      </c>
      <c r="R34" s="60">
        <v>5682542</v>
      </c>
      <c r="S34" s="60">
        <v>0</v>
      </c>
      <c r="T34" s="60">
        <v>0</v>
      </c>
      <c r="U34" s="60">
        <v>0</v>
      </c>
      <c r="V34" s="60">
        <v>0</v>
      </c>
      <c r="W34" s="60">
        <v>34354375</v>
      </c>
      <c r="X34" s="60">
        <v>27470250</v>
      </c>
      <c r="Y34" s="60">
        <v>6884125</v>
      </c>
      <c r="Z34" s="140">
        <v>25.06</v>
      </c>
      <c r="AA34" s="155">
        <v>31268312</v>
      </c>
    </row>
    <row r="35" spans="1:27" ht="12.75">
      <c r="A35" s="181" t="s">
        <v>122</v>
      </c>
      <c r="B35" s="185"/>
      <c r="C35" s="155">
        <v>338905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117229683</v>
      </c>
      <c r="D36" s="188">
        <f>SUM(D25:D35)</f>
        <v>0</v>
      </c>
      <c r="E36" s="189">
        <f t="shared" si="1"/>
        <v>137814222</v>
      </c>
      <c r="F36" s="190">
        <f t="shared" si="1"/>
        <v>137814222</v>
      </c>
      <c r="G36" s="190">
        <f t="shared" si="1"/>
        <v>13538633</v>
      </c>
      <c r="H36" s="190">
        <f t="shared" si="1"/>
        <v>9321543</v>
      </c>
      <c r="I36" s="190">
        <f t="shared" si="1"/>
        <v>9649555</v>
      </c>
      <c r="J36" s="190">
        <f t="shared" si="1"/>
        <v>32509731</v>
      </c>
      <c r="K36" s="190">
        <f t="shared" si="1"/>
        <v>16252800</v>
      </c>
      <c r="L36" s="190">
        <f t="shared" si="1"/>
        <v>10793834</v>
      </c>
      <c r="M36" s="190">
        <f t="shared" si="1"/>
        <v>17014530</v>
      </c>
      <c r="N36" s="190">
        <f t="shared" si="1"/>
        <v>44061164</v>
      </c>
      <c r="O36" s="190">
        <f t="shared" si="1"/>
        <v>6909053</v>
      </c>
      <c r="P36" s="190">
        <f t="shared" si="1"/>
        <v>8225743</v>
      </c>
      <c r="Q36" s="190">
        <f t="shared" si="1"/>
        <v>9746439</v>
      </c>
      <c r="R36" s="190">
        <f t="shared" si="1"/>
        <v>24881235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101452130</v>
      </c>
      <c r="X36" s="190">
        <f t="shared" si="1"/>
        <v>94569243</v>
      </c>
      <c r="Y36" s="190">
        <f t="shared" si="1"/>
        <v>6882887</v>
      </c>
      <c r="Z36" s="191">
        <f>+IF(X36&lt;&gt;0,+(Y36/X36)*100,0)</f>
        <v>7.278145390251247</v>
      </c>
      <c r="AA36" s="188">
        <f>SUM(AA25:AA35)</f>
        <v>137814222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32509725</v>
      </c>
      <c r="D38" s="199">
        <f>+D22-D36</f>
        <v>0</v>
      </c>
      <c r="E38" s="200">
        <f t="shared" si="2"/>
        <v>2562504</v>
      </c>
      <c r="F38" s="106">
        <f t="shared" si="2"/>
        <v>2562504</v>
      </c>
      <c r="G38" s="106">
        <f t="shared" si="2"/>
        <v>-4190092</v>
      </c>
      <c r="H38" s="106">
        <f t="shared" si="2"/>
        <v>28515625</v>
      </c>
      <c r="I38" s="106">
        <f t="shared" si="2"/>
        <v>-5398484</v>
      </c>
      <c r="J38" s="106">
        <f t="shared" si="2"/>
        <v>18927049</v>
      </c>
      <c r="K38" s="106">
        <f t="shared" si="2"/>
        <v>-10975601</v>
      </c>
      <c r="L38" s="106">
        <f t="shared" si="2"/>
        <v>-5245033</v>
      </c>
      <c r="M38" s="106">
        <f t="shared" si="2"/>
        <v>-6840445</v>
      </c>
      <c r="N38" s="106">
        <f t="shared" si="2"/>
        <v>-23061079</v>
      </c>
      <c r="O38" s="106">
        <f t="shared" si="2"/>
        <v>-4408577</v>
      </c>
      <c r="P38" s="106">
        <f t="shared" si="2"/>
        <v>-3082960</v>
      </c>
      <c r="Q38" s="106">
        <f t="shared" si="2"/>
        <v>-4945439</v>
      </c>
      <c r="R38" s="106">
        <f t="shared" si="2"/>
        <v>-12436976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-16571006</v>
      </c>
      <c r="X38" s="106">
        <f>IF(F22=F36,0,X22-X36)</f>
        <v>28815323</v>
      </c>
      <c r="Y38" s="106">
        <f t="shared" si="2"/>
        <v>-45386329</v>
      </c>
      <c r="Z38" s="201">
        <f>+IF(X38&lt;&gt;0,+(Y38/X38)*100,0)</f>
        <v>-157.50761842926417</v>
      </c>
      <c r="AA38" s="199">
        <f>+AA22-AA36</f>
        <v>2562504</v>
      </c>
    </row>
    <row r="39" spans="1:27" ht="12.75">
      <c r="A39" s="181" t="s">
        <v>46</v>
      </c>
      <c r="B39" s="185"/>
      <c r="C39" s="155">
        <v>24523220</v>
      </c>
      <c r="D39" s="155">
        <v>0</v>
      </c>
      <c r="E39" s="156">
        <v>24275000</v>
      </c>
      <c r="F39" s="60">
        <v>24275000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3257</v>
      </c>
      <c r="P39" s="60">
        <v>0</v>
      </c>
      <c r="Q39" s="60">
        <v>0</v>
      </c>
      <c r="R39" s="60">
        <v>3257</v>
      </c>
      <c r="S39" s="60">
        <v>0</v>
      </c>
      <c r="T39" s="60">
        <v>0</v>
      </c>
      <c r="U39" s="60">
        <v>0</v>
      </c>
      <c r="V39" s="60">
        <v>0</v>
      </c>
      <c r="W39" s="60">
        <v>3257</v>
      </c>
      <c r="X39" s="60">
        <v>24275000</v>
      </c>
      <c r="Y39" s="60">
        <v>-24271743</v>
      </c>
      <c r="Z39" s="140">
        <v>-99.99</v>
      </c>
      <c r="AA39" s="155">
        <v>24275000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57032945</v>
      </c>
      <c r="D42" s="206">
        <f>SUM(D38:D41)</f>
        <v>0</v>
      </c>
      <c r="E42" s="207">
        <f t="shared" si="3"/>
        <v>26837504</v>
      </c>
      <c r="F42" s="88">
        <f t="shared" si="3"/>
        <v>26837504</v>
      </c>
      <c r="G42" s="88">
        <f t="shared" si="3"/>
        <v>-4190092</v>
      </c>
      <c r="H42" s="88">
        <f t="shared" si="3"/>
        <v>28515625</v>
      </c>
      <c r="I42" s="88">
        <f t="shared" si="3"/>
        <v>-5398484</v>
      </c>
      <c r="J42" s="88">
        <f t="shared" si="3"/>
        <v>18927049</v>
      </c>
      <c r="K42" s="88">
        <f t="shared" si="3"/>
        <v>-10975601</v>
      </c>
      <c r="L42" s="88">
        <f t="shared" si="3"/>
        <v>-5245033</v>
      </c>
      <c r="M42" s="88">
        <f t="shared" si="3"/>
        <v>-6840445</v>
      </c>
      <c r="N42" s="88">
        <f t="shared" si="3"/>
        <v>-23061079</v>
      </c>
      <c r="O42" s="88">
        <f t="shared" si="3"/>
        <v>-4405320</v>
      </c>
      <c r="P42" s="88">
        <f t="shared" si="3"/>
        <v>-3082960</v>
      </c>
      <c r="Q42" s="88">
        <f t="shared" si="3"/>
        <v>-4945439</v>
      </c>
      <c r="R42" s="88">
        <f t="shared" si="3"/>
        <v>-12433719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-16567749</v>
      </c>
      <c r="X42" s="88">
        <f t="shared" si="3"/>
        <v>53090323</v>
      </c>
      <c r="Y42" s="88">
        <f t="shared" si="3"/>
        <v>-69658072</v>
      </c>
      <c r="Z42" s="208">
        <f>+IF(X42&lt;&gt;0,+(Y42/X42)*100,0)</f>
        <v>-131.20672104405918</v>
      </c>
      <c r="AA42" s="206">
        <f>SUM(AA38:AA41)</f>
        <v>26837504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57032945</v>
      </c>
      <c r="D44" s="210">
        <f>+D42-D43</f>
        <v>0</v>
      </c>
      <c r="E44" s="211">
        <f t="shared" si="4"/>
        <v>26837504</v>
      </c>
      <c r="F44" s="77">
        <f t="shared" si="4"/>
        <v>26837504</v>
      </c>
      <c r="G44" s="77">
        <f t="shared" si="4"/>
        <v>-4190092</v>
      </c>
      <c r="H44" s="77">
        <f t="shared" si="4"/>
        <v>28515625</v>
      </c>
      <c r="I44" s="77">
        <f t="shared" si="4"/>
        <v>-5398484</v>
      </c>
      <c r="J44" s="77">
        <f t="shared" si="4"/>
        <v>18927049</v>
      </c>
      <c r="K44" s="77">
        <f t="shared" si="4"/>
        <v>-10975601</v>
      </c>
      <c r="L44" s="77">
        <f t="shared" si="4"/>
        <v>-5245033</v>
      </c>
      <c r="M44" s="77">
        <f t="shared" si="4"/>
        <v>-6840445</v>
      </c>
      <c r="N44" s="77">
        <f t="shared" si="4"/>
        <v>-23061079</v>
      </c>
      <c r="O44" s="77">
        <f t="shared" si="4"/>
        <v>-4405320</v>
      </c>
      <c r="P44" s="77">
        <f t="shared" si="4"/>
        <v>-3082960</v>
      </c>
      <c r="Q44" s="77">
        <f t="shared" si="4"/>
        <v>-4945439</v>
      </c>
      <c r="R44" s="77">
        <f t="shared" si="4"/>
        <v>-12433719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-16567749</v>
      </c>
      <c r="X44" s="77">
        <f t="shared" si="4"/>
        <v>53090323</v>
      </c>
      <c r="Y44" s="77">
        <f t="shared" si="4"/>
        <v>-69658072</v>
      </c>
      <c r="Z44" s="212">
        <f>+IF(X44&lt;&gt;0,+(Y44/X44)*100,0)</f>
        <v>-131.20672104405918</v>
      </c>
      <c r="AA44" s="210">
        <f>+AA42-AA43</f>
        <v>26837504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57032945</v>
      </c>
      <c r="D46" s="206">
        <f>SUM(D44:D45)</f>
        <v>0</v>
      </c>
      <c r="E46" s="207">
        <f t="shared" si="5"/>
        <v>26837504</v>
      </c>
      <c r="F46" s="88">
        <f t="shared" si="5"/>
        <v>26837504</v>
      </c>
      <c r="G46" s="88">
        <f t="shared" si="5"/>
        <v>-4190092</v>
      </c>
      <c r="H46" s="88">
        <f t="shared" si="5"/>
        <v>28515625</v>
      </c>
      <c r="I46" s="88">
        <f t="shared" si="5"/>
        <v>-5398484</v>
      </c>
      <c r="J46" s="88">
        <f t="shared" si="5"/>
        <v>18927049</v>
      </c>
      <c r="K46" s="88">
        <f t="shared" si="5"/>
        <v>-10975601</v>
      </c>
      <c r="L46" s="88">
        <f t="shared" si="5"/>
        <v>-5245033</v>
      </c>
      <c r="M46" s="88">
        <f t="shared" si="5"/>
        <v>-6840445</v>
      </c>
      <c r="N46" s="88">
        <f t="shared" si="5"/>
        <v>-23061079</v>
      </c>
      <c r="O46" s="88">
        <f t="shared" si="5"/>
        <v>-4405320</v>
      </c>
      <c r="P46" s="88">
        <f t="shared" si="5"/>
        <v>-3082960</v>
      </c>
      <c r="Q46" s="88">
        <f t="shared" si="5"/>
        <v>-4945439</v>
      </c>
      <c r="R46" s="88">
        <f t="shared" si="5"/>
        <v>-12433719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-16567749</v>
      </c>
      <c r="X46" s="88">
        <f t="shared" si="5"/>
        <v>53090323</v>
      </c>
      <c r="Y46" s="88">
        <f t="shared" si="5"/>
        <v>-69658072</v>
      </c>
      <c r="Z46" s="208">
        <f>+IF(X46&lt;&gt;0,+(Y46/X46)*100,0)</f>
        <v>-131.20672104405918</v>
      </c>
      <c r="AA46" s="206">
        <f>SUM(AA44:AA45)</f>
        <v>26837504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57032945</v>
      </c>
      <c r="D48" s="217">
        <f>SUM(D46:D47)</f>
        <v>0</v>
      </c>
      <c r="E48" s="218">
        <f t="shared" si="6"/>
        <v>26837504</v>
      </c>
      <c r="F48" s="219">
        <f t="shared" si="6"/>
        <v>26837504</v>
      </c>
      <c r="G48" s="219">
        <f t="shared" si="6"/>
        <v>-4190092</v>
      </c>
      <c r="H48" s="220">
        <f t="shared" si="6"/>
        <v>28515625</v>
      </c>
      <c r="I48" s="220">
        <f t="shared" si="6"/>
        <v>-5398484</v>
      </c>
      <c r="J48" s="220">
        <f t="shared" si="6"/>
        <v>18927049</v>
      </c>
      <c r="K48" s="220">
        <f t="shared" si="6"/>
        <v>-10975601</v>
      </c>
      <c r="L48" s="220">
        <f t="shared" si="6"/>
        <v>-5245033</v>
      </c>
      <c r="M48" s="219">
        <f t="shared" si="6"/>
        <v>-6840445</v>
      </c>
      <c r="N48" s="219">
        <f t="shared" si="6"/>
        <v>-23061079</v>
      </c>
      <c r="O48" s="220">
        <f t="shared" si="6"/>
        <v>-4405320</v>
      </c>
      <c r="P48" s="220">
        <f t="shared" si="6"/>
        <v>-3082960</v>
      </c>
      <c r="Q48" s="220">
        <f t="shared" si="6"/>
        <v>-4945439</v>
      </c>
      <c r="R48" s="220">
        <f t="shared" si="6"/>
        <v>-12433719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-16567749</v>
      </c>
      <c r="X48" s="220">
        <f t="shared" si="6"/>
        <v>53090323</v>
      </c>
      <c r="Y48" s="220">
        <f t="shared" si="6"/>
        <v>-69658072</v>
      </c>
      <c r="Z48" s="221">
        <f>+IF(X48&lt;&gt;0,+(Y48/X48)*100,0)</f>
        <v>-131.20672104405918</v>
      </c>
      <c r="AA48" s="222">
        <f>SUM(AA46:AA47)</f>
        <v>26837504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1844000</v>
      </c>
      <c r="D5" s="153">
        <f>SUM(D6:D8)</f>
        <v>0</v>
      </c>
      <c r="E5" s="154">
        <f t="shared" si="0"/>
        <v>200000</v>
      </c>
      <c r="F5" s="100">
        <f t="shared" si="0"/>
        <v>200000</v>
      </c>
      <c r="G5" s="100">
        <f t="shared" si="0"/>
        <v>935853</v>
      </c>
      <c r="H5" s="100">
        <f t="shared" si="0"/>
        <v>18648</v>
      </c>
      <c r="I5" s="100">
        <f t="shared" si="0"/>
        <v>901485</v>
      </c>
      <c r="J5" s="100">
        <f t="shared" si="0"/>
        <v>1855986</v>
      </c>
      <c r="K5" s="100">
        <f t="shared" si="0"/>
        <v>19854</v>
      </c>
      <c r="L5" s="100">
        <f t="shared" si="0"/>
        <v>70362</v>
      </c>
      <c r="M5" s="100">
        <f t="shared" si="0"/>
        <v>-1802638</v>
      </c>
      <c r="N5" s="100">
        <f t="shared" si="0"/>
        <v>-1712422</v>
      </c>
      <c r="O5" s="100">
        <f t="shared" si="0"/>
        <v>0</v>
      </c>
      <c r="P5" s="100">
        <f t="shared" si="0"/>
        <v>0</v>
      </c>
      <c r="Q5" s="100">
        <f t="shared" si="0"/>
        <v>17314</v>
      </c>
      <c r="R5" s="100">
        <f t="shared" si="0"/>
        <v>17314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160878</v>
      </c>
      <c r="X5" s="100">
        <f t="shared" si="0"/>
        <v>165000</v>
      </c>
      <c r="Y5" s="100">
        <f t="shared" si="0"/>
        <v>-4122</v>
      </c>
      <c r="Z5" s="137">
        <f>+IF(X5&lt;&gt;0,+(Y5/X5)*100,0)</f>
        <v>-2.498181818181818</v>
      </c>
      <c r="AA5" s="153">
        <f>SUM(AA6:AA8)</f>
        <v>200000</v>
      </c>
    </row>
    <row r="6" spans="1:27" ht="12.75">
      <c r="A6" s="138" t="s">
        <v>75</v>
      </c>
      <c r="B6" s="136"/>
      <c r="C6" s="155">
        <v>47000</v>
      </c>
      <c r="D6" s="155"/>
      <c r="E6" s="156"/>
      <c r="F6" s="60"/>
      <c r="G6" s="60">
        <v>779553</v>
      </c>
      <c r="H6" s="60"/>
      <c r="I6" s="60">
        <v>779553</v>
      </c>
      <c r="J6" s="60">
        <v>1559106</v>
      </c>
      <c r="K6" s="60"/>
      <c r="L6" s="60"/>
      <c r="M6" s="60">
        <v>-1559000</v>
      </c>
      <c r="N6" s="60">
        <v>-1559000</v>
      </c>
      <c r="O6" s="60"/>
      <c r="P6" s="60"/>
      <c r="Q6" s="60"/>
      <c r="R6" s="60"/>
      <c r="S6" s="60"/>
      <c r="T6" s="60"/>
      <c r="U6" s="60"/>
      <c r="V6" s="60"/>
      <c r="W6" s="60">
        <v>106</v>
      </c>
      <c r="X6" s="60"/>
      <c r="Y6" s="60">
        <v>106</v>
      </c>
      <c r="Z6" s="140"/>
      <c r="AA6" s="62"/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>
        <v>1797000</v>
      </c>
      <c r="D8" s="155"/>
      <c r="E8" s="156">
        <v>200000</v>
      </c>
      <c r="F8" s="60">
        <v>200000</v>
      </c>
      <c r="G8" s="60">
        <v>156300</v>
      </c>
      <c r="H8" s="60">
        <v>18648</v>
      </c>
      <c r="I8" s="60">
        <v>121932</v>
      </c>
      <c r="J8" s="60">
        <v>296880</v>
      </c>
      <c r="K8" s="60">
        <v>19854</v>
      </c>
      <c r="L8" s="60">
        <v>70362</v>
      </c>
      <c r="M8" s="60">
        <v>-243638</v>
      </c>
      <c r="N8" s="60">
        <v>-153422</v>
      </c>
      <c r="O8" s="60"/>
      <c r="P8" s="60"/>
      <c r="Q8" s="60">
        <v>17314</v>
      </c>
      <c r="R8" s="60">
        <v>17314</v>
      </c>
      <c r="S8" s="60"/>
      <c r="T8" s="60"/>
      <c r="U8" s="60"/>
      <c r="V8" s="60"/>
      <c r="W8" s="60">
        <v>160772</v>
      </c>
      <c r="X8" s="60">
        <v>165000</v>
      </c>
      <c r="Y8" s="60">
        <v>-4228</v>
      </c>
      <c r="Z8" s="140">
        <v>-2.56</v>
      </c>
      <c r="AA8" s="62">
        <v>200000</v>
      </c>
    </row>
    <row r="9" spans="1:27" ht="12.75">
      <c r="A9" s="135" t="s">
        <v>78</v>
      </c>
      <c r="B9" s="136"/>
      <c r="C9" s="153">
        <f aca="true" t="shared" si="1" ref="C9:Y9">SUM(C10:C14)</f>
        <v>9437000</v>
      </c>
      <c r="D9" s="153">
        <f>SUM(D10:D14)</f>
        <v>0</v>
      </c>
      <c r="E9" s="154">
        <f t="shared" si="1"/>
        <v>2000000</v>
      </c>
      <c r="F9" s="100">
        <f t="shared" si="1"/>
        <v>2000000</v>
      </c>
      <c r="G9" s="100">
        <f t="shared" si="1"/>
        <v>144083</v>
      </c>
      <c r="H9" s="100">
        <f t="shared" si="1"/>
        <v>0</v>
      </c>
      <c r="I9" s="100">
        <f t="shared" si="1"/>
        <v>143546</v>
      </c>
      <c r="J9" s="100">
        <f t="shared" si="1"/>
        <v>287629</v>
      </c>
      <c r="K9" s="100">
        <f t="shared" si="1"/>
        <v>0</v>
      </c>
      <c r="L9" s="100">
        <f t="shared" si="1"/>
        <v>0</v>
      </c>
      <c r="M9" s="100">
        <f t="shared" si="1"/>
        <v>-287000</v>
      </c>
      <c r="N9" s="100">
        <f t="shared" si="1"/>
        <v>-287000</v>
      </c>
      <c r="O9" s="100">
        <f t="shared" si="1"/>
        <v>-537</v>
      </c>
      <c r="P9" s="100">
        <f t="shared" si="1"/>
        <v>0</v>
      </c>
      <c r="Q9" s="100">
        <f t="shared" si="1"/>
        <v>95000</v>
      </c>
      <c r="R9" s="100">
        <f t="shared" si="1"/>
        <v>94463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95092</v>
      </c>
      <c r="X9" s="100">
        <f t="shared" si="1"/>
        <v>1700000</v>
      </c>
      <c r="Y9" s="100">
        <f t="shared" si="1"/>
        <v>-1604908</v>
      </c>
      <c r="Z9" s="137">
        <f>+IF(X9&lt;&gt;0,+(Y9/X9)*100,0)</f>
        <v>-94.40635294117648</v>
      </c>
      <c r="AA9" s="102">
        <f>SUM(AA10:AA14)</f>
        <v>2000000</v>
      </c>
    </row>
    <row r="10" spans="1:27" ht="12.75">
      <c r="A10" s="138" t="s">
        <v>79</v>
      </c>
      <c r="B10" s="136"/>
      <c r="C10" s="155">
        <v>9437000</v>
      </c>
      <c r="D10" s="155"/>
      <c r="E10" s="156">
        <v>2000000</v>
      </c>
      <c r="F10" s="60">
        <v>2000000</v>
      </c>
      <c r="G10" s="60">
        <v>144083</v>
      </c>
      <c r="H10" s="60"/>
      <c r="I10" s="60">
        <v>143546</v>
      </c>
      <c r="J10" s="60">
        <v>287629</v>
      </c>
      <c r="K10" s="60"/>
      <c r="L10" s="60"/>
      <c r="M10" s="60">
        <v>-287000</v>
      </c>
      <c r="N10" s="60">
        <v>-287000</v>
      </c>
      <c r="O10" s="60">
        <v>-537</v>
      </c>
      <c r="P10" s="60"/>
      <c r="Q10" s="60">
        <v>95000</v>
      </c>
      <c r="R10" s="60">
        <v>94463</v>
      </c>
      <c r="S10" s="60"/>
      <c r="T10" s="60"/>
      <c r="U10" s="60"/>
      <c r="V10" s="60"/>
      <c r="W10" s="60">
        <v>95092</v>
      </c>
      <c r="X10" s="60">
        <v>1700000</v>
      </c>
      <c r="Y10" s="60">
        <v>-1604908</v>
      </c>
      <c r="Z10" s="140">
        <v>-94.41</v>
      </c>
      <c r="AA10" s="62">
        <v>2000000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51396000</v>
      </c>
      <c r="D15" s="153">
        <f>SUM(D16:D18)</f>
        <v>0</v>
      </c>
      <c r="E15" s="154">
        <f t="shared" si="2"/>
        <v>41556791</v>
      </c>
      <c r="F15" s="100">
        <f t="shared" si="2"/>
        <v>41556791</v>
      </c>
      <c r="G15" s="100">
        <f t="shared" si="2"/>
        <v>3701866</v>
      </c>
      <c r="H15" s="100">
        <f t="shared" si="2"/>
        <v>480575</v>
      </c>
      <c r="I15" s="100">
        <f t="shared" si="2"/>
        <v>630182</v>
      </c>
      <c r="J15" s="100">
        <f t="shared" si="2"/>
        <v>4812623</v>
      </c>
      <c r="K15" s="100">
        <f t="shared" si="2"/>
        <v>268700</v>
      </c>
      <c r="L15" s="100">
        <f t="shared" si="2"/>
        <v>264083</v>
      </c>
      <c r="M15" s="100">
        <f t="shared" si="2"/>
        <v>-841542</v>
      </c>
      <c r="N15" s="100">
        <f t="shared" si="2"/>
        <v>-308759</v>
      </c>
      <c r="O15" s="100">
        <f t="shared" si="2"/>
        <v>-537</v>
      </c>
      <c r="P15" s="100">
        <f t="shared" si="2"/>
        <v>974835</v>
      </c>
      <c r="Q15" s="100">
        <f t="shared" si="2"/>
        <v>273024</v>
      </c>
      <c r="R15" s="100">
        <f t="shared" si="2"/>
        <v>1247322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5751186</v>
      </c>
      <c r="X15" s="100">
        <f t="shared" si="2"/>
        <v>21438000</v>
      </c>
      <c r="Y15" s="100">
        <f t="shared" si="2"/>
        <v>-15686814</v>
      </c>
      <c r="Z15" s="137">
        <f>+IF(X15&lt;&gt;0,+(Y15/X15)*100,0)</f>
        <v>-73.17293590820039</v>
      </c>
      <c r="AA15" s="102">
        <f>SUM(AA16:AA18)</f>
        <v>41556791</v>
      </c>
    </row>
    <row r="16" spans="1:27" ht="12.75">
      <c r="A16" s="138" t="s">
        <v>85</v>
      </c>
      <c r="B16" s="136"/>
      <c r="C16" s="155">
        <v>1865000</v>
      </c>
      <c r="D16" s="155"/>
      <c r="E16" s="156">
        <v>20369177</v>
      </c>
      <c r="F16" s="60">
        <v>20369177</v>
      </c>
      <c r="G16" s="60"/>
      <c r="H16" s="60"/>
      <c r="I16" s="60"/>
      <c r="J16" s="60"/>
      <c r="K16" s="60"/>
      <c r="L16" s="60">
        <v>174150</v>
      </c>
      <c r="M16" s="60">
        <v>1150</v>
      </c>
      <c r="N16" s="60">
        <v>175300</v>
      </c>
      <c r="O16" s="60">
        <v>-537</v>
      </c>
      <c r="P16" s="60"/>
      <c r="Q16" s="60">
        <v>228721</v>
      </c>
      <c r="R16" s="60">
        <v>228184</v>
      </c>
      <c r="S16" s="60"/>
      <c r="T16" s="60"/>
      <c r="U16" s="60"/>
      <c r="V16" s="60"/>
      <c r="W16" s="60">
        <v>403484</v>
      </c>
      <c r="X16" s="60">
        <v>250000</v>
      </c>
      <c r="Y16" s="60">
        <v>153484</v>
      </c>
      <c r="Z16" s="140">
        <v>61.39</v>
      </c>
      <c r="AA16" s="62">
        <v>20369177</v>
      </c>
    </row>
    <row r="17" spans="1:27" ht="12.75">
      <c r="A17" s="138" t="s">
        <v>86</v>
      </c>
      <c r="B17" s="136"/>
      <c r="C17" s="155">
        <v>49531000</v>
      </c>
      <c r="D17" s="155"/>
      <c r="E17" s="156">
        <v>21187614</v>
      </c>
      <c r="F17" s="60">
        <v>21187614</v>
      </c>
      <c r="G17" s="60">
        <v>3701866</v>
      </c>
      <c r="H17" s="60">
        <v>480575</v>
      </c>
      <c r="I17" s="60">
        <v>630182</v>
      </c>
      <c r="J17" s="60">
        <v>4812623</v>
      </c>
      <c r="K17" s="60">
        <v>268700</v>
      </c>
      <c r="L17" s="60">
        <v>89933</v>
      </c>
      <c r="M17" s="60">
        <v>-842692</v>
      </c>
      <c r="N17" s="60">
        <v>-484059</v>
      </c>
      <c r="O17" s="60"/>
      <c r="P17" s="60">
        <v>974835</v>
      </c>
      <c r="Q17" s="60">
        <v>44303</v>
      </c>
      <c r="R17" s="60">
        <v>1019138</v>
      </c>
      <c r="S17" s="60"/>
      <c r="T17" s="60"/>
      <c r="U17" s="60"/>
      <c r="V17" s="60"/>
      <c r="W17" s="60">
        <v>5347702</v>
      </c>
      <c r="X17" s="60">
        <v>21188000</v>
      </c>
      <c r="Y17" s="60">
        <v>-15840298</v>
      </c>
      <c r="Z17" s="140">
        <v>-74.76</v>
      </c>
      <c r="AA17" s="62">
        <v>21187614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427000</v>
      </c>
      <c r="D19" s="153">
        <f>SUM(D20:D23)</f>
        <v>0</v>
      </c>
      <c r="E19" s="154">
        <f t="shared" si="3"/>
        <v>500000</v>
      </c>
      <c r="F19" s="100">
        <f t="shared" si="3"/>
        <v>500000</v>
      </c>
      <c r="G19" s="100">
        <f t="shared" si="3"/>
        <v>191536</v>
      </c>
      <c r="H19" s="100">
        <f t="shared" si="3"/>
        <v>1392188</v>
      </c>
      <c r="I19" s="100">
        <f t="shared" si="3"/>
        <v>-1006185</v>
      </c>
      <c r="J19" s="100">
        <f t="shared" si="3"/>
        <v>577539</v>
      </c>
      <c r="K19" s="100">
        <f t="shared" si="3"/>
        <v>1567840</v>
      </c>
      <c r="L19" s="100">
        <f t="shared" si="3"/>
        <v>92000</v>
      </c>
      <c r="M19" s="100">
        <f t="shared" si="3"/>
        <v>5622046</v>
      </c>
      <c r="N19" s="100">
        <f t="shared" si="3"/>
        <v>7281886</v>
      </c>
      <c r="O19" s="100">
        <f t="shared" si="3"/>
        <v>3203490</v>
      </c>
      <c r="P19" s="100">
        <f t="shared" si="3"/>
        <v>1370367</v>
      </c>
      <c r="Q19" s="100">
        <f t="shared" si="3"/>
        <v>148667</v>
      </c>
      <c r="R19" s="100">
        <f t="shared" si="3"/>
        <v>4722524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12581949</v>
      </c>
      <c r="X19" s="100">
        <f t="shared" si="3"/>
        <v>250000</v>
      </c>
      <c r="Y19" s="100">
        <f t="shared" si="3"/>
        <v>12331949</v>
      </c>
      <c r="Z19" s="137">
        <f>+IF(X19&lt;&gt;0,+(Y19/X19)*100,0)</f>
        <v>4932.7796</v>
      </c>
      <c r="AA19" s="102">
        <f>SUM(AA20:AA23)</f>
        <v>500000</v>
      </c>
    </row>
    <row r="20" spans="1:27" ht="12.75">
      <c r="A20" s="138" t="s">
        <v>89</v>
      </c>
      <c r="B20" s="136"/>
      <c r="C20" s="155">
        <v>427000</v>
      </c>
      <c r="D20" s="155"/>
      <c r="E20" s="156">
        <v>500000</v>
      </c>
      <c r="F20" s="60">
        <v>500000</v>
      </c>
      <c r="G20" s="60">
        <v>191536</v>
      </c>
      <c r="H20" s="60"/>
      <c r="I20" s="60">
        <v>191536</v>
      </c>
      <c r="J20" s="60">
        <v>383072</v>
      </c>
      <c r="K20" s="60">
        <v>14500</v>
      </c>
      <c r="L20" s="60"/>
      <c r="M20" s="60">
        <v>-383000</v>
      </c>
      <c r="N20" s="60">
        <v>-368500</v>
      </c>
      <c r="O20" s="60"/>
      <c r="P20" s="60">
        <v>26332</v>
      </c>
      <c r="Q20" s="60"/>
      <c r="R20" s="60">
        <v>26332</v>
      </c>
      <c r="S20" s="60"/>
      <c r="T20" s="60"/>
      <c r="U20" s="60"/>
      <c r="V20" s="60"/>
      <c r="W20" s="60">
        <v>40904</v>
      </c>
      <c r="X20" s="60">
        <v>250000</v>
      </c>
      <c r="Y20" s="60">
        <v>-209096</v>
      </c>
      <c r="Z20" s="140">
        <v>-83.64</v>
      </c>
      <c r="AA20" s="62">
        <v>500000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>
        <v>1392188</v>
      </c>
      <c r="I23" s="60">
        <v>-1197721</v>
      </c>
      <c r="J23" s="60">
        <v>194467</v>
      </c>
      <c r="K23" s="60">
        <v>1553340</v>
      </c>
      <c r="L23" s="60">
        <v>92000</v>
      </c>
      <c r="M23" s="60">
        <v>6005046</v>
      </c>
      <c r="N23" s="60">
        <v>7650386</v>
      </c>
      <c r="O23" s="60">
        <v>3203490</v>
      </c>
      <c r="P23" s="60">
        <v>1344035</v>
      </c>
      <c r="Q23" s="60">
        <v>148667</v>
      </c>
      <c r="R23" s="60">
        <v>4696192</v>
      </c>
      <c r="S23" s="60"/>
      <c r="T23" s="60"/>
      <c r="U23" s="60"/>
      <c r="V23" s="60"/>
      <c r="W23" s="60">
        <v>12541045</v>
      </c>
      <c r="X23" s="60"/>
      <c r="Y23" s="60">
        <v>12541045</v>
      </c>
      <c r="Z23" s="140"/>
      <c r="AA23" s="62"/>
    </row>
    <row r="24" spans="1:27" ht="12.75">
      <c r="A24" s="135" t="s">
        <v>93</v>
      </c>
      <c r="B24" s="142"/>
      <c r="C24" s="153"/>
      <c r="D24" s="153"/>
      <c r="E24" s="154">
        <v>2000000</v>
      </c>
      <c r="F24" s="100">
        <v>2000000</v>
      </c>
      <c r="G24" s="100">
        <v>144083</v>
      </c>
      <c r="H24" s="100"/>
      <c r="I24" s="100">
        <v>143546</v>
      </c>
      <c r="J24" s="100">
        <v>287629</v>
      </c>
      <c r="K24" s="100"/>
      <c r="L24" s="100"/>
      <c r="M24" s="100">
        <v>-288000</v>
      </c>
      <c r="N24" s="100">
        <v>-288000</v>
      </c>
      <c r="O24" s="100"/>
      <c r="P24" s="100"/>
      <c r="Q24" s="100"/>
      <c r="R24" s="100"/>
      <c r="S24" s="100"/>
      <c r="T24" s="100"/>
      <c r="U24" s="100"/>
      <c r="V24" s="100"/>
      <c r="W24" s="100">
        <v>-371</v>
      </c>
      <c r="X24" s="100">
        <v>1770000</v>
      </c>
      <c r="Y24" s="100">
        <v>-1770371</v>
      </c>
      <c r="Z24" s="137">
        <v>-100.02</v>
      </c>
      <c r="AA24" s="102">
        <v>2000000</v>
      </c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63104000</v>
      </c>
      <c r="D25" s="217">
        <f>+D5+D9+D15+D19+D24</f>
        <v>0</v>
      </c>
      <c r="E25" s="230">
        <f t="shared" si="4"/>
        <v>46256791</v>
      </c>
      <c r="F25" s="219">
        <f t="shared" si="4"/>
        <v>46256791</v>
      </c>
      <c r="G25" s="219">
        <f t="shared" si="4"/>
        <v>5117421</v>
      </c>
      <c r="H25" s="219">
        <f t="shared" si="4"/>
        <v>1891411</v>
      </c>
      <c r="I25" s="219">
        <f t="shared" si="4"/>
        <v>812574</v>
      </c>
      <c r="J25" s="219">
        <f t="shared" si="4"/>
        <v>7821406</v>
      </c>
      <c r="K25" s="219">
        <f t="shared" si="4"/>
        <v>1856394</v>
      </c>
      <c r="L25" s="219">
        <f t="shared" si="4"/>
        <v>426445</v>
      </c>
      <c r="M25" s="219">
        <f t="shared" si="4"/>
        <v>2402866</v>
      </c>
      <c r="N25" s="219">
        <f t="shared" si="4"/>
        <v>4685705</v>
      </c>
      <c r="O25" s="219">
        <f t="shared" si="4"/>
        <v>3202416</v>
      </c>
      <c r="P25" s="219">
        <f t="shared" si="4"/>
        <v>2345202</v>
      </c>
      <c r="Q25" s="219">
        <f t="shared" si="4"/>
        <v>534005</v>
      </c>
      <c r="R25" s="219">
        <f t="shared" si="4"/>
        <v>6081623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18588734</v>
      </c>
      <c r="X25" s="219">
        <f t="shared" si="4"/>
        <v>25323000</v>
      </c>
      <c r="Y25" s="219">
        <f t="shared" si="4"/>
        <v>-6734266</v>
      </c>
      <c r="Z25" s="231">
        <f>+IF(X25&lt;&gt;0,+(Y25/X25)*100,0)</f>
        <v>-26.593476286379968</v>
      </c>
      <c r="AA25" s="232">
        <f>+AA5+AA9+AA15+AA19+AA24</f>
        <v>46256791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24972000</v>
      </c>
      <c r="D28" s="155"/>
      <c r="E28" s="156">
        <v>21161250</v>
      </c>
      <c r="F28" s="60">
        <v>21161250</v>
      </c>
      <c r="G28" s="60">
        <v>5117421</v>
      </c>
      <c r="H28" s="60">
        <v>1891411</v>
      </c>
      <c r="I28" s="60">
        <v>812574</v>
      </c>
      <c r="J28" s="60">
        <v>7821406</v>
      </c>
      <c r="K28" s="60">
        <v>1856394</v>
      </c>
      <c r="L28" s="60">
        <v>426445</v>
      </c>
      <c r="M28" s="60">
        <v>2645354</v>
      </c>
      <c r="N28" s="60">
        <v>4928193</v>
      </c>
      <c r="O28" s="60">
        <v>3203490</v>
      </c>
      <c r="P28" s="60">
        <v>2345202</v>
      </c>
      <c r="Q28" s="60">
        <v>534005</v>
      </c>
      <c r="R28" s="60">
        <v>6082697</v>
      </c>
      <c r="S28" s="60"/>
      <c r="T28" s="60"/>
      <c r="U28" s="60"/>
      <c r="V28" s="60"/>
      <c r="W28" s="60">
        <v>18832296</v>
      </c>
      <c r="X28" s="60">
        <v>21161000</v>
      </c>
      <c r="Y28" s="60">
        <v>-2328704</v>
      </c>
      <c r="Z28" s="140">
        <v>-11</v>
      </c>
      <c r="AA28" s="155">
        <v>21161250</v>
      </c>
    </row>
    <row r="29" spans="1:27" ht="12.75">
      <c r="A29" s="234" t="s">
        <v>134</v>
      </c>
      <c r="B29" s="136"/>
      <c r="C29" s="155">
        <v>3756000</v>
      </c>
      <c r="D29" s="155"/>
      <c r="E29" s="156">
        <v>2000000</v>
      </c>
      <c r="F29" s="60">
        <v>2000000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2000000</v>
      </c>
      <c r="Y29" s="60">
        <v>-2000000</v>
      </c>
      <c r="Z29" s="140">
        <v>-100</v>
      </c>
      <c r="AA29" s="62">
        <v>2000000</v>
      </c>
    </row>
    <row r="30" spans="1:27" ht="12.75">
      <c r="A30" s="234" t="s">
        <v>135</v>
      </c>
      <c r="B30" s="136"/>
      <c r="C30" s="157">
        <v>634000</v>
      </c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29362000</v>
      </c>
      <c r="D32" s="210">
        <f>SUM(D28:D31)</f>
        <v>0</v>
      </c>
      <c r="E32" s="211">
        <f t="shared" si="5"/>
        <v>23161250</v>
      </c>
      <c r="F32" s="77">
        <f t="shared" si="5"/>
        <v>23161250</v>
      </c>
      <c r="G32" s="77">
        <f t="shared" si="5"/>
        <v>5117421</v>
      </c>
      <c r="H32" s="77">
        <f t="shared" si="5"/>
        <v>1891411</v>
      </c>
      <c r="I32" s="77">
        <f t="shared" si="5"/>
        <v>812574</v>
      </c>
      <c r="J32" s="77">
        <f t="shared" si="5"/>
        <v>7821406</v>
      </c>
      <c r="K32" s="77">
        <f t="shared" si="5"/>
        <v>1856394</v>
      </c>
      <c r="L32" s="77">
        <f t="shared" si="5"/>
        <v>426445</v>
      </c>
      <c r="M32" s="77">
        <f t="shared" si="5"/>
        <v>2645354</v>
      </c>
      <c r="N32" s="77">
        <f t="shared" si="5"/>
        <v>4928193</v>
      </c>
      <c r="O32" s="77">
        <f t="shared" si="5"/>
        <v>3203490</v>
      </c>
      <c r="P32" s="77">
        <f t="shared" si="5"/>
        <v>2345202</v>
      </c>
      <c r="Q32" s="77">
        <f t="shared" si="5"/>
        <v>534005</v>
      </c>
      <c r="R32" s="77">
        <f t="shared" si="5"/>
        <v>6082697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18832296</v>
      </c>
      <c r="X32" s="77">
        <f t="shared" si="5"/>
        <v>23161000</v>
      </c>
      <c r="Y32" s="77">
        <f t="shared" si="5"/>
        <v>-4328704</v>
      </c>
      <c r="Z32" s="212">
        <f>+IF(X32&lt;&gt;0,+(Y32/X32)*100,0)</f>
        <v>-18.689624800310867</v>
      </c>
      <c r="AA32" s="79">
        <f>SUM(AA28:AA31)</f>
        <v>23161250</v>
      </c>
    </row>
    <row r="33" spans="1:27" ht="12.75">
      <c r="A33" s="237" t="s">
        <v>51</v>
      </c>
      <c r="B33" s="136" t="s">
        <v>137</v>
      </c>
      <c r="C33" s="155">
        <v>1865000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>
        <v>-1074</v>
      </c>
      <c r="P33" s="60"/>
      <c r="Q33" s="60"/>
      <c r="R33" s="60">
        <v>-1074</v>
      </c>
      <c r="S33" s="60"/>
      <c r="T33" s="60"/>
      <c r="U33" s="60"/>
      <c r="V33" s="60"/>
      <c r="W33" s="60">
        <v>-1074</v>
      </c>
      <c r="X33" s="60"/>
      <c r="Y33" s="60">
        <v>-1074</v>
      </c>
      <c r="Z33" s="140"/>
      <c r="AA33" s="62"/>
    </row>
    <row r="34" spans="1:27" ht="12.75">
      <c r="A34" s="237" t="s">
        <v>52</v>
      </c>
      <c r="B34" s="136" t="s">
        <v>138</v>
      </c>
      <c r="C34" s="155">
        <v>427000</v>
      </c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31450000</v>
      </c>
      <c r="D35" s="155"/>
      <c r="E35" s="156">
        <v>23095541</v>
      </c>
      <c r="F35" s="60">
        <v>23095541</v>
      </c>
      <c r="G35" s="60"/>
      <c r="H35" s="60"/>
      <c r="I35" s="60"/>
      <c r="J35" s="60"/>
      <c r="K35" s="60"/>
      <c r="L35" s="60"/>
      <c r="M35" s="60">
        <v>-242488</v>
      </c>
      <c r="N35" s="60">
        <v>-242488</v>
      </c>
      <c r="O35" s="60"/>
      <c r="P35" s="60"/>
      <c r="Q35" s="60"/>
      <c r="R35" s="60"/>
      <c r="S35" s="60"/>
      <c r="T35" s="60"/>
      <c r="U35" s="60"/>
      <c r="V35" s="60"/>
      <c r="W35" s="60">
        <v>-242488</v>
      </c>
      <c r="X35" s="60"/>
      <c r="Y35" s="60">
        <v>-242488</v>
      </c>
      <c r="Z35" s="140"/>
      <c r="AA35" s="62">
        <v>23095541</v>
      </c>
    </row>
    <row r="36" spans="1:27" ht="12.75">
      <c r="A36" s="238" t="s">
        <v>139</v>
      </c>
      <c r="B36" s="149"/>
      <c r="C36" s="222">
        <f aca="true" t="shared" si="6" ref="C36:Y36">SUM(C32:C35)</f>
        <v>63104000</v>
      </c>
      <c r="D36" s="222">
        <f>SUM(D32:D35)</f>
        <v>0</v>
      </c>
      <c r="E36" s="218">
        <f t="shared" si="6"/>
        <v>46256791</v>
      </c>
      <c r="F36" s="220">
        <f t="shared" si="6"/>
        <v>46256791</v>
      </c>
      <c r="G36" s="220">
        <f t="shared" si="6"/>
        <v>5117421</v>
      </c>
      <c r="H36" s="220">
        <f t="shared" si="6"/>
        <v>1891411</v>
      </c>
      <c r="I36" s="220">
        <f t="shared" si="6"/>
        <v>812574</v>
      </c>
      <c r="J36" s="220">
        <f t="shared" si="6"/>
        <v>7821406</v>
      </c>
      <c r="K36" s="220">
        <f t="shared" si="6"/>
        <v>1856394</v>
      </c>
      <c r="L36" s="220">
        <f t="shared" si="6"/>
        <v>426445</v>
      </c>
      <c r="M36" s="220">
        <f t="shared" si="6"/>
        <v>2402866</v>
      </c>
      <c r="N36" s="220">
        <f t="shared" si="6"/>
        <v>4685705</v>
      </c>
      <c r="O36" s="220">
        <f t="shared" si="6"/>
        <v>3202416</v>
      </c>
      <c r="P36" s="220">
        <f t="shared" si="6"/>
        <v>2345202</v>
      </c>
      <c r="Q36" s="220">
        <f t="shared" si="6"/>
        <v>534005</v>
      </c>
      <c r="R36" s="220">
        <f t="shared" si="6"/>
        <v>6081623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18588734</v>
      </c>
      <c r="X36" s="220">
        <f t="shared" si="6"/>
        <v>23161000</v>
      </c>
      <c r="Y36" s="220">
        <f t="shared" si="6"/>
        <v>-4572266</v>
      </c>
      <c r="Z36" s="221">
        <f>+IF(X36&lt;&gt;0,+(Y36/X36)*100,0)</f>
        <v>-19.741228789775917</v>
      </c>
      <c r="AA36" s="239">
        <f>SUM(AA32:AA35)</f>
        <v>46256791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110840066</v>
      </c>
      <c r="D6" s="155"/>
      <c r="E6" s="59">
        <v>2470350</v>
      </c>
      <c r="F6" s="60">
        <v>2470350</v>
      </c>
      <c r="G6" s="60">
        <v>7058042</v>
      </c>
      <c r="H6" s="60">
        <v>13011549</v>
      </c>
      <c r="I6" s="60">
        <v>1121138</v>
      </c>
      <c r="J6" s="60">
        <v>1121138</v>
      </c>
      <c r="K6" s="60">
        <v>1586222</v>
      </c>
      <c r="L6" s="60">
        <v>5963938</v>
      </c>
      <c r="M6" s="60">
        <v>12292836</v>
      </c>
      <c r="N6" s="60">
        <v>12292836</v>
      </c>
      <c r="O6" s="60">
        <v>5729782</v>
      </c>
      <c r="P6" s="60">
        <v>3758016</v>
      </c>
      <c r="Q6" s="60">
        <v>2129514</v>
      </c>
      <c r="R6" s="60">
        <v>2129514</v>
      </c>
      <c r="S6" s="60"/>
      <c r="T6" s="60"/>
      <c r="U6" s="60"/>
      <c r="V6" s="60"/>
      <c r="W6" s="60">
        <v>2129514</v>
      </c>
      <c r="X6" s="60">
        <v>1852763</v>
      </c>
      <c r="Y6" s="60">
        <v>276751</v>
      </c>
      <c r="Z6" s="140">
        <v>14.94</v>
      </c>
      <c r="AA6" s="62">
        <v>2470350</v>
      </c>
    </row>
    <row r="7" spans="1:27" ht="12.75">
      <c r="A7" s="249" t="s">
        <v>144</v>
      </c>
      <c r="B7" s="182"/>
      <c r="C7" s="155"/>
      <c r="D7" s="155"/>
      <c r="E7" s="59">
        <v>62126000</v>
      </c>
      <c r="F7" s="60">
        <v>62126000</v>
      </c>
      <c r="G7" s="60">
        <v>127734076</v>
      </c>
      <c r="H7" s="60">
        <v>117410266</v>
      </c>
      <c r="I7" s="60">
        <v>123339978</v>
      </c>
      <c r="J7" s="60">
        <v>123339978</v>
      </c>
      <c r="K7" s="60">
        <v>123531589</v>
      </c>
      <c r="L7" s="60">
        <v>112334012</v>
      </c>
      <c r="M7" s="60">
        <v>143851161</v>
      </c>
      <c r="N7" s="60">
        <v>143851161</v>
      </c>
      <c r="O7" s="60">
        <v>144492662</v>
      </c>
      <c r="P7" s="60">
        <v>143776955</v>
      </c>
      <c r="Q7" s="60">
        <v>158964474</v>
      </c>
      <c r="R7" s="60">
        <v>158964474</v>
      </c>
      <c r="S7" s="60"/>
      <c r="T7" s="60"/>
      <c r="U7" s="60"/>
      <c r="V7" s="60"/>
      <c r="W7" s="60">
        <v>158964474</v>
      </c>
      <c r="X7" s="60">
        <v>46594500</v>
      </c>
      <c r="Y7" s="60">
        <v>112369974</v>
      </c>
      <c r="Z7" s="140">
        <v>241.17</v>
      </c>
      <c r="AA7" s="62">
        <v>62126000</v>
      </c>
    </row>
    <row r="8" spans="1:27" ht="12.75">
      <c r="A8" s="249" t="s">
        <v>145</v>
      </c>
      <c r="B8" s="182"/>
      <c r="C8" s="155">
        <v>12638232</v>
      </c>
      <c r="D8" s="155"/>
      <c r="E8" s="59">
        <v>10776700</v>
      </c>
      <c r="F8" s="60">
        <v>10776700</v>
      </c>
      <c r="G8" s="60">
        <v>21521462</v>
      </c>
      <c r="H8" s="60">
        <v>22050059</v>
      </c>
      <c r="I8" s="60">
        <v>20173069</v>
      </c>
      <c r="J8" s="60">
        <v>20173069</v>
      </c>
      <c r="K8" s="60">
        <v>18203352</v>
      </c>
      <c r="L8" s="60">
        <v>17179541</v>
      </c>
      <c r="M8" s="60">
        <v>16596082</v>
      </c>
      <c r="N8" s="60">
        <v>16596082</v>
      </c>
      <c r="O8" s="60">
        <v>17555750</v>
      </c>
      <c r="P8" s="60">
        <v>17964923</v>
      </c>
      <c r="Q8" s="60">
        <v>18095435</v>
      </c>
      <c r="R8" s="60">
        <v>18095435</v>
      </c>
      <c r="S8" s="60"/>
      <c r="T8" s="60"/>
      <c r="U8" s="60"/>
      <c r="V8" s="60"/>
      <c r="W8" s="60">
        <v>18095435</v>
      </c>
      <c r="X8" s="60">
        <v>8082525</v>
      </c>
      <c r="Y8" s="60">
        <v>10012910</v>
      </c>
      <c r="Z8" s="140">
        <v>123.88</v>
      </c>
      <c r="AA8" s="62">
        <v>10776700</v>
      </c>
    </row>
    <row r="9" spans="1:27" ht="12.75">
      <c r="A9" s="249" t="s">
        <v>146</v>
      </c>
      <c r="B9" s="182"/>
      <c r="C9" s="155">
        <v>5023157</v>
      </c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560491</v>
      </c>
      <c r="D11" s="155"/>
      <c r="E11" s="59">
        <v>118170</v>
      </c>
      <c r="F11" s="60">
        <v>118170</v>
      </c>
      <c r="G11" s="60">
        <v>114091</v>
      </c>
      <c r="H11" s="60">
        <v>87070</v>
      </c>
      <c r="I11" s="60">
        <v>85923</v>
      </c>
      <c r="J11" s="60">
        <v>85923</v>
      </c>
      <c r="K11" s="60">
        <v>33390</v>
      </c>
      <c r="L11" s="60">
        <v>78134</v>
      </c>
      <c r="M11" s="60">
        <v>102079</v>
      </c>
      <c r="N11" s="60">
        <v>102079</v>
      </c>
      <c r="O11" s="60">
        <v>73872</v>
      </c>
      <c r="P11" s="60">
        <v>109068</v>
      </c>
      <c r="Q11" s="60">
        <v>109069</v>
      </c>
      <c r="R11" s="60">
        <v>109069</v>
      </c>
      <c r="S11" s="60"/>
      <c r="T11" s="60"/>
      <c r="U11" s="60"/>
      <c r="V11" s="60"/>
      <c r="W11" s="60">
        <v>109069</v>
      </c>
      <c r="X11" s="60">
        <v>88628</v>
      </c>
      <c r="Y11" s="60">
        <v>20441</v>
      </c>
      <c r="Z11" s="140">
        <v>23.06</v>
      </c>
      <c r="AA11" s="62">
        <v>118170</v>
      </c>
    </row>
    <row r="12" spans="1:27" ht="12.75">
      <c r="A12" s="250" t="s">
        <v>56</v>
      </c>
      <c r="B12" s="251"/>
      <c r="C12" s="168">
        <f aca="true" t="shared" si="0" ref="C12:Y12">SUM(C6:C11)</f>
        <v>129061946</v>
      </c>
      <c r="D12" s="168">
        <f>SUM(D6:D11)</f>
        <v>0</v>
      </c>
      <c r="E12" s="72">
        <f t="shared" si="0"/>
        <v>75491220</v>
      </c>
      <c r="F12" s="73">
        <f t="shared" si="0"/>
        <v>75491220</v>
      </c>
      <c r="G12" s="73">
        <f t="shared" si="0"/>
        <v>156427671</v>
      </c>
      <c r="H12" s="73">
        <f t="shared" si="0"/>
        <v>152558944</v>
      </c>
      <c r="I12" s="73">
        <f t="shared" si="0"/>
        <v>144720108</v>
      </c>
      <c r="J12" s="73">
        <f t="shared" si="0"/>
        <v>144720108</v>
      </c>
      <c r="K12" s="73">
        <f t="shared" si="0"/>
        <v>143354553</v>
      </c>
      <c r="L12" s="73">
        <f t="shared" si="0"/>
        <v>135555625</v>
      </c>
      <c r="M12" s="73">
        <f t="shared" si="0"/>
        <v>172842158</v>
      </c>
      <c r="N12" s="73">
        <f t="shared" si="0"/>
        <v>172842158</v>
      </c>
      <c r="O12" s="73">
        <f t="shared" si="0"/>
        <v>167852066</v>
      </c>
      <c r="P12" s="73">
        <f t="shared" si="0"/>
        <v>165608962</v>
      </c>
      <c r="Q12" s="73">
        <f t="shared" si="0"/>
        <v>179298492</v>
      </c>
      <c r="R12" s="73">
        <f t="shared" si="0"/>
        <v>179298492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179298492</v>
      </c>
      <c r="X12" s="73">
        <f t="shared" si="0"/>
        <v>56618416</v>
      </c>
      <c r="Y12" s="73">
        <f t="shared" si="0"/>
        <v>122680076</v>
      </c>
      <c r="Z12" s="170">
        <f>+IF(X12&lt;&gt;0,+(Y12/X12)*100,0)</f>
        <v>216.6787498965001</v>
      </c>
      <c r="AA12" s="74">
        <f>SUM(AA6:AA11)</f>
        <v>75491220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1479000</v>
      </c>
      <c r="D17" s="155"/>
      <c r="E17" s="59">
        <v>1463490</v>
      </c>
      <c r="F17" s="60">
        <v>1463490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1097618</v>
      </c>
      <c r="Y17" s="60">
        <v>-1097618</v>
      </c>
      <c r="Z17" s="140">
        <v>-100</v>
      </c>
      <c r="AA17" s="62">
        <v>1463490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202633413</v>
      </c>
      <c r="D19" s="155"/>
      <c r="E19" s="59">
        <v>263251250</v>
      </c>
      <c r="F19" s="60">
        <v>263251250</v>
      </c>
      <c r="G19" s="60">
        <v>200545797</v>
      </c>
      <c r="H19" s="60">
        <v>203649397</v>
      </c>
      <c r="I19" s="60">
        <v>203649397</v>
      </c>
      <c r="J19" s="60">
        <v>203649397</v>
      </c>
      <c r="K19" s="60">
        <v>203649397</v>
      </c>
      <c r="L19" s="60">
        <v>202392540</v>
      </c>
      <c r="M19" s="60">
        <v>202392539</v>
      </c>
      <c r="N19" s="60">
        <v>202392539</v>
      </c>
      <c r="O19" s="60">
        <v>202392540</v>
      </c>
      <c r="P19" s="60">
        <v>202392540</v>
      </c>
      <c r="Q19" s="60">
        <v>202392540</v>
      </c>
      <c r="R19" s="60">
        <v>202392540</v>
      </c>
      <c r="S19" s="60"/>
      <c r="T19" s="60"/>
      <c r="U19" s="60"/>
      <c r="V19" s="60"/>
      <c r="W19" s="60">
        <v>202392540</v>
      </c>
      <c r="X19" s="60">
        <v>197438438</v>
      </c>
      <c r="Y19" s="60">
        <v>4954102</v>
      </c>
      <c r="Z19" s="140">
        <v>2.51</v>
      </c>
      <c r="AA19" s="62">
        <v>263251250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23908</v>
      </c>
      <c r="D22" s="155"/>
      <c r="E22" s="59">
        <v>404000</v>
      </c>
      <c r="F22" s="60">
        <v>404000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303000</v>
      </c>
      <c r="Y22" s="60">
        <v>-303000</v>
      </c>
      <c r="Z22" s="140">
        <v>-100</v>
      </c>
      <c r="AA22" s="62">
        <v>404000</v>
      </c>
    </row>
    <row r="23" spans="1:27" ht="12.75">
      <c r="A23" s="249" t="s">
        <v>158</v>
      </c>
      <c r="B23" s="182"/>
      <c r="C23" s="155">
        <v>29307519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233443840</v>
      </c>
      <c r="D24" s="168">
        <f>SUM(D15:D23)</f>
        <v>0</v>
      </c>
      <c r="E24" s="76">
        <f t="shared" si="1"/>
        <v>265118740</v>
      </c>
      <c r="F24" s="77">
        <f t="shared" si="1"/>
        <v>265118740</v>
      </c>
      <c r="G24" s="77">
        <f t="shared" si="1"/>
        <v>200545797</v>
      </c>
      <c r="H24" s="77">
        <f t="shared" si="1"/>
        <v>203649397</v>
      </c>
      <c r="I24" s="77">
        <f t="shared" si="1"/>
        <v>203649397</v>
      </c>
      <c r="J24" s="77">
        <f t="shared" si="1"/>
        <v>203649397</v>
      </c>
      <c r="K24" s="77">
        <f t="shared" si="1"/>
        <v>203649397</v>
      </c>
      <c r="L24" s="77">
        <f t="shared" si="1"/>
        <v>202392540</v>
      </c>
      <c r="M24" s="77">
        <f t="shared" si="1"/>
        <v>202392539</v>
      </c>
      <c r="N24" s="77">
        <f t="shared" si="1"/>
        <v>202392539</v>
      </c>
      <c r="O24" s="77">
        <f t="shared" si="1"/>
        <v>202392540</v>
      </c>
      <c r="P24" s="77">
        <f t="shared" si="1"/>
        <v>202392540</v>
      </c>
      <c r="Q24" s="77">
        <f t="shared" si="1"/>
        <v>202392540</v>
      </c>
      <c r="R24" s="77">
        <f t="shared" si="1"/>
        <v>202392540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202392540</v>
      </c>
      <c r="X24" s="77">
        <f t="shared" si="1"/>
        <v>198839056</v>
      </c>
      <c r="Y24" s="77">
        <f t="shared" si="1"/>
        <v>3553484</v>
      </c>
      <c r="Z24" s="212">
        <f>+IF(X24&lt;&gt;0,+(Y24/X24)*100,0)</f>
        <v>1.7871157062825727</v>
      </c>
      <c r="AA24" s="79">
        <f>SUM(AA15:AA23)</f>
        <v>265118740</v>
      </c>
    </row>
    <row r="25" spans="1:27" ht="12.75">
      <c r="A25" s="250" t="s">
        <v>159</v>
      </c>
      <c r="B25" s="251"/>
      <c r="C25" s="168">
        <f aca="true" t="shared" si="2" ref="C25:Y25">+C12+C24</f>
        <v>362505786</v>
      </c>
      <c r="D25" s="168">
        <f>+D12+D24</f>
        <v>0</v>
      </c>
      <c r="E25" s="72">
        <f t="shared" si="2"/>
        <v>340609960</v>
      </c>
      <c r="F25" s="73">
        <f t="shared" si="2"/>
        <v>340609960</v>
      </c>
      <c r="G25" s="73">
        <f t="shared" si="2"/>
        <v>356973468</v>
      </c>
      <c r="H25" s="73">
        <f t="shared" si="2"/>
        <v>356208341</v>
      </c>
      <c r="I25" s="73">
        <f t="shared" si="2"/>
        <v>348369505</v>
      </c>
      <c r="J25" s="73">
        <f t="shared" si="2"/>
        <v>348369505</v>
      </c>
      <c r="K25" s="73">
        <f t="shared" si="2"/>
        <v>347003950</v>
      </c>
      <c r="L25" s="73">
        <f t="shared" si="2"/>
        <v>337948165</v>
      </c>
      <c r="M25" s="73">
        <f t="shared" si="2"/>
        <v>375234697</v>
      </c>
      <c r="N25" s="73">
        <f t="shared" si="2"/>
        <v>375234697</v>
      </c>
      <c r="O25" s="73">
        <f t="shared" si="2"/>
        <v>370244606</v>
      </c>
      <c r="P25" s="73">
        <f t="shared" si="2"/>
        <v>368001502</v>
      </c>
      <c r="Q25" s="73">
        <f t="shared" si="2"/>
        <v>381691032</v>
      </c>
      <c r="R25" s="73">
        <f t="shared" si="2"/>
        <v>381691032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381691032</v>
      </c>
      <c r="X25" s="73">
        <f t="shared" si="2"/>
        <v>255457472</v>
      </c>
      <c r="Y25" s="73">
        <f t="shared" si="2"/>
        <v>126233560</v>
      </c>
      <c r="Z25" s="170">
        <f>+IF(X25&lt;&gt;0,+(Y25/X25)*100,0)</f>
        <v>49.4147064917326</v>
      </c>
      <c r="AA25" s="74">
        <f>+AA12+AA24</f>
        <v>340609960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261866</v>
      </c>
      <c r="D30" s="155"/>
      <c r="E30" s="59">
        <v>39000</v>
      </c>
      <c r="F30" s="60">
        <v>39000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29250</v>
      </c>
      <c r="Y30" s="60">
        <v>-29250</v>
      </c>
      <c r="Z30" s="140">
        <v>-100</v>
      </c>
      <c r="AA30" s="62">
        <v>39000</v>
      </c>
    </row>
    <row r="31" spans="1:27" ht="12.75">
      <c r="A31" s="249" t="s">
        <v>163</v>
      </c>
      <c r="B31" s="182"/>
      <c r="C31" s="155">
        <v>521657</v>
      </c>
      <c r="D31" s="155"/>
      <c r="E31" s="59">
        <v>499000</v>
      </c>
      <c r="F31" s="60">
        <v>499000</v>
      </c>
      <c r="G31" s="60">
        <v>521057</v>
      </c>
      <c r="H31" s="60">
        <v>521057</v>
      </c>
      <c r="I31" s="60">
        <v>521057</v>
      </c>
      <c r="J31" s="60">
        <v>521057</v>
      </c>
      <c r="K31" s="60">
        <v>521057</v>
      </c>
      <c r="L31" s="60">
        <v>523057</v>
      </c>
      <c r="M31" s="60">
        <v>525057</v>
      </c>
      <c r="N31" s="60">
        <v>525057</v>
      </c>
      <c r="O31" s="60">
        <v>525057</v>
      </c>
      <c r="P31" s="60">
        <v>529057</v>
      </c>
      <c r="Q31" s="60">
        <v>529057</v>
      </c>
      <c r="R31" s="60">
        <v>529057</v>
      </c>
      <c r="S31" s="60"/>
      <c r="T31" s="60"/>
      <c r="U31" s="60"/>
      <c r="V31" s="60"/>
      <c r="W31" s="60">
        <v>529057</v>
      </c>
      <c r="X31" s="60">
        <v>374250</v>
      </c>
      <c r="Y31" s="60">
        <v>154807</v>
      </c>
      <c r="Z31" s="140">
        <v>41.36</v>
      </c>
      <c r="AA31" s="62">
        <v>499000</v>
      </c>
    </row>
    <row r="32" spans="1:27" ht="12.75">
      <c r="A32" s="249" t="s">
        <v>164</v>
      </c>
      <c r="B32" s="182"/>
      <c r="C32" s="155">
        <v>11706920</v>
      </c>
      <c r="D32" s="155"/>
      <c r="E32" s="59">
        <v>8779930</v>
      </c>
      <c r="F32" s="60">
        <v>8779930</v>
      </c>
      <c r="G32" s="60">
        <v>18614892</v>
      </c>
      <c r="H32" s="60">
        <v>-16566574</v>
      </c>
      <c r="I32" s="60">
        <v>-21234048</v>
      </c>
      <c r="J32" s="60">
        <v>-21234048</v>
      </c>
      <c r="K32" s="60">
        <v>-19962734</v>
      </c>
      <c r="L32" s="60">
        <v>-22648701</v>
      </c>
      <c r="M32" s="60">
        <v>19766786</v>
      </c>
      <c r="N32" s="60">
        <v>19766786</v>
      </c>
      <c r="O32" s="60">
        <v>-9761082</v>
      </c>
      <c r="P32" s="60">
        <v>-8111591</v>
      </c>
      <c r="Q32" s="60">
        <v>23644478</v>
      </c>
      <c r="R32" s="60">
        <v>23644478</v>
      </c>
      <c r="S32" s="60"/>
      <c r="T32" s="60"/>
      <c r="U32" s="60"/>
      <c r="V32" s="60"/>
      <c r="W32" s="60">
        <v>23644478</v>
      </c>
      <c r="X32" s="60">
        <v>6584948</v>
      </c>
      <c r="Y32" s="60">
        <v>17059530</v>
      </c>
      <c r="Z32" s="140">
        <v>259.07</v>
      </c>
      <c r="AA32" s="62">
        <v>8779930</v>
      </c>
    </row>
    <row r="33" spans="1:27" ht="12.75">
      <c r="A33" s="249" t="s">
        <v>165</v>
      </c>
      <c r="B33" s="182"/>
      <c r="C33" s="155">
        <v>6142580</v>
      </c>
      <c r="D33" s="155"/>
      <c r="E33" s="59">
        <v>2898886</v>
      </c>
      <c r="F33" s="60">
        <v>2898886</v>
      </c>
      <c r="G33" s="60">
        <v>13675588</v>
      </c>
      <c r="H33" s="60">
        <v>13974094</v>
      </c>
      <c r="I33" s="60">
        <v>13974094</v>
      </c>
      <c r="J33" s="60">
        <v>13974094</v>
      </c>
      <c r="K33" s="60">
        <v>13974094</v>
      </c>
      <c r="L33" s="60">
        <v>13974094</v>
      </c>
      <c r="M33" s="60">
        <v>13974094</v>
      </c>
      <c r="N33" s="60">
        <v>13974094</v>
      </c>
      <c r="O33" s="60">
        <v>13974094</v>
      </c>
      <c r="P33" s="60">
        <v>13974094</v>
      </c>
      <c r="Q33" s="60">
        <v>13974094</v>
      </c>
      <c r="R33" s="60">
        <v>13974094</v>
      </c>
      <c r="S33" s="60"/>
      <c r="T33" s="60"/>
      <c r="U33" s="60"/>
      <c r="V33" s="60"/>
      <c r="W33" s="60">
        <v>13974094</v>
      </c>
      <c r="X33" s="60">
        <v>2174165</v>
      </c>
      <c r="Y33" s="60">
        <v>11799929</v>
      </c>
      <c r="Z33" s="140">
        <v>542.73</v>
      </c>
      <c r="AA33" s="62">
        <v>2898886</v>
      </c>
    </row>
    <row r="34" spans="1:27" ht="12.75">
      <c r="A34" s="250" t="s">
        <v>58</v>
      </c>
      <c r="B34" s="251"/>
      <c r="C34" s="168">
        <f aca="true" t="shared" si="3" ref="C34:Y34">SUM(C29:C33)</f>
        <v>18633023</v>
      </c>
      <c r="D34" s="168">
        <f>SUM(D29:D33)</f>
        <v>0</v>
      </c>
      <c r="E34" s="72">
        <f t="shared" si="3"/>
        <v>12216816</v>
      </c>
      <c r="F34" s="73">
        <f t="shared" si="3"/>
        <v>12216816</v>
      </c>
      <c r="G34" s="73">
        <f t="shared" si="3"/>
        <v>32811537</v>
      </c>
      <c r="H34" s="73">
        <f t="shared" si="3"/>
        <v>-2071423</v>
      </c>
      <c r="I34" s="73">
        <f t="shared" si="3"/>
        <v>-6738897</v>
      </c>
      <c r="J34" s="73">
        <f t="shared" si="3"/>
        <v>-6738897</v>
      </c>
      <c r="K34" s="73">
        <f t="shared" si="3"/>
        <v>-5467583</v>
      </c>
      <c r="L34" s="73">
        <f t="shared" si="3"/>
        <v>-8151550</v>
      </c>
      <c r="M34" s="73">
        <f t="shared" si="3"/>
        <v>34265937</v>
      </c>
      <c r="N34" s="73">
        <f t="shared" si="3"/>
        <v>34265937</v>
      </c>
      <c r="O34" s="73">
        <f t="shared" si="3"/>
        <v>4738069</v>
      </c>
      <c r="P34" s="73">
        <f t="shared" si="3"/>
        <v>6391560</v>
      </c>
      <c r="Q34" s="73">
        <f t="shared" si="3"/>
        <v>38147629</v>
      </c>
      <c r="R34" s="73">
        <f t="shared" si="3"/>
        <v>38147629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38147629</v>
      </c>
      <c r="X34" s="73">
        <f t="shared" si="3"/>
        <v>9162613</v>
      </c>
      <c r="Y34" s="73">
        <f t="shared" si="3"/>
        <v>28985016</v>
      </c>
      <c r="Z34" s="170">
        <f>+IF(X34&lt;&gt;0,+(Y34/X34)*100,0)</f>
        <v>316.3400658742217</v>
      </c>
      <c r="AA34" s="74">
        <f>SUM(AA29:AA33)</f>
        <v>12216816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408897</v>
      </c>
      <c r="D37" s="155"/>
      <c r="E37" s="59">
        <v>202000</v>
      </c>
      <c r="F37" s="60">
        <v>202000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151500</v>
      </c>
      <c r="Y37" s="60">
        <v>-151500</v>
      </c>
      <c r="Z37" s="140">
        <v>-100</v>
      </c>
      <c r="AA37" s="62">
        <v>202000</v>
      </c>
    </row>
    <row r="38" spans="1:27" ht="12.75">
      <c r="A38" s="249" t="s">
        <v>165</v>
      </c>
      <c r="B38" s="182"/>
      <c r="C38" s="155">
        <v>4583299</v>
      </c>
      <c r="D38" s="155"/>
      <c r="E38" s="59">
        <v>3992530</v>
      </c>
      <c r="F38" s="60">
        <v>3992530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2994398</v>
      </c>
      <c r="Y38" s="60">
        <v>-2994398</v>
      </c>
      <c r="Z38" s="140">
        <v>-100</v>
      </c>
      <c r="AA38" s="62">
        <v>3992530</v>
      </c>
    </row>
    <row r="39" spans="1:27" ht="12.75">
      <c r="A39" s="250" t="s">
        <v>59</v>
      </c>
      <c r="B39" s="253"/>
      <c r="C39" s="168">
        <f aca="true" t="shared" si="4" ref="C39:Y39">SUM(C37:C38)</f>
        <v>4992196</v>
      </c>
      <c r="D39" s="168">
        <f>SUM(D37:D38)</f>
        <v>0</v>
      </c>
      <c r="E39" s="76">
        <f t="shared" si="4"/>
        <v>4194530</v>
      </c>
      <c r="F39" s="77">
        <f t="shared" si="4"/>
        <v>4194530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3145898</v>
      </c>
      <c r="Y39" s="77">
        <f t="shared" si="4"/>
        <v>-3145898</v>
      </c>
      <c r="Z39" s="212">
        <f>+IF(X39&lt;&gt;0,+(Y39/X39)*100,0)</f>
        <v>-100</v>
      </c>
      <c r="AA39" s="79">
        <f>SUM(AA37:AA38)</f>
        <v>4194530</v>
      </c>
    </row>
    <row r="40" spans="1:27" ht="12.75">
      <c r="A40" s="250" t="s">
        <v>167</v>
      </c>
      <c r="B40" s="251"/>
      <c r="C40" s="168">
        <f aca="true" t="shared" si="5" ref="C40:Y40">+C34+C39</f>
        <v>23625219</v>
      </c>
      <c r="D40" s="168">
        <f>+D34+D39</f>
        <v>0</v>
      </c>
      <c r="E40" s="72">
        <f t="shared" si="5"/>
        <v>16411346</v>
      </c>
      <c r="F40" s="73">
        <f t="shared" si="5"/>
        <v>16411346</v>
      </c>
      <c r="G40" s="73">
        <f t="shared" si="5"/>
        <v>32811537</v>
      </c>
      <c r="H40" s="73">
        <f t="shared" si="5"/>
        <v>-2071423</v>
      </c>
      <c r="I40" s="73">
        <f t="shared" si="5"/>
        <v>-6738897</v>
      </c>
      <c r="J40" s="73">
        <f t="shared" si="5"/>
        <v>-6738897</v>
      </c>
      <c r="K40" s="73">
        <f t="shared" si="5"/>
        <v>-5467583</v>
      </c>
      <c r="L40" s="73">
        <f t="shared" si="5"/>
        <v>-8151550</v>
      </c>
      <c r="M40" s="73">
        <f t="shared" si="5"/>
        <v>34265937</v>
      </c>
      <c r="N40" s="73">
        <f t="shared" si="5"/>
        <v>34265937</v>
      </c>
      <c r="O40" s="73">
        <f t="shared" si="5"/>
        <v>4738069</v>
      </c>
      <c r="P40" s="73">
        <f t="shared" si="5"/>
        <v>6391560</v>
      </c>
      <c r="Q40" s="73">
        <f t="shared" si="5"/>
        <v>38147629</v>
      </c>
      <c r="R40" s="73">
        <f t="shared" si="5"/>
        <v>38147629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38147629</v>
      </c>
      <c r="X40" s="73">
        <f t="shared" si="5"/>
        <v>12308511</v>
      </c>
      <c r="Y40" s="73">
        <f t="shared" si="5"/>
        <v>25839118</v>
      </c>
      <c r="Z40" s="170">
        <f>+IF(X40&lt;&gt;0,+(Y40/X40)*100,0)</f>
        <v>209.928869544009</v>
      </c>
      <c r="AA40" s="74">
        <f>+AA34+AA39</f>
        <v>16411346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338880567</v>
      </c>
      <c r="D42" s="257">
        <f>+D25-D40</f>
        <v>0</v>
      </c>
      <c r="E42" s="258">
        <f t="shared" si="6"/>
        <v>324198614</v>
      </c>
      <c r="F42" s="259">
        <f t="shared" si="6"/>
        <v>324198614</v>
      </c>
      <c r="G42" s="259">
        <f t="shared" si="6"/>
        <v>324161931</v>
      </c>
      <c r="H42" s="259">
        <f t="shared" si="6"/>
        <v>358279764</v>
      </c>
      <c r="I42" s="259">
        <f t="shared" si="6"/>
        <v>355108402</v>
      </c>
      <c r="J42" s="259">
        <f t="shared" si="6"/>
        <v>355108402</v>
      </c>
      <c r="K42" s="259">
        <f t="shared" si="6"/>
        <v>352471533</v>
      </c>
      <c r="L42" s="259">
        <f t="shared" si="6"/>
        <v>346099715</v>
      </c>
      <c r="M42" s="259">
        <f t="shared" si="6"/>
        <v>340968760</v>
      </c>
      <c r="N42" s="259">
        <f t="shared" si="6"/>
        <v>340968760</v>
      </c>
      <c r="O42" s="259">
        <f t="shared" si="6"/>
        <v>365506537</v>
      </c>
      <c r="P42" s="259">
        <f t="shared" si="6"/>
        <v>361609942</v>
      </c>
      <c r="Q42" s="259">
        <f t="shared" si="6"/>
        <v>343543403</v>
      </c>
      <c r="R42" s="259">
        <f t="shared" si="6"/>
        <v>343543403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343543403</v>
      </c>
      <c r="X42" s="259">
        <f t="shared" si="6"/>
        <v>243148961</v>
      </c>
      <c r="Y42" s="259">
        <f t="shared" si="6"/>
        <v>100394442</v>
      </c>
      <c r="Z42" s="260">
        <f>+IF(X42&lt;&gt;0,+(Y42/X42)*100,0)</f>
        <v>41.28927452007496</v>
      </c>
      <c r="AA42" s="261">
        <f>+AA25-AA40</f>
        <v>324198614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312412167</v>
      </c>
      <c r="D45" s="155"/>
      <c r="E45" s="59">
        <v>252151880</v>
      </c>
      <c r="F45" s="60">
        <v>252151880</v>
      </c>
      <c r="G45" s="60">
        <v>290999559</v>
      </c>
      <c r="H45" s="60">
        <v>325117392</v>
      </c>
      <c r="I45" s="60">
        <v>321946030</v>
      </c>
      <c r="J45" s="60">
        <v>321946030</v>
      </c>
      <c r="K45" s="60">
        <v>319309161</v>
      </c>
      <c r="L45" s="60">
        <v>312937343</v>
      </c>
      <c r="M45" s="60">
        <v>307806388</v>
      </c>
      <c r="N45" s="60">
        <v>307806388</v>
      </c>
      <c r="O45" s="60">
        <v>332344165</v>
      </c>
      <c r="P45" s="60">
        <v>328447570</v>
      </c>
      <c r="Q45" s="60">
        <v>310381031</v>
      </c>
      <c r="R45" s="60">
        <v>310381031</v>
      </c>
      <c r="S45" s="60"/>
      <c r="T45" s="60"/>
      <c r="U45" s="60"/>
      <c r="V45" s="60"/>
      <c r="W45" s="60">
        <v>310381031</v>
      </c>
      <c r="X45" s="60">
        <v>189113910</v>
      </c>
      <c r="Y45" s="60">
        <v>121267121</v>
      </c>
      <c r="Z45" s="139">
        <v>64.12</v>
      </c>
      <c r="AA45" s="62">
        <v>252151880</v>
      </c>
    </row>
    <row r="46" spans="1:27" ht="12.75">
      <c r="A46" s="249" t="s">
        <v>171</v>
      </c>
      <c r="B46" s="182"/>
      <c r="C46" s="155">
        <v>26468400</v>
      </c>
      <c r="D46" s="155"/>
      <c r="E46" s="59">
        <v>72046734</v>
      </c>
      <c r="F46" s="60">
        <v>72046734</v>
      </c>
      <c r="G46" s="60">
        <v>33162372</v>
      </c>
      <c r="H46" s="60">
        <v>33162372</v>
      </c>
      <c r="I46" s="60">
        <v>33162372</v>
      </c>
      <c r="J46" s="60">
        <v>33162372</v>
      </c>
      <c r="K46" s="60">
        <v>33162372</v>
      </c>
      <c r="L46" s="60">
        <v>33162372</v>
      </c>
      <c r="M46" s="60">
        <v>33162372</v>
      </c>
      <c r="N46" s="60">
        <v>33162372</v>
      </c>
      <c r="O46" s="60">
        <v>33162372</v>
      </c>
      <c r="P46" s="60">
        <v>33162372</v>
      </c>
      <c r="Q46" s="60">
        <v>33162372</v>
      </c>
      <c r="R46" s="60">
        <v>33162372</v>
      </c>
      <c r="S46" s="60"/>
      <c r="T46" s="60"/>
      <c r="U46" s="60"/>
      <c r="V46" s="60"/>
      <c r="W46" s="60">
        <v>33162372</v>
      </c>
      <c r="X46" s="60">
        <v>54035051</v>
      </c>
      <c r="Y46" s="60">
        <v>-20872679</v>
      </c>
      <c r="Z46" s="139">
        <v>-38.63</v>
      </c>
      <c r="AA46" s="62">
        <v>72046734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338880567</v>
      </c>
      <c r="D48" s="217">
        <f>SUM(D45:D47)</f>
        <v>0</v>
      </c>
      <c r="E48" s="264">
        <f t="shared" si="7"/>
        <v>324198614</v>
      </c>
      <c r="F48" s="219">
        <f t="shared" si="7"/>
        <v>324198614</v>
      </c>
      <c r="G48" s="219">
        <f t="shared" si="7"/>
        <v>324161931</v>
      </c>
      <c r="H48" s="219">
        <f t="shared" si="7"/>
        <v>358279764</v>
      </c>
      <c r="I48" s="219">
        <f t="shared" si="7"/>
        <v>355108402</v>
      </c>
      <c r="J48" s="219">
        <f t="shared" si="7"/>
        <v>355108402</v>
      </c>
      <c r="K48" s="219">
        <f t="shared" si="7"/>
        <v>352471533</v>
      </c>
      <c r="L48" s="219">
        <f t="shared" si="7"/>
        <v>346099715</v>
      </c>
      <c r="M48" s="219">
        <f t="shared" si="7"/>
        <v>340968760</v>
      </c>
      <c r="N48" s="219">
        <f t="shared" si="7"/>
        <v>340968760</v>
      </c>
      <c r="O48" s="219">
        <f t="shared" si="7"/>
        <v>365506537</v>
      </c>
      <c r="P48" s="219">
        <f t="shared" si="7"/>
        <v>361609942</v>
      </c>
      <c r="Q48" s="219">
        <f t="shared" si="7"/>
        <v>343543403</v>
      </c>
      <c r="R48" s="219">
        <f t="shared" si="7"/>
        <v>343543403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343543403</v>
      </c>
      <c r="X48" s="219">
        <f t="shared" si="7"/>
        <v>243148961</v>
      </c>
      <c r="Y48" s="219">
        <f t="shared" si="7"/>
        <v>100394442</v>
      </c>
      <c r="Z48" s="265">
        <f>+IF(X48&lt;&gt;0,+(Y48/X48)*100,0)</f>
        <v>41.28927452007496</v>
      </c>
      <c r="AA48" s="232">
        <f>SUM(AA45:AA47)</f>
        <v>324198614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15858926</v>
      </c>
      <c r="D6" s="155"/>
      <c r="E6" s="59">
        <v>13009000</v>
      </c>
      <c r="F6" s="60">
        <v>13009000</v>
      </c>
      <c r="G6" s="60">
        <v>808401</v>
      </c>
      <c r="H6" s="60">
        <v>1946856</v>
      </c>
      <c r="I6" s="60">
        <v>3478647</v>
      </c>
      <c r="J6" s="60">
        <v>6233904</v>
      </c>
      <c r="K6" s="60">
        <v>936222</v>
      </c>
      <c r="L6" s="60">
        <v>1944935</v>
      </c>
      <c r="M6" s="60">
        <v>868890</v>
      </c>
      <c r="N6" s="60">
        <v>3750047</v>
      </c>
      <c r="O6" s="60">
        <v>787664</v>
      </c>
      <c r="P6" s="60">
        <v>1097535</v>
      </c>
      <c r="Q6" s="60"/>
      <c r="R6" s="60">
        <v>1885199</v>
      </c>
      <c r="S6" s="60"/>
      <c r="T6" s="60"/>
      <c r="U6" s="60"/>
      <c r="V6" s="60"/>
      <c r="W6" s="60">
        <v>11869150</v>
      </c>
      <c r="X6" s="60">
        <v>9793000</v>
      </c>
      <c r="Y6" s="60">
        <v>2076150</v>
      </c>
      <c r="Z6" s="140">
        <v>21.2</v>
      </c>
      <c r="AA6" s="62">
        <v>13009000</v>
      </c>
    </row>
    <row r="7" spans="1:27" ht="12.75">
      <c r="A7" s="249" t="s">
        <v>32</v>
      </c>
      <c r="B7" s="182"/>
      <c r="C7" s="155">
        <v>38214614</v>
      </c>
      <c r="D7" s="155"/>
      <c r="E7" s="59">
        <v>31356000</v>
      </c>
      <c r="F7" s="60">
        <v>31356000</v>
      </c>
      <c r="G7" s="60">
        <v>2155874</v>
      </c>
      <c r="H7" s="60">
        <v>2961087</v>
      </c>
      <c r="I7" s="60">
        <v>1893161</v>
      </c>
      <c r="J7" s="60">
        <v>7010122</v>
      </c>
      <c r="K7" s="60">
        <v>2916673</v>
      </c>
      <c r="L7" s="60">
        <v>2284439</v>
      </c>
      <c r="M7" s="60">
        <v>1966916</v>
      </c>
      <c r="N7" s="60">
        <v>7168028</v>
      </c>
      <c r="O7" s="60">
        <v>1864285</v>
      </c>
      <c r="P7" s="60">
        <v>1653264</v>
      </c>
      <c r="Q7" s="60"/>
      <c r="R7" s="60">
        <v>3517549</v>
      </c>
      <c r="S7" s="60"/>
      <c r="T7" s="60"/>
      <c r="U7" s="60"/>
      <c r="V7" s="60"/>
      <c r="W7" s="60">
        <v>17695699</v>
      </c>
      <c r="X7" s="60">
        <v>23018000</v>
      </c>
      <c r="Y7" s="60">
        <v>-5322301</v>
      </c>
      <c r="Z7" s="140">
        <v>-23.12</v>
      </c>
      <c r="AA7" s="62">
        <v>31356000</v>
      </c>
    </row>
    <row r="8" spans="1:27" ht="12.75">
      <c r="A8" s="249" t="s">
        <v>178</v>
      </c>
      <c r="B8" s="182"/>
      <c r="C8" s="155">
        <v>9948097</v>
      </c>
      <c r="D8" s="155"/>
      <c r="E8" s="59">
        <v>4535000</v>
      </c>
      <c r="F8" s="60">
        <v>4535000</v>
      </c>
      <c r="G8" s="60">
        <v>36753926</v>
      </c>
      <c r="H8" s="60">
        <v>10363162</v>
      </c>
      <c r="I8" s="60">
        <v>-1182376</v>
      </c>
      <c r="J8" s="60">
        <v>45934712</v>
      </c>
      <c r="K8" s="60">
        <v>3762692</v>
      </c>
      <c r="L8" s="60">
        <v>23784583</v>
      </c>
      <c r="M8" s="60">
        <v>39239842</v>
      </c>
      <c r="N8" s="60">
        <v>66787117</v>
      </c>
      <c r="O8" s="60">
        <v>187543</v>
      </c>
      <c r="P8" s="60">
        <v>5366018</v>
      </c>
      <c r="Q8" s="60"/>
      <c r="R8" s="60">
        <v>5553561</v>
      </c>
      <c r="S8" s="60"/>
      <c r="T8" s="60"/>
      <c r="U8" s="60"/>
      <c r="V8" s="60"/>
      <c r="W8" s="60">
        <v>118275390</v>
      </c>
      <c r="X8" s="60">
        <v>780000</v>
      </c>
      <c r="Y8" s="60">
        <v>117495390</v>
      </c>
      <c r="Z8" s="140">
        <v>15063.51</v>
      </c>
      <c r="AA8" s="62">
        <v>4535000</v>
      </c>
    </row>
    <row r="9" spans="1:27" ht="12.75">
      <c r="A9" s="249" t="s">
        <v>179</v>
      </c>
      <c r="B9" s="182"/>
      <c r="C9" s="155">
        <v>82571119</v>
      </c>
      <c r="D9" s="155"/>
      <c r="E9" s="59">
        <v>80386000</v>
      </c>
      <c r="F9" s="60">
        <v>80386000</v>
      </c>
      <c r="G9" s="60"/>
      <c r="H9" s="60">
        <v>2108000</v>
      </c>
      <c r="I9" s="60">
        <v>317163</v>
      </c>
      <c r="J9" s="60">
        <v>2425163</v>
      </c>
      <c r="K9" s="60"/>
      <c r="L9" s="60"/>
      <c r="M9" s="60">
        <v>17512000</v>
      </c>
      <c r="N9" s="60">
        <v>17512000</v>
      </c>
      <c r="O9" s="60"/>
      <c r="P9" s="60">
        <v>338000</v>
      </c>
      <c r="Q9" s="60"/>
      <c r="R9" s="60">
        <v>338000</v>
      </c>
      <c r="S9" s="60"/>
      <c r="T9" s="60"/>
      <c r="U9" s="60"/>
      <c r="V9" s="60"/>
      <c r="W9" s="60">
        <v>20275163</v>
      </c>
      <c r="X9" s="60">
        <v>79361000</v>
      </c>
      <c r="Y9" s="60">
        <v>-59085837</v>
      </c>
      <c r="Z9" s="140">
        <v>-74.45</v>
      </c>
      <c r="AA9" s="62">
        <v>80386000</v>
      </c>
    </row>
    <row r="10" spans="1:27" ht="12.75">
      <c r="A10" s="249" t="s">
        <v>180</v>
      </c>
      <c r="B10" s="182"/>
      <c r="C10" s="155">
        <v>24523220</v>
      </c>
      <c r="D10" s="155"/>
      <c r="E10" s="59">
        <v>24275000</v>
      </c>
      <c r="F10" s="60">
        <v>24275000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24275000</v>
      </c>
      <c r="Y10" s="60">
        <v>-24275000</v>
      </c>
      <c r="Z10" s="140">
        <v>-100</v>
      </c>
      <c r="AA10" s="62">
        <v>24275000</v>
      </c>
    </row>
    <row r="11" spans="1:27" ht="12.75">
      <c r="A11" s="249" t="s">
        <v>181</v>
      </c>
      <c r="B11" s="182"/>
      <c r="C11" s="155"/>
      <c r="D11" s="155"/>
      <c r="E11" s="59">
        <v>4469000</v>
      </c>
      <c r="F11" s="60">
        <v>4469000</v>
      </c>
      <c r="G11" s="60">
        <v>619878</v>
      </c>
      <c r="H11" s="60">
        <v>558455</v>
      </c>
      <c r="I11" s="60">
        <v>1033118</v>
      </c>
      <c r="J11" s="60">
        <v>2211451</v>
      </c>
      <c r="K11" s="60">
        <v>220085</v>
      </c>
      <c r="L11" s="60">
        <v>1282635</v>
      </c>
      <c r="M11" s="60">
        <v>2173171</v>
      </c>
      <c r="N11" s="60">
        <v>3675891</v>
      </c>
      <c r="O11" s="60">
        <v>820400</v>
      </c>
      <c r="P11" s="60">
        <v>880906</v>
      </c>
      <c r="Q11" s="60"/>
      <c r="R11" s="60">
        <v>1701306</v>
      </c>
      <c r="S11" s="60"/>
      <c r="T11" s="60"/>
      <c r="U11" s="60"/>
      <c r="V11" s="60"/>
      <c r="W11" s="60">
        <v>7588648</v>
      </c>
      <c r="X11" s="60">
        <v>2645000</v>
      </c>
      <c r="Y11" s="60">
        <v>4943648</v>
      </c>
      <c r="Z11" s="140">
        <v>186.91</v>
      </c>
      <c r="AA11" s="62">
        <v>4469000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-92184676</v>
      </c>
      <c r="D14" s="155"/>
      <c r="E14" s="59">
        <v>-119981000</v>
      </c>
      <c r="F14" s="60">
        <v>-119981000</v>
      </c>
      <c r="G14" s="60">
        <v>-37333894</v>
      </c>
      <c r="H14" s="60">
        <v>-9936181</v>
      </c>
      <c r="I14" s="60">
        <v>-16112967</v>
      </c>
      <c r="J14" s="60">
        <v>-63383042</v>
      </c>
      <c r="K14" s="60">
        <v>-3758506</v>
      </c>
      <c r="L14" s="60">
        <v>-24304159</v>
      </c>
      <c r="M14" s="60">
        <v>-53828069</v>
      </c>
      <c r="N14" s="60">
        <v>-81890734</v>
      </c>
      <c r="O14" s="60">
        <v>-6876327</v>
      </c>
      <c r="P14" s="60">
        <v>-8820736</v>
      </c>
      <c r="Q14" s="60"/>
      <c r="R14" s="60">
        <v>-15697063</v>
      </c>
      <c r="S14" s="60"/>
      <c r="T14" s="60"/>
      <c r="U14" s="60"/>
      <c r="V14" s="60"/>
      <c r="W14" s="60">
        <v>-160970839</v>
      </c>
      <c r="X14" s="60">
        <v>-89598000</v>
      </c>
      <c r="Y14" s="60">
        <v>-71372839</v>
      </c>
      <c r="Z14" s="140">
        <v>79.66</v>
      </c>
      <c r="AA14" s="62">
        <v>-119981000</v>
      </c>
    </row>
    <row r="15" spans="1:27" ht="12.75">
      <c r="A15" s="249" t="s">
        <v>40</v>
      </c>
      <c r="B15" s="182"/>
      <c r="C15" s="155">
        <v>-38206</v>
      </c>
      <c r="D15" s="155"/>
      <c r="E15" s="59">
        <v>-686000</v>
      </c>
      <c r="F15" s="60">
        <v>-686000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-522000</v>
      </c>
      <c r="Y15" s="60">
        <v>522000</v>
      </c>
      <c r="Z15" s="140">
        <v>-100</v>
      </c>
      <c r="AA15" s="62">
        <v>-686000</v>
      </c>
    </row>
    <row r="16" spans="1:27" ht="12.75">
      <c r="A16" s="249" t="s">
        <v>42</v>
      </c>
      <c r="B16" s="182"/>
      <c r="C16" s="155">
        <v>-9556481</v>
      </c>
      <c r="D16" s="155"/>
      <c r="E16" s="59">
        <v>-395000</v>
      </c>
      <c r="F16" s="60">
        <v>-395000</v>
      </c>
      <c r="G16" s="60">
        <v>-117230</v>
      </c>
      <c r="H16" s="60">
        <v>-138781</v>
      </c>
      <c r="I16" s="60">
        <v>-475191</v>
      </c>
      <c r="J16" s="60">
        <v>-731202</v>
      </c>
      <c r="K16" s="60"/>
      <c r="L16" s="60">
        <v>-191014</v>
      </c>
      <c r="M16" s="60">
        <v>-343848</v>
      </c>
      <c r="N16" s="60">
        <v>-534862</v>
      </c>
      <c r="O16" s="60">
        <v>-145446</v>
      </c>
      <c r="P16" s="60">
        <v>-171800</v>
      </c>
      <c r="Q16" s="60"/>
      <c r="R16" s="60">
        <v>-317246</v>
      </c>
      <c r="S16" s="60"/>
      <c r="T16" s="60"/>
      <c r="U16" s="60"/>
      <c r="V16" s="60"/>
      <c r="W16" s="60">
        <v>-1583310</v>
      </c>
      <c r="X16" s="60">
        <v>-395000</v>
      </c>
      <c r="Y16" s="60">
        <v>-1188310</v>
      </c>
      <c r="Z16" s="140">
        <v>300.84</v>
      </c>
      <c r="AA16" s="62">
        <v>-395000</v>
      </c>
    </row>
    <row r="17" spans="1:27" ht="12.75">
      <c r="A17" s="250" t="s">
        <v>185</v>
      </c>
      <c r="B17" s="251"/>
      <c r="C17" s="168">
        <f aca="true" t="shared" si="0" ref="C17:Y17">SUM(C6:C16)</f>
        <v>69336613</v>
      </c>
      <c r="D17" s="168">
        <f t="shared" si="0"/>
        <v>0</v>
      </c>
      <c r="E17" s="72">
        <f t="shared" si="0"/>
        <v>36968000</v>
      </c>
      <c r="F17" s="73">
        <f t="shared" si="0"/>
        <v>36968000</v>
      </c>
      <c r="G17" s="73">
        <f t="shared" si="0"/>
        <v>2886955</v>
      </c>
      <c r="H17" s="73">
        <f t="shared" si="0"/>
        <v>7862598</v>
      </c>
      <c r="I17" s="73">
        <f t="shared" si="0"/>
        <v>-11048445</v>
      </c>
      <c r="J17" s="73">
        <f t="shared" si="0"/>
        <v>-298892</v>
      </c>
      <c r="K17" s="73">
        <f t="shared" si="0"/>
        <v>4077166</v>
      </c>
      <c r="L17" s="73">
        <f t="shared" si="0"/>
        <v>4801419</v>
      </c>
      <c r="M17" s="73">
        <f t="shared" si="0"/>
        <v>7588902</v>
      </c>
      <c r="N17" s="73">
        <f t="shared" si="0"/>
        <v>16467487</v>
      </c>
      <c r="O17" s="73">
        <f t="shared" si="0"/>
        <v>-3361881</v>
      </c>
      <c r="P17" s="73">
        <f t="shared" si="0"/>
        <v>343187</v>
      </c>
      <c r="Q17" s="73">
        <f t="shared" si="0"/>
        <v>0</v>
      </c>
      <c r="R17" s="73">
        <f t="shared" si="0"/>
        <v>-3018694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13149901</v>
      </c>
      <c r="X17" s="73">
        <f t="shared" si="0"/>
        <v>49357000</v>
      </c>
      <c r="Y17" s="73">
        <f t="shared" si="0"/>
        <v>-36207099</v>
      </c>
      <c r="Z17" s="170">
        <f>+IF(X17&lt;&gt;0,+(Y17/X17)*100,0)</f>
        <v>-73.35757643292744</v>
      </c>
      <c r="AA17" s="74">
        <f>SUM(AA6:AA16)</f>
        <v>36968000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34925978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>
        <v>-4957571</v>
      </c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-64995737</v>
      </c>
      <c r="D26" s="155"/>
      <c r="E26" s="59">
        <v>-46252000</v>
      </c>
      <c r="F26" s="60">
        <v>-46252000</v>
      </c>
      <c r="G26" s="60">
        <v>-5117422</v>
      </c>
      <c r="H26" s="60">
        <v>-1891410</v>
      </c>
      <c r="I26" s="60">
        <v>-812575</v>
      </c>
      <c r="J26" s="60">
        <v>-7821407</v>
      </c>
      <c r="K26" s="60">
        <v>-3632716</v>
      </c>
      <c r="L26" s="60">
        <v>-426445</v>
      </c>
      <c r="M26" s="60">
        <v>-1250866</v>
      </c>
      <c r="N26" s="60">
        <v>-5310027</v>
      </c>
      <c r="O26" s="60">
        <v>-3202416</v>
      </c>
      <c r="P26" s="60">
        <v>-2345202</v>
      </c>
      <c r="Q26" s="60"/>
      <c r="R26" s="60">
        <v>-5547618</v>
      </c>
      <c r="S26" s="60"/>
      <c r="T26" s="60"/>
      <c r="U26" s="60"/>
      <c r="V26" s="60"/>
      <c r="W26" s="60">
        <v>-18679052</v>
      </c>
      <c r="X26" s="60">
        <v>-35514000</v>
      </c>
      <c r="Y26" s="60">
        <v>16834948</v>
      </c>
      <c r="Z26" s="140">
        <v>-47.4</v>
      </c>
      <c r="AA26" s="62">
        <v>-46252000</v>
      </c>
    </row>
    <row r="27" spans="1:27" ht="12.75">
      <c r="A27" s="250" t="s">
        <v>192</v>
      </c>
      <c r="B27" s="251"/>
      <c r="C27" s="168">
        <f aca="true" t="shared" si="1" ref="C27:Y27">SUM(C21:C26)</f>
        <v>-35027330</v>
      </c>
      <c r="D27" s="168">
        <f>SUM(D21:D26)</f>
        <v>0</v>
      </c>
      <c r="E27" s="72">
        <f t="shared" si="1"/>
        <v>-46252000</v>
      </c>
      <c r="F27" s="73">
        <f t="shared" si="1"/>
        <v>-46252000</v>
      </c>
      <c r="G27" s="73">
        <f t="shared" si="1"/>
        <v>-5117422</v>
      </c>
      <c r="H27" s="73">
        <f t="shared" si="1"/>
        <v>-1891410</v>
      </c>
      <c r="I27" s="73">
        <f t="shared" si="1"/>
        <v>-812575</v>
      </c>
      <c r="J27" s="73">
        <f t="shared" si="1"/>
        <v>-7821407</v>
      </c>
      <c r="K27" s="73">
        <f t="shared" si="1"/>
        <v>-3632716</v>
      </c>
      <c r="L27" s="73">
        <f t="shared" si="1"/>
        <v>-426445</v>
      </c>
      <c r="M27" s="73">
        <f t="shared" si="1"/>
        <v>-1250866</v>
      </c>
      <c r="N27" s="73">
        <f t="shared" si="1"/>
        <v>-5310027</v>
      </c>
      <c r="O27" s="73">
        <f t="shared" si="1"/>
        <v>-3202416</v>
      </c>
      <c r="P27" s="73">
        <f t="shared" si="1"/>
        <v>-2345202</v>
      </c>
      <c r="Q27" s="73">
        <f t="shared" si="1"/>
        <v>0</v>
      </c>
      <c r="R27" s="73">
        <f t="shared" si="1"/>
        <v>-5547618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-18679052</v>
      </c>
      <c r="X27" s="73">
        <f t="shared" si="1"/>
        <v>-35514000</v>
      </c>
      <c r="Y27" s="73">
        <f t="shared" si="1"/>
        <v>16834948</v>
      </c>
      <c r="Z27" s="170">
        <f>+IF(X27&lt;&gt;0,+(Y27/X27)*100,0)</f>
        <v>-47.40369431773385</v>
      </c>
      <c r="AA27" s="74">
        <f>SUM(AA21:AA26)</f>
        <v>-46252000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>
        <v>28000</v>
      </c>
      <c r="F33" s="60">
        <v>28000</v>
      </c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>
        <v>21000</v>
      </c>
      <c r="Y33" s="60">
        <v>-21000</v>
      </c>
      <c r="Z33" s="140">
        <v>-100</v>
      </c>
      <c r="AA33" s="62">
        <v>28000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-566009</v>
      </c>
      <c r="D35" s="155"/>
      <c r="E35" s="59">
        <v>-39000</v>
      </c>
      <c r="F35" s="60">
        <v>-39000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>
        <v>-39000</v>
      </c>
    </row>
    <row r="36" spans="1:27" ht="12.75">
      <c r="A36" s="250" t="s">
        <v>198</v>
      </c>
      <c r="B36" s="251"/>
      <c r="C36" s="168">
        <f aca="true" t="shared" si="2" ref="C36:Y36">SUM(C31:C35)</f>
        <v>-566009</v>
      </c>
      <c r="D36" s="168">
        <f>SUM(D31:D35)</f>
        <v>0</v>
      </c>
      <c r="E36" s="72">
        <f t="shared" si="2"/>
        <v>-11000</v>
      </c>
      <c r="F36" s="73">
        <f t="shared" si="2"/>
        <v>-11000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21000</v>
      </c>
      <c r="Y36" s="73">
        <f t="shared" si="2"/>
        <v>-21000</v>
      </c>
      <c r="Z36" s="170">
        <f>+IF(X36&lt;&gt;0,+(Y36/X36)*100,0)</f>
        <v>-100</v>
      </c>
      <c r="AA36" s="74">
        <f>SUM(AA31:AA35)</f>
        <v>-11000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33743274</v>
      </c>
      <c r="D38" s="153">
        <f>+D17+D27+D36</f>
        <v>0</v>
      </c>
      <c r="E38" s="99">
        <f t="shared" si="3"/>
        <v>-9295000</v>
      </c>
      <c r="F38" s="100">
        <f t="shared" si="3"/>
        <v>-9295000</v>
      </c>
      <c r="G38" s="100">
        <f t="shared" si="3"/>
        <v>-2230467</v>
      </c>
      <c r="H38" s="100">
        <f t="shared" si="3"/>
        <v>5971188</v>
      </c>
      <c r="I38" s="100">
        <f t="shared" si="3"/>
        <v>-11861020</v>
      </c>
      <c r="J38" s="100">
        <f t="shared" si="3"/>
        <v>-8120299</v>
      </c>
      <c r="K38" s="100">
        <f t="shared" si="3"/>
        <v>444450</v>
      </c>
      <c r="L38" s="100">
        <f t="shared" si="3"/>
        <v>4374974</v>
      </c>
      <c r="M38" s="100">
        <f t="shared" si="3"/>
        <v>6338036</v>
      </c>
      <c r="N38" s="100">
        <f t="shared" si="3"/>
        <v>11157460</v>
      </c>
      <c r="O38" s="100">
        <f t="shared" si="3"/>
        <v>-6564297</v>
      </c>
      <c r="P38" s="100">
        <f t="shared" si="3"/>
        <v>-2002015</v>
      </c>
      <c r="Q38" s="100">
        <f t="shared" si="3"/>
        <v>0</v>
      </c>
      <c r="R38" s="100">
        <f t="shared" si="3"/>
        <v>-8566312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-5529151</v>
      </c>
      <c r="X38" s="100">
        <f t="shared" si="3"/>
        <v>13864000</v>
      </c>
      <c r="Y38" s="100">
        <f t="shared" si="3"/>
        <v>-19393151</v>
      </c>
      <c r="Z38" s="137">
        <f>+IF(X38&lt;&gt;0,+(Y38/X38)*100,0)</f>
        <v>-139.88135458742065</v>
      </c>
      <c r="AA38" s="102">
        <f>+AA17+AA27+AA36</f>
        <v>-9295000</v>
      </c>
    </row>
    <row r="39" spans="1:27" ht="12.75">
      <c r="A39" s="249" t="s">
        <v>200</v>
      </c>
      <c r="B39" s="182"/>
      <c r="C39" s="153">
        <v>77096792</v>
      </c>
      <c r="D39" s="153"/>
      <c r="E39" s="99">
        <v>73900000</v>
      </c>
      <c r="F39" s="100">
        <v>73900000</v>
      </c>
      <c r="G39" s="100">
        <v>9220811</v>
      </c>
      <c r="H39" s="100">
        <v>6990344</v>
      </c>
      <c r="I39" s="100">
        <v>12961532</v>
      </c>
      <c r="J39" s="100">
        <v>9220811</v>
      </c>
      <c r="K39" s="100">
        <v>1100512</v>
      </c>
      <c r="L39" s="100">
        <v>1544962</v>
      </c>
      <c r="M39" s="100">
        <v>5919936</v>
      </c>
      <c r="N39" s="100">
        <v>1100512</v>
      </c>
      <c r="O39" s="100">
        <v>12257972</v>
      </c>
      <c r="P39" s="100">
        <v>5693675</v>
      </c>
      <c r="Q39" s="100">
        <v>3691660</v>
      </c>
      <c r="R39" s="100">
        <v>12257972</v>
      </c>
      <c r="S39" s="100"/>
      <c r="T39" s="100"/>
      <c r="U39" s="100"/>
      <c r="V39" s="100"/>
      <c r="W39" s="100">
        <v>9220811</v>
      </c>
      <c r="X39" s="100">
        <v>73900000</v>
      </c>
      <c r="Y39" s="100">
        <v>-64679189</v>
      </c>
      <c r="Z39" s="137">
        <v>-87.52</v>
      </c>
      <c r="AA39" s="102">
        <v>73900000</v>
      </c>
    </row>
    <row r="40" spans="1:27" ht="12.75">
      <c r="A40" s="269" t="s">
        <v>201</v>
      </c>
      <c r="B40" s="256"/>
      <c r="C40" s="257">
        <v>110840066</v>
      </c>
      <c r="D40" s="257"/>
      <c r="E40" s="258">
        <v>64605000</v>
      </c>
      <c r="F40" s="259">
        <v>64605000</v>
      </c>
      <c r="G40" s="259">
        <v>6990344</v>
      </c>
      <c r="H40" s="259">
        <v>12961532</v>
      </c>
      <c r="I40" s="259">
        <v>1100512</v>
      </c>
      <c r="J40" s="259">
        <v>1100512</v>
      </c>
      <c r="K40" s="259">
        <v>1544962</v>
      </c>
      <c r="L40" s="259">
        <v>5919936</v>
      </c>
      <c r="M40" s="259">
        <v>12257972</v>
      </c>
      <c r="N40" s="259">
        <v>12257972</v>
      </c>
      <c r="O40" s="259">
        <v>5693675</v>
      </c>
      <c r="P40" s="259">
        <v>3691660</v>
      </c>
      <c r="Q40" s="259">
        <v>3691660</v>
      </c>
      <c r="R40" s="259">
        <v>3691660</v>
      </c>
      <c r="S40" s="259"/>
      <c r="T40" s="259"/>
      <c r="U40" s="259"/>
      <c r="V40" s="259"/>
      <c r="W40" s="259">
        <v>3691660</v>
      </c>
      <c r="X40" s="259">
        <v>87764000</v>
      </c>
      <c r="Y40" s="259">
        <v>-84072340</v>
      </c>
      <c r="Z40" s="260">
        <v>-95.79</v>
      </c>
      <c r="AA40" s="261">
        <v>64605000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63104000</v>
      </c>
      <c r="D5" s="200">
        <f t="shared" si="0"/>
        <v>0</v>
      </c>
      <c r="E5" s="106">
        <f t="shared" si="0"/>
        <v>46256791</v>
      </c>
      <c r="F5" s="106">
        <f t="shared" si="0"/>
        <v>46256791</v>
      </c>
      <c r="G5" s="106">
        <f t="shared" si="0"/>
        <v>5117421</v>
      </c>
      <c r="H5" s="106">
        <f t="shared" si="0"/>
        <v>1891411</v>
      </c>
      <c r="I5" s="106">
        <f t="shared" si="0"/>
        <v>812574</v>
      </c>
      <c r="J5" s="106">
        <f t="shared" si="0"/>
        <v>7821406</v>
      </c>
      <c r="K5" s="106">
        <f t="shared" si="0"/>
        <v>1856394</v>
      </c>
      <c r="L5" s="106">
        <f t="shared" si="0"/>
        <v>426445</v>
      </c>
      <c r="M5" s="106">
        <f t="shared" si="0"/>
        <v>2402866</v>
      </c>
      <c r="N5" s="106">
        <f t="shared" si="0"/>
        <v>4685705</v>
      </c>
      <c r="O5" s="106">
        <f t="shared" si="0"/>
        <v>3202416</v>
      </c>
      <c r="P5" s="106">
        <f t="shared" si="0"/>
        <v>2345202</v>
      </c>
      <c r="Q5" s="106">
        <f t="shared" si="0"/>
        <v>534005</v>
      </c>
      <c r="R5" s="106">
        <f t="shared" si="0"/>
        <v>6081623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18588734</v>
      </c>
      <c r="X5" s="106">
        <f t="shared" si="0"/>
        <v>34692594</v>
      </c>
      <c r="Y5" s="106">
        <f t="shared" si="0"/>
        <v>-16103860</v>
      </c>
      <c r="Z5" s="201">
        <f>+IF(X5&lt;&gt;0,+(Y5/X5)*100,0)</f>
        <v>-46.4187255643092</v>
      </c>
      <c r="AA5" s="199">
        <f>SUM(AA11:AA18)</f>
        <v>46256791</v>
      </c>
    </row>
    <row r="6" spans="1:27" ht="12.75">
      <c r="A6" s="291" t="s">
        <v>205</v>
      </c>
      <c r="B6" s="142"/>
      <c r="C6" s="62"/>
      <c r="D6" s="156"/>
      <c r="E6" s="60">
        <v>21187614</v>
      </c>
      <c r="F6" s="60">
        <v>21187614</v>
      </c>
      <c r="G6" s="60">
        <v>3701866</v>
      </c>
      <c r="H6" s="60">
        <v>480575</v>
      </c>
      <c r="I6" s="60">
        <v>630182</v>
      </c>
      <c r="J6" s="60">
        <v>4812623</v>
      </c>
      <c r="K6" s="60">
        <v>268700</v>
      </c>
      <c r="L6" s="60">
        <v>89933</v>
      </c>
      <c r="M6" s="60">
        <v>-842692</v>
      </c>
      <c r="N6" s="60">
        <v>-484059</v>
      </c>
      <c r="O6" s="60"/>
      <c r="P6" s="60"/>
      <c r="Q6" s="60">
        <v>44303</v>
      </c>
      <c r="R6" s="60">
        <v>44303</v>
      </c>
      <c r="S6" s="60"/>
      <c r="T6" s="60"/>
      <c r="U6" s="60"/>
      <c r="V6" s="60"/>
      <c r="W6" s="60">
        <v>4372867</v>
      </c>
      <c r="X6" s="60">
        <v>15890711</v>
      </c>
      <c r="Y6" s="60">
        <v>-11517844</v>
      </c>
      <c r="Z6" s="140">
        <v>-72.48</v>
      </c>
      <c r="AA6" s="155">
        <v>21187614</v>
      </c>
    </row>
    <row r="7" spans="1:27" ht="12.75">
      <c r="A7" s="291" t="s">
        <v>206</v>
      </c>
      <c r="B7" s="142"/>
      <c r="C7" s="62"/>
      <c r="D7" s="156"/>
      <c r="E7" s="60">
        <v>500000</v>
      </c>
      <c r="F7" s="60">
        <v>500000</v>
      </c>
      <c r="G7" s="60">
        <v>191536</v>
      </c>
      <c r="H7" s="60"/>
      <c r="I7" s="60">
        <v>191536</v>
      </c>
      <c r="J7" s="60">
        <v>383072</v>
      </c>
      <c r="K7" s="60">
        <v>14500</v>
      </c>
      <c r="L7" s="60"/>
      <c r="M7" s="60">
        <v>-383000</v>
      </c>
      <c r="N7" s="60">
        <v>-368500</v>
      </c>
      <c r="O7" s="60"/>
      <c r="P7" s="60">
        <v>26332</v>
      </c>
      <c r="Q7" s="60"/>
      <c r="R7" s="60">
        <v>26332</v>
      </c>
      <c r="S7" s="60"/>
      <c r="T7" s="60"/>
      <c r="U7" s="60"/>
      <c r="V7" s="60"/>
      <c r="W7" s="60">
        <v>40904</v>
      </c>
      <c r="X7" s="60">
        <v>375000</v>
      </c>
      <c r="Y7" s="60">
        <v>-334096</v>
      </c>
      <c r="Z7" s="140">
        <v>-89.09</v>
      </c>
      <c r="AA7" s="155">
        <v>500000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>
        <v>51870000</v>
      </c>
      <c r="D10" s="156"/>
      <c r="E10" s="60"/>
      <c r="F10" s="60"/>
      <c r="G10" s="60"/>
      <c r="H10" s="60"/>
      <c r="I10" s="60"/>
      <c r="J10" s="60"/>
      <c r="K10" s="60"/>
      <c r="L10" s="60"/>
      <c r="M10" s="60">
        <v>6005046</v>
      </c>
      <c r="N10" s="60">
        <v>6005046</v>
      </c>
      <c r="O10" s="60"/>
      <c r="P10" s="60">
        <v>971282</v>
      </c>
      <c r="Q10" s="60">
        <v>377388</v>
      </c>
      <c r="R10" s="60">
        <v>1348670</v>
      </c>
      <c r="S10" s="60"/>
      <c r="T10" s="60"/>
      <c r="U10" s="60"/>
      <c r="V10" s="60"/>
      <c r="W10" s="60">
        <v>7353716</v>
      </c>
      <c r="X10" s="60"/>
      <c r="Y10" s="60">
        <v>7353716</v>
      </c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51870000</v>
      </c>
      <c r="D11" s="294">
        <f t="shared" si="1"/>
        <v>0</v>
      </c>
      <c r="E11" s="295">
        <f t="shared" si="1"/>
        <v>21687614</v>
      </c>
      <c r="F11" s="295">
        <f t="shared" si="1"/>
        <v>21687614</v>
      </c>
      <c r="G11" s="295">
        <f t="shared" si="1"/>
        <v>3893402</v>
      </c>
      <c r="H11" s="295">
        <f t="shared" si="1"/>
        <v>480575</v>
      </c>
      <c r="I11" s="295">
        <f t="shared" si="1"/>
        <v>821718</v>
      </c>
      <c r="J11" s="295">
        <f t="shared" si="1"/>
        <v>5195695</v>
      </c>
      <c r="K11" s="295">
        <f t="shared" si="1"/>
        <v>283200</v>
      </c>
      <c r="L11" s="295">
        <f t="shared" si="1"/>
        <v>89933</v>
      </c>
      <c r="M11" s="295">
        <f t="shared" si="1"/>
        <v>4779354</v>
      </c>
      <c r="N11" s="295">
        <f t="shared" si="1"/>
        <v>5152487</v>
      </c>
      <c r="O11" s="295">
        <f t="shared" si="1"/>
        <v>0</v>
      </c>
      <c r="P11" s="295">
        <f t="shared" si="1"/>
        <v>997614</v>
      </c>
      <c r="Q11" s="295">
        <f t="shared" si="1"/>
        <v>421691</v>
      </c>
      <c r="R11" s="295">
        <f t="shared" si="1"/>
        <v>1419305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11767487</v>
      </c>
      <c r="X11" s="295">
        <f t="shared" si="1"/>
        <v>16265711</v>
      </c>
      <c r="Y11" s="295">
        <f t="shared" si="1"/>
        <v>-4498224</v>
      </c>
      <c r="Z11" s="296">
        <f>+IF(X11&lt;&gt;0,+(Y11/X11)*100,0)</f>
        <v>-27.654641103607457</v>
      </c>
      <c r="AA11" s="297">
        <f>SUM(AA6:AA10)</f>
        <v>21687614</v>
      </c>
    </row>
    <row r="12" spans="1:27" ht="12.75">
      <c r="A12" s="298" t="s">
        <v>211</v>
      </c>
      <c r="B12" s="136"/>
      <c r="C12" s="62">
        <v>9437000</v>
      </c>
      <c r="D12" s="156"/>
      <c r="E12" s="60">
        <v>2000000</v>
      </c>
      <c r="F12" s="60">
        <v>2000000</v>
      </c>
      <c r="G12" s="60"/>
      <c r="H12" s="60"/>
      <c r="I12" s="60"/>
      <c r="J12" s="60"/>
      <c r="K12" s="60"/>
      <c r="L12" s="60"/>
      <c r="M12" s="60">
        <v>-1559000</v>
      </c>
      <c r="N12" s="60">
        <v>-1559000</v>
      </c>
      <c r="O12" s="60">
        <v>3203490</v>
      </c>
      <c r="P12" s="60">
        <v>1344035</v>
      </c>
      <c r="Q12" s="60"/>
      <c r="R12" s="60">
        <v>4547525</v>
      </c>
      <c r="S12" s="60"/>
      <c r="T12" s="60"/>
      <c r="U12" s="60"/>
      <c r="V12" s="60"/>
      <c r="W12" s="60">
        <v>2988525</v>
      </c>
      <c r="X12" s="60">
        <v>1500000</v>
      </c>
      <c r="Y12" s="60">
        <v>1488525</v>
      </c>
      <c r="Z12" s="140">
        <v>99.23</v>
      </c>
      <c r="AA12" s="155">
        <v>2000000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>
        <v>2000000</v>
      </c>
      <c r="F14" s="60">
        <v>2000000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1500000</v>
      </c>
      <c r="Y14" s="60">
        <v>-1500000</v>
      </c>
      <c r="Z14" s="140">
        <v>-100</v>
      </c>
      <c r="AA14" s="155">
        <v>2000000</v>
      </c>
    </row>
    <row r="15" spans="1:27" ht="12.75">
      <c r="A15" s="298" t="s">
        <v>214</v>
      </c>
      <c r="B15" s="136" t="s">
        <v>138</v>
      </c>
      <c r="C15" s="62">
        <v>1797000</v>
      </c>
      <c r="D15" s="156"/>
      <c r="E15" s="60">
        <v>20569177</v>
      </c>
      <c r="F15" s="60">
        <v>20569177</v>
      </c>
      <c r="G15" s="60">
        <v>1224019</v>
      </c>
      <c r="H15" s="60">
        <v>1410836</v>
      </c>
      <c r="I15" s="60">
        <v>-9144</v>
      </c>
      <c r="J15" s="60">
        <v>2625711</v>
      </c>
      <c r="K15" s="60">
        <v>1573194</v>
      </c>
      <c r="L15" s="60">
        <v>336512</v>
      </c>
      <c r="M15" s="60">
        <v>-817488</v>
      </c>
      <c r="N15" s="60">
        <v>1092218</v>
      </c>
      <c r="O15" s="60">
        <v>-1074</v>
      </c>
      <c r="P15" s="60">
        <v>3553</v>
      </c>
      <c r="Q15" s="60">
        <v>112314</v>
      </c>
      <c r="R15" s="60">
        <v>114793</v>
      </c>
      <c r="S15" s="60"/>
      <c r="T15" s="60"/>
      <c r="U15" s="60"/>
      <c r="V15" s="60"/>
      <c r="W15" s="60">
        <v>3832722</v>
      </c>
      <c r="X15" s="60">
        <v>15426883</v>
      </c>
      <c r="Y15" s="60">
        <v>-11594161</v>
      </c>
      <c r="Z15" s="140">
        <v>-75.16</v>
      </c>
      <c r="AA15" s="155">
        <v>20569177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21187614</v>
      </c>
      <c r="F36" s="60">
        <f t="shared" si="4"/>
        <v>21187614</v>
      </c>
      <c r="G36" s="60">
        <f t="shared" si="4"/>
        <v>3701866</v>
      </c>
      <c r="H36" s="60">
        <f t="shared" si="4"/>
        <v>480575</v>
      </c>
      <c r="I36" s="60">
        <f t="shared" si="4"/>
        <v>630182</v>
      </c>
      <c r="J36" s="60">
        <f t="shared" si="4"/>
        <v>4812623</v>
      </c>
      <c r="K36" s="60">
        <f t="shared" si="4"/>
        <v>268700</v>
      </c>
      <c r="L36" s="60">
        <f t="shared" si="4"/>
        <v>89933</v>
      </c>
      <c r="M36" s="60">
        <f t="shared" si="4"/>
        <v>-842692</v>
      </c>
      <c r="N36" s="60">
        <f t="shared" si="4"/>
        <v>-484059</v>
      </c>
      <c r="O36" s="60">
        <f t="shared" si="4"/>
        <v>0</v>
      </c>
      <c r="P36" s="60">
        <f t="shared" si="4"/>
        <v>0</v>
      </c>
      <c r="Q36" s="60">
        <f t="shared" si="4"/>
        <v>44303</v>
      </c>
      <c r="R36" s="60">
        <f t="shared" si="4"/>
        <v>44303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4372867</v>
      </c>
      <c r="X36" s="60">
        <f t="shared" si="4"/>
        <v>15890711</v>
      </c>
      <c r="Y36" s="60">
        <f t="shared" si="4"/>
        <v>-11517844</v>
      </c>
      <c r="Z36" s="140">
        <f aca="true" t="shared" si="5" ref="Z36:Z49">+IF(X36&lt;&gt;0,+(Y36/X36)*100,0)</f>
        <v>-72.48161520274328</v>
      </c>
      <c r="AA36" s="155">
        <f>AA6+AA21</f>
        <v>21187614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500000</v>
      </c>
      <c r="F37" s="60">
        <f t="shared" si="4"/>
        <v>500000</v>
      </c>
      <c r="G37" s="60">
        <f t="shared" si="4"/>
        <v>191536</v>
      </c>
      <c r="H37" s="60">
        <f t="shared" si="4"/>
        <v>0</v>
      </c>
      <c r="I37" s="60">
        <f t="shared" si="4"/>
        <v>191536</v>
      </c>
      <c r="J37" s="60">
        <f t="shared" si="4"/>
        <v>383072</v>
      </c>
      <c r="K37" s="60">
        <f t="shared" si="4"/>
        <v>14500</v>
      </c>
      <c r="L37" s="60">
        <f t="shared" si="4"/>
        <v>0</v>
      </c>
      <c r="M37" s="60">
        <f t="shared" si="4"/>
        <v>-383000</v>
      </c>
      <c r="N37" s="60">
        <f t="shared" si="4"/>
        <v>-368500</v>
      </c>
      <c r="O37" s="60">
        <f t="shared" si="4"/>
        <v>0</v>
      </c>
      <c r="P37" s="60">
        <f t="shared" si="4"/>
        <v>26332</v>
      </c>
      <c r="Q37" s="60">
        <f t="shared" si="4"/>
        <v>0</v>
      </c>
      <c r="R37" s="60">
        <f t="shared" si="4"/>
        <v>26332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40904</v>
      </c>
      <c r="X37" s="60">
        <f t="shared" si="4"/>
        <v>375000</v>
      </c>
      <c r="Y37" s="60">
        <f t="shared" si="4"/>
        <v>-334096</v>
      </c>
      <c r="Z37" s="140">
        <f t="shared" si="5"/>
        <v>-89.09226666666666</v>
      </c>
      <c r="AA37" s="155">
        <f>AA7+AA22</f>
        <v>500000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51870000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6005046</v>
      </c>
      <c r="N40" s="60">
        <f t="shared" si="4"/>
        <v>6005046</v>
      </c>
      <c r="O40" s="60">
        <f t="shared" si="4"/>
        <v>0</v>
      </c>
      <c r="P40" s="60">
        <f t="shared" si="4"/>
        <v>971282</v>
      </c>
      <c r="Q40" s="60">
        <f t="shared" si="4"/>
        <v>377388</v>
      </c>
      <c r="R40" s="60">
        <f t="shared" si="4"/>
        <v>1348670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7353716</v>
      </c>
      <c r="X40" s="60">
        <f t="shared" si="4"/>
        <v>0</v>
      </c>
      <c r="Y40" s="60">
        <f t="shared" si="4"/>
        <v>7353716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51870000</v>
      </c>
      <c r="D41" s="294">
        <f t="shared" si="6"/>
        <v>0</v>
      </c>
      <c r="E41" s="295">
        <f t="shared" si="6"/>
        <v>21687614</v>
      </c>
      <c r="F41" s="295">
        <f t="shared" si="6"/>
        <v>21687614</v>
      </c>
      <c r="G41" s="295">
        <f t="shared" si="6"/>
        <v>3893402</v>
      </c>
      <c r="H41" s="295">
        <f t="shared" si="6"/>
        <v>480575</v>
      </c>
      <c r="I41" s="295">
        <f t="shared" si="6"/>
        <v>821718</v>
      </c>
      <c r="J41" s="295">
        <f t="shared" si="6"/>
        <v>5195695</v>
      </c>
      <c r="K41" s="295">
        <f t="shared" si="6"/>
        <v>283200</v>
      </c>
      <c r="L41" s="295">
        <f t="shared" si="6"/>
        <v>89933</v>
      </c>
      <c r="M41" s="295">
        <f t="shared" si="6"/>
        <v>4779354</v>
      </c>
      <c r="N41" s="295">
        <f t="shared" si="6"/>
        <v>5152487</v>
      </c>
      <c r="O41" s="295">
        <f t="shared" si="6"/>
        <v>0</v>
      </c>
      <c r="P41" s="295">
        <f t="shared" si="6"/>
        <v>997614</v>
      </c>
      <c r="Q41" s="295">
        <f t="shared" si="6"/>
        <v>421691</v>
      </c>
      <c r="R41" s="295">
        <f t="shared" si="6"/>
        <v>1419305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11767487</v>
      </c>
      <c r="X41" s="295">
        <f t="shared" si="6"/>
        <v>16265711</v>
      </c>
      <c r="Y41" s="295">
        <f t="shared" si="6"/>
        <v>-4498224</v>
      </c>
      <c r="Z41" s="296">
        <f t="shared" si="5"/>
        <v>-27.654641103607457</v>
      </c>
      <c r="AA41" s="297">
        <f>SUM(AA36:AA40)</f>
        <v>21687614</v>
      </c>
    </row>
    <row r="42" spans="1:27" ht="12.75">
      <c r="A42" s="298" t="s">
        <v>211</v>
      </c>
      <c r="B42" s="136"/>
      <c r="C42" s="95">
        <f aca="true" t="shared" si="7" ref="C42:Y48">C12+C27</f>
        <v>9437000</v>
      </c>
      <c r="D42" s="129">
        <f t="shared" si="7"/>
        <v>0</v>
      </c>
      <c r="E42" s="54">
        <f t="shared" si="7"/>
        <v>2000000</v>
      </c>
      <c r="F42" s="54">
        <f t="shared" si="7"/>
        <v>2000000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-1559000</v>
      </c>
      <c r="N42" s="54">
        <f t="shared" si="7"/>
        <v>-1559000</v>
      </c>
      <c r="O42" s="54">
        <f t="shared" si="7"/>
        <v>3203490</v>
      </c>
      <c r="P42" s="54">
        <f t="shared" si="7"/>
        <v>1344035</v>
      </c>
      <c r="Q42" s="54">
        <f t="shared" si="7"/>
        <v>0</v>
      </c>
      <c r="R42" s="54">
        <f t="shared" si="7"/>
        <v>4547525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2988525</v>
      </c>
      <c r="X42" s="54">
        <f t="shared" si="7"/>
        <v>1500000</v>
      </c>
      <c r="Y42" s="54">
        <f t="shared" si="7"/>
        <v>1488525</v>
      </c>
      <c r="Z42" s="184">
        <f t="shared" si="5"/>
        <v>99.235</v>
      </c>
      <c r="AA42" s="130">
        <f aca="true" t="shared" si="8" ref="AA42:AA48">AA12+AA27</f>
        <v>2000000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2000000</v>
      </c>
      <c r="F44" s="54">
        <f t="shared" si="7"/>
        <v>2000000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1500000</v>
      </c>
      <c r="Y44" s="54">
        <f t="shared" si="7"/>
        <v>-1500000</v>
      </c>
      <c r="Z44" s="184">
        <f t="shared" si="5"/>
        <v>-100</v>
      </c>
      <c r="AA44" s="130">
        <f t="shared" si="8"/>
        <v>2000000</v>
      </c>
    </row>
    <row r="45" spans="1:27" ht="12.75">
      <c r="A45" s="298" t="s">
        <v>214</v>
      </c>
      <c r="B45" s="136" t="s">
        <v>138</v>
      </c>
      <c r="C45" s="95">
        <f t="shared" si="7"/>
        <v>1797000</v>
      </c>
      <c r="D45" s="129">
        <f t="shared" si="7"/>
        <v>0</v>
      </c>
      <c r="E45" s="54">
        <f t="shared" si="7"/>
        <v>20569177</v>
      </c>
      <c r="F45" s="54">
        <f t="shared" si="7"/>
        <v>20569177</v>
      </c>
      <c r="G45" s="54">
        <f t="shared" si="7"/>
        <v>1224019</v>
      </c>
      <c r="H45" s="54">
        <f t="shared" si="7"/>
        <v>1410836</v>
      </c>
      <c r="I45" s="54">
        <f t="shared" si="7"/>
        <v>-9144</v>
      </c>
      <c r="J45" s="54">
        <f t="shared" si="7"/>
        <v>2625711</v>
      </c>
      <c r="K45" s="54">
        <f t="shared" si="7"/>
        <v>1573194</v>
      </c>
      <c r="L45" s="54">
        <f t="shared" si="7"/>
        <v>336512</v>
      </c>
      <c r="M45" s="54">
        <f t="shared" si="7"/>
        <v>-817488</v>
      </c>
      <c r="N45" s="54">
        <f t="shared" si="7"/>
        <v>1092218</v>
      </c>
      <c r="O45" s="54">
        <f t="shared" si="7"/>
        <v>-1074</v>
      </c>
      <c r="P45" s="54">
        <f t="shared" si="7"/>
        <v>3553</v>
      </c>
      <c r="Q45" s="54">
        <f t="shared" si="7"/>
        <v>112314</v>
      </c>
      <c r="R45" s="54">
        <f t="shared" si="7"/>
        <v>114793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3832722</v>
      </c>
      <c r="X45" s="54">
        <f t="shared" si="7"/>
        <v>15426883</v>
      </c>
      <c r="Y45" s="54">
        <f t="shared" si="7"/>
        <v>-11594161</v>
      </c>
      <c r="Z45" s="184">
        <f t="shared" si="5"/>
        <v>-75.15556447793116</v>
      </c>
      <c r="AA45" s="130">
        <f t="shared" si="8"/>
        <v>20569177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63104000</v>
      </c>
      <c r="D49" s="218">
        <f t="shared" si="9"/>
        <v>0</v>
      </c>
      <c r="E49" s="220">
        <f t="shared" si="9"/>
        <v>46256791</v>
      </c>
      <c r="F49" s="220">
        <f t="shared" si="9"/>
        <v>46256791</v>
      </c>
      <c r="G49" s="220">
        <f t="shared" si="9"/>
        <v>5117421</v>
      </c>
      <c r="H49" s="220">
        <f t="shared" si="9"/>
        <v>1891411</v>
      </c>
      <c r="I49" s="220">
        <f t="shared" si="9"/>
        <v>812574</v>
      </c>
      <c r="J49" s="220">
        <f t="shared" si="9"/>
        <v>7821406</v>
      </c>
      <c r="K49" s="220">
        <f t="shared" si="9"/>
        <v>1856394</v>
      </c>
      <c r="L49" s="220">
        <f t="shared" si="9"/>
        <v>426445</v>
      </c>
      <c r="M49" s="220">
        <f t="shared" si="9"/>
        <v>2402866</v>
      </c>
      <c r="N49" s="220">
        <f t="shared" si="9"/>
        <v>4685705</v>
      </c>
      <c r="O49" s="220">
        <f t="shared" si="9"/>
        <v>3202416</v>
      </c>
      <c r="P49" s="220">
        <f t="shared" si="9"/>
        <v>2345202</v>
      </c>
      <c r="Q49" s="220">
        <f t="shared" si="9"/>
        <v>534005</v>
      </c>
      <c r="R49" s="220">
        <f t="shared" si="9"/>
        <v>6081623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18588734</v>
      </c>
      <c r="X49" s="220">
        <f t="shared" si="9"/>
        <v>34692594</v>
      </c>
      <c r="Y49" s="220">
        <f t="shared" si="9"/>
        <v>-16103860</v>
      </c>
      <c r="Z49" s="221">
        <f t="shared" si="5"/>
        <v>-46.4187255643092</v>
      </c>
      <c r="AA49" s="222">
        <f>SUM(AA41:AA48)</f>
        <v>46256791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>
        <v>24769</v>
      </c>
      <c r="H65" s="60">
        <v>25849</v>
      </c>
      <c r="I65" s="60">
        <v>26597</v>
      </c>
      <c r="J65" s="60">
        <v>77215</v>
      </c>
      <c r="K65" s="60">
        <v>23147</v>
      </c>
      <c r="L65" s="60">
        <v>41826</v>
      </c>
      <c r="M65" s="60">
        <v>26338</v>
      </c>
      <c r="N65" s="60">
        <v>91311</v>
      </c>
      <c r="O65" s="60">
        <v>27122</v>
      </c>
      <c r="P65" s="60">
        <v>29226</v>
      </c>
      <c r="Q65" s="60">
        <v>29226</v>
      </c>
      <c r="R65" s="60">
        <v>85574</v>
      </c>
      <c r="S65" s="60"/>
      <c r="T65" s="60"/>
      <c r="U65" s="60"/>
      <c r="V65" s="60"/>
      <c r="W65" s="60">
        <v>254100</v>
      </c>
      <c r="X65" s="60"/>
      <c r="Y65" s="60">
        <v>254100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307406</v>
      </c>
      <c r="F66" s="275"/>
      <c r="G66" s="275">
        <v>60990</v>
      </c>
      <c r="H66" s="275"/>
      <c r="I66" s="275">
        <v>18645</v>
      </c>
      <c r="J66" s="275">
        <v>79635</v>
      </c>
      <c r="K66" s="275">
        <v>171516</v>
      </c>
      <c r="L66" s="275">
        <v>98823</v>
      </c>
      <c r="M66" s="275">
        <v>203660</v>
      </c>
      <c r="N66" s="275">
        <v>473999</v>
      </c>
      <c r="O66" s="275">
        <v>48292</v>
      </c>
      <c r="P66" s="275">
        <v>69210</v>
      </c>
      <c r="Q66" s="275">
        <v>69210</v>
      </c>
      <c r="R66" s="275">
        <v>186712</v>
      </c>
      <c r="S66" s="275"/>
      <c r="T66" s="275"/>
      <c r="U66" s="275"/>
      <c r="V66" s="275"/>
      <c r="W66" s="275">
        <v>740346</v>
      </c>
      <c r="X66" s="275"/>
      <c r="Y66" s="275">
        <v>740346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>
        <v>74997</v>
      </c>
      <c r="F67" s="60"/>
      <c r="G67" s="60"/>
      <c r="H67" s="60"/>
      <c r="I67" s="60">
        <v>173958</v>
      </c>
      <c r="J67" s="60">
        <v>173958</v>
      </c>
      <c r="K67" s="60">
        <v>171273</v>
      </c>
      <c r="L67" s="60">
        <v>195251</v>
      </c>
      <c r="M67" s="60">
        <v>370425</v>
      </c>
      <c r="N67" s="60">
        <v>736949</v>
      </c>
      <c r="O67" s="60">
        <v>171273</v>
      </c>
      <c r="P67" s="60">
        <v>194423</v>
      </c>
      <c r="Q67" s="60">
        <v>194423</v>
      </c>
      <c r="R67" s="60">
        <v>560119</v>
      </c>
      <c r="S67" s="60"/>
      <c r="T67" s="60"/>
      <c r="U67" s="60"/>
      <c r="V67" s="60"/>
      <c r="W67" s="60">
        <v>1471026</v>
      </c>
      <c r="X67" s="60"/>
      <c r="Y67" s="60">
        <v>1471026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18187219</v>
      </c>
      <c r="F68" s="60"/>
      <c r="G68" s="60">
        <v>177161</v>
      </c>
      <c r="H68" s="60">
        <v>244047</v>
      </c>
      <c r="I68" s="60">
        <v>-138754</v>
      </c>
      <c r="J68" s="60">
        <v>282454</v>
      </c>
      <c r="K68" s="60">
        <v>-117266</v>
      </c>
      <c r="L68" s="60">
        <v>15507</v>
      </c>
      <c r="M68" s="60">
        <v>3371120</v>
      </c>
      <c r="N68" s="60">
        <v>3269361</v>
      </c>
      <c r="O68" s="60">
        <v>-3226796</v>
      </c>
      <c r="P68" s="60">
        <v>-62653</v>
      </c>
      <c r="Q68" s="60">
        <v>-62653</v>
      </c>
      <c r="R68" s="60">
        <v>-3352102</v>
      </c>
      <c r="S68" s="60"/>
      <c r="T68" s="60"/>
      <c r="U68" s="60"/>
      <c r="V68" s="60"/>
      <c r="W68" s="60">
        <v>199713</v>
      </c>
      <c r="X68" s="60"/>
      <c r="Y68" s="60">
        <v>199713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18569622</v>
      </c>
      <c r="F69" s="220">
        <f t="shared" si="12"/>
        <v>0</v>
      </c>
      <c r="G69" s="220">
        <f t="shared" si="12"/>
        <v>262920</v>
      </c>
      <c r="H69" s="220">
        <f t="shared" si="12"/>
        <v>269896</v>
      </c>
      <c r="I69" s="220">
        <f t="shared" si="12"/>
        <v>80446</v>
      </c>
      <c r="J69" s="220">
        <f t="shared" si="12"/>
        <v>613262</v>
      </c>
      <c r="K69" s="220">
        <f t="shared" si="12"/>
        <v>248670</v>
      </c>
      <c r="L69" s="220">
        <f t="shared" si="12"/>
        <v>351407</v>
      </c>
      <c r="M69" s="220">
        <f t="shared" si="12"/>
        <v>3971543</v>
      </c>
      <c r="N69" s="220">
        <f t="shared" si="12"/>
        <v>4571620</v>
      </c>
      <c r="O69" s="220">
        <f t="shared" si="12"/>
        <v>-2980109</v>
      </c>
      <c r="P69" s="220">
        <f t="shared" si="12"/>
        <v>230206</v>
      </c>
      <c r="Q69" s="220">
        <f t="shared" si="12"/>
        <v>230206</v>
      </c>
      <c r="R69" s="220">
        <f t="shared" si="12"/>
        <v>-2519697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2665185</v>
      </c>
      <c r="X69" s="220">
        <f t="shared" si="12"/>
        <v>0</v>
      </c>
      <c r="Y69" s="220">
        <f t="shared" si="12"/>
        <v>2665185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51870000</v>
      </c>
      <c r="D5" s="357">
        <f t="shared" si="0"/>
        <v>0</v>
      </c>
      <c r="E5" s="356">
        <f t="shared" si="0"/>
        <v>21687614</v>
      </c>
      <c r="F5" s="358">
        <f t="shared" si="0"/>
        <v>21687614</v>
      </c>
      <c r="G5" s="358">
        <f t="shared" si="0"/>
        <v>3893402</v>
      </c>
      <c r="H5" s="356">
        <f t="shared" si="0"/>
        <v>480575</v>
      </c>
      <c r="I5" s="356">
        <f t="shared" si="0"/>
        <v>821718</v>
      </c>
      <c r="J5" s="358">
        <f t="shared" si="0"/>
        <v>5195695</v>
      </c>
      <c r="K5" s="358">
        <f t="shared" si="0"/>
        <v>283200</v>
      </c>
      <c r="L5" s="356">
        <f t="shared" si="0"/>
        <v>89933</v>
      </c>
      <c r="M5" s="356">
        <f t="shared" si="0"/>
        <v>4779354</v>
      </c>
      <c r="N5" s="358">
        <f t="shared" si="0"/>
        <v>5152487</v>
      </c>
      <c r="O5" s="358">
        <f t="shared" si="0"/>
        <v>0</v>
      </c>
      <c r="P5" s="356">
        <f t="shared" si="0"/>
        <v>997614</v>
      </c>
      <c r="Q5" s="356">
        <f t="shared" si="0"/>
        <v>421691</v>
      </c>
      <c r="R5" s="358">
        <f t="shared" si="0"/>
        <v>1419305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11767487</v>
      </c>
      <c r="X5" s="356">
        <f t="shared" si="0"/>
        <v>16265711</v>
      </c>
      <c r="Y5" s="358">
        <f t="shared" si="0"/>
        <v>-4498224</v>
      </c>
      <c r="Z5" s="359">
        <f>+IF(X5&lt;&gt;0,+(Y5/X5)*100,0)</f>
        <v>-27.654641103607457</v>
      </c>
      <c r="AA5" s="360">
        <f>+AA6+AA8+AA11+AA13+AA15</f>
        <v>21687614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21187614</v>
      </c>
      <c r="F6" s="59">
        <f t="shared" si="1"/>
        <v>21187614</v>
      </c>
      <c r="G6" s="59">
        <f t="shared" si="1"/>
        <v>3701866</v>
      </c>
      <c r="H6" s="60">
        <f t="shared" si="1"/>
        <v>480575</v>
      </c>
      <c r="I6" s="60">
        <f t="shared" si="1"/>
        <v>630182</v>
      </c>
      <c r="J6" s="59">
        <f t="shared" si="1"/>
        <v>4812623</v>
      </c>
      <c r="K6" s="59">
        <f t="shared" si="1"/>
        <v>268700</v>
      </c>
      <c r="L6" s="60">
        <f t="shared" si="1"/>
        <v>89933</v>
      </c>
      <c r="M6" s="60">
        <f t="shared" si="1"/>
        <v>-842692</v>
      </c>
      <c r="N6" s="59">
        <f t="shared" si="1"/>
        <v>-484059</v>
      </c>
      <c r="O6" s="59">
        <f t="shared" si="1"/>
        <v>0</v>
      </c>
      <c r="P6" s="60">
        <f t="shared" si="1"/>
        <v>0</v>
      </c>
      <c r="Q6" s="60">
        <f t="shared" si="1"/>
        <v>44303</v>
      </c>
      <c r="R6" s="59">
        <f t="shared" si="1"/>
        <v>44303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4372867</v>
      </c>
      <c r="X6" s="60">
        <f t="shared" si="1"/>
        <v>15890711</v>
      </c>
      <c r="Y6" s="59">
        <f t="shared" si="1"/>
        <v>-11517844</v>
      </c>
      <c r="Z6" s="61">
        <f>+IF(X6&lt;&gt;0,+(Y6/X6)*100,0)</f>
        <v>-72.48161520274328</v>
      </c>
      <c r="AA6" s="62">
        <f t="shared" si="1"/>
        <v>21187614</v>
      </c>
    </row>
    <row r="7" spans="1:27" ht="12.75">
      <c r="A7" s="291" t="s">
        <v>229</v>
      </c>
      <c r="B7" s="142"/>
      <c r="C7" s="60"/>
      <c r="D7" s="340"/>
      <c r="E7" s="60">
        <v>21187614</v>
      </c>
      <c r="F7" s="59">
        <v>21187614</v>
      </c>
      <c r="G7" s="59">
        <v>3701866</v>
      </c>
      <c r="H7" s="60">
        <v>480575</v>
      </c>
      <c r="I7" s="60">
        <v>630182</v>
      </c>
      <c r="J7" s="59">
        <v>4812623</v>
      </c>
      <c r="K7" s="59">
        <v>268700</v>
      </c>
      <c r="L7" s="60">
        <v>89933</v>
      </c>
      <c r="M7" s="60">
        <v>-842692</v>
      </c>
      <c r="N7" s="59">
        <v>-484059</v>
      </c>
      <c r="O7" s="59"/>
      <c r="P7" s="60"/>
      <c r="Q7" s="60">
        <v>44303</v>
      </c>
      <c r="R7" s="59">
        <v>44303</v>
      </c>
      <c r="S7" s="59"/>
      <c r="T7" s="60"/>
      <c r="U7" s="60"/>
      <c r="V7" s="59"/>
      <c r="W7" s="59">
        <v>4372867</v>
      </c>
      <c r="X7" s="60">
        <v>15890711</v>
      </c>
      <c r="Y7" s="59">
        <v>-11517844</v>
      </c>
      <c r="Z7" s="61">
        <v>-72.48</v>
      </c>
      <c r="AA7" s="62">
        <v>21187614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500000</v>
      </c>
      <c r="F8" s="59">
        <f t="shared" si="2"/>
        <v>500000</v>
      </c>
      <c r="G8" s="59">
        <f t="shared" si="2"/>
        <v>191536</v>
      </c>
      <c r="H8" s="60">
        <f t="shared" si="2"/>
        <v>0</v>
      </c>
      <c r="I8" s="60">
        <f t="shared" si="2"/>
        <v>191536</v>
      </c>
      <c r="J8" s="59">
        <f t="shared" si="2"/>
        <v>383072</v>
      </c>
      <c r="K8" s="59">
        <f t="shared" si="2"/>
        <v>14500</v>
      </c>
      <c r="L8" s="60">
        <f t="shared" si="2"/>
        <v>0</v>
      </c>
      <c r="M8" s="60">
        <f t="shared" si="2"/>
        <v>-383000</v>
      </c>
      <c r="N8" s="59">
        <f t="shared" si="2"/>
        <v>-368500</v>
      </c>
      <c r="O8" s="59">
        <f t="shared" si="2"/>
        <v>0</v>
      </c>
      <c r="P8" s="60">
        <f t="shared" si="2"/>
        <v>26332</v>
      </c>
      <c r="Q8" s="60">
        <f t="shared" si="2"/>
        <v>0</v>
      </c>
      <c r="R8" s="59">
        <f t="shared" si="2"/>
        <v>26332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40904</v>
      </c>
      <c r="X8" s="60">
        <f t="shared" si="2"/>
        <v>375000</v>
      </c>
      <c r="Y8" s="59">
        <f t="shared" si="2"/>
        <v>-334096</v>
      </c>
      <c r="Z8" s="61">
        <f>+IF(X8&lt;&gt;0,+(Y8/X8)*100,0)</f>
        <v>-89.09226666666666</v>
      </c>
      <c r="AA8" s="62">
        <f>SUM(AA9:AA10)</f>
        <v>500000</v>
      </c>
    </row>
    <row r="9" spans="1:27" ht="12.75">
      <c r="A9" s="291" t="s">
        <v>230</v>
      </c>
      <c r="B9" s="142"/>
      <c r="C9" s="60"/>
      <c r="D9" s="340"/>
      <c r="E9" s="60">
        <v>500000</v>
      </c>
      <c r="F9" s="59">
        <v>500000</v>
      </c>
      <c r="G9" s="59"/>
      <c r="H9" s="60"/>
      <c r="I9" s="60"/>
      <c r="J9" s="59"/>
      <c r="K9" s="59"/>
      <c r="L9" s="60"/>
      <c r="M9" s="60">
        <v>-383000</v>
      </c>
      <c r="N9" s="59">
        <v>-383000</v>
      </c>
      <c r="O9" s="59"/>
      <c r="P9" s="60"/>
      <c r="Q9" s="60"/>
      <c r="R9" s="59"/>
      <c r="S9" s="59"/>
      <c r="T9" s="60"/>
      <c r="U9" s="60"/>
      <c r="V9" s="59"/>
      <c r="W9" s="59">
        <v>-383000</v>
      </c>
      <c r="X9" s="60">
        <v>375000</v>
      </c>
      <c r="Y9" s="59">
        <v>-758000</v>
      </c>
      <c r="Z9" s="61">
        <v>-202.13</v>
      </c>
      <c r="AA9" s="62">
        <v>500000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>
        <v>191536</v>
      </c>
      <c r="H10" s="60"/>
      <c r="I10" s="60">
        <v>191536</v>
      </c>
      <c r="J10" s="59">
        <v>383072</v>
      </c>
      <c r="K10" s="59">
        <v>14500</v>
      </c>
      <c r="L10" s="60"/>
      <c r="M10" s="60"/>
      <c r="N10" s="59">
        <v>14500</v>
      </c>
      <c r="O10" s="59"/>
      <c r="P10" s="60">
        <v>26332</v>
      </c>
      <c r="Q10" s="60"/>
      <c r="R10" s="59">
        <v>26332</v>
      </c>
      <c r="S10" s="59"/>
      <c r="T10" s="60"/>
      <c r="U10" s="60"/>
      <c r="V10" s="59"/>
      <c r="W10" s="59">
        <v>423904</v>
      </c>
      <c r="X10" s="60"/>
      <c r="Y10" s="59">
        <v>423904</v>
      </c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51870000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6005046</v>
      </c>
      <c r="N15" s="59">
        <f t="shared" si="5"/>
        <v>6005046</v>
      </c>
      <c r="O15" s="59">
        <f t="shared" si="5"/>
        <v>0</v>
      </c>
      <c r="P15" s="60">
        <f t="shared" si="5"/>
        <v>971282</v>
      </c>
      <c r="Q15" s="60">
        <f t="shared" si="5"/>
        <v>377388</v>
      </c>
      <c r="R15" s="59">
        <f t="shared" si="5"/>
        <v>1348670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7353716</v>
      </c>
      <c r="X15" s="60">
        <f t="shared" si="5"/>
        <v>0</v>
      </c>
      <c r="Y15" s="59">
        <f t="shared" si="5"/>
        <v>7353716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>
        <v>6005046</v>
      </c>
      <c r="N16" s="59">
        <v>6005046</v>
      </c>
      <c r="O16" s="59"/>
      <c r="P16" s="60"/>
      <c r="Q16" s="60">
        <v>148667</v>
      </c>
      <c r="R16" s="59">
        <v>148667</v>
      </c>
      <c r="S16" s="59"/>
      <c r="T16" s="60"/>
      <c r="U16" s="60"/>
      <c r="V16" s="59"/>
      <c r="W16" s="59">
        <v>6153713</v>
      </c>
      <c r="X16" s="60"/>
      <c r="Y16" s="59">
        <v>6153713</v>
      </c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51870000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>
        <v>971282</v>
      </c>
      <c r="Q20" s="60">
        <v>228721</v>
      </c>
      <c r="R20" s="59">
        <v>1200003</v>
      </c>
      <c r="S20" s="59"/>
      <c r="T20" s="60"/>
      <c r="U20" s="60"/>
      <c r="V20" s="59"/>
      <c r="W20" s="59">
        <v>1200003</v>
      </c>
      <c r="X20" s="60"/>
      <c r="Y20" s="59">
        <v>1200003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9437000</v>
      </c>
      <c r="D22" s="344">
        <f t="shared" si="6"/>
        <v>0</v>
      </c>
      <c r="E22" s="343">
        <f t="shared" si="6"/>
        <v>2000000</v>
      </c>
      <c r="F22" s="345">
        <f t="shared" si="6"/>
        <v>2000000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-1559000</v>
      </c>
      <c r="N22" s="345">
        <f t="shared" si="6"/>
        <v>-1559000</v>
      </c>
      <c r="O22" s="345">
        <f t="shared" si="6"/>
        <v>3203490</v>
      </c>
      <c r="P22" s="343">
        <f t="shared" si="6"/>
        <v>1344035</v>
      </c>
      <c r="Q22" s="343">
        <f t="shared" si="6"/>
        <v>0</v>
      </c>
      <c r="R22" s="345">
        <f t="shared" si="6"/>
        <v>4547525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2988525</v>
      </c>
      <c r="X22" s="343">
        <f t="shared" si="6"/>
        <v>1500000</v>
      </c>
      <c r="Y22" s="345">
        <f t="shared" si="6"/>
        <v>1488525</v>
      </c>
      <c r="Z22" s="336">
        <f>+IF(X22&lt;&gt;0,+(Y22/X22)*100,0)</f>
        <v>99.235</v>
      </c>
      <c r="AA22" s="350">
        <f>SUM(AA23:AA32)</f>
        <v>2000000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>
        <v>-1559000</v>
      </c>
      <c r="N28" s="342">
        <v>-1559000</v>
      </c>
      <c r="O28" s="342"/>
      <c r="P28" s="275"/>
      <c r="Q28" s="275"/>
      <c r="R28" s="342"/>
      <c r="S28" s="342"/>
      <c r="T28" s="275"/>
      <c r="U28" s="275"/>
      <c r="V28" s="342"/>
      <c r="W28" s="342">
        <v>-1559000</v>
      </c>
      <c r="X28" s="275"/>
      <c r="Y28" s="342">
        <v>-1559000</v>
      </c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9437000</v>
      </c>
      <c r="D32" s="340"/>
      <c r="E32" s="60">
        <v>2000000</v>
      </c>
      <c r="F32" s="59">
        <v>2000000</v>
      </c>
      <c r="G32" s="59"/>
      <c r="H32" s="60"/>
      <c r="I32" s="60"/>
      <c r="J32" s="59"/>
      <c r="K32" s="59"/>
      <c r="L32" s="60"/>
      <c r="M32" s="60"/>
      <c r="N32" s="59"/>
      <c r="O32" s="59">
        <v>3203490</v>
      </c>
      <c r="P32" s="60">
        <v>1344035</v>
      </c>
      <c r="Q32" s="60"/>
      <c r="R32" s="59">
        <v>4547525</v>
      </c>
      <c r="S32" s="59"/>
      <c r="T32" s="60"/>
      <c r="U32" s="60"/>
      <c r="V32" s="59"/>
      <c r="W32" s="59">
        <v>4547525</v>
      </c>
      <c r="X32" s="60">
        <v>1500000</v>
      </c>
      <c r="Y32" s="59">
        <v>3047525</v>
      </c>
      <c r="Z32" s="61">
        <v>203.17</v>
      </c>
      <c r="AA32" s="62">
        <v>2000000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2000000</v>
      </c>
      <c r="F37" s="345">
        <f t="shared" si="8"/>
        <v>2000000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1500000</v>
      </c>
      <c r="Y37" s="345">
        <f t="shared" si="8"/>
        <v>-1500000</v>
      </c>
      <c r="Z37" s="336">
        <f>+IF(X37&lt;&gt;0,+(Y37/X37)*100,0)</f>
        <v>-100</v>
      </c>
      <c r="AA37" s="350">
        <f t="shared" si="8"/>
        <v>2000000</v>
      </c>
    </row>
    <row r="38" spans="1:27" ht="12.75">
      <c r="A38" s="361" t="s">
        <v>213</v>
      </c>
      <c r="B38" s="142"/>
      <c r="C38" s="60"/>
      <c r="D38" s="340"/>
      <c r="E38" s="60">
        <v>2000000</v>
      </c>
      <c r="F38" s="59">
        <v>2000000</v>
      </c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>
        <v>1500000</v>
      </c>
      <c r="Y38" s="59">
        <v>-1500000</v>
      </c>
      <c r="Z38" s="61">
        <v>-100</v>
      </c>
      <c r="AA38" s="62">
        <v>2000000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1797000</v>
      </c>
      <c r="D40" s="344">
        <f t="shared" si="9"/>
        <v>0</v>
      </c>
      <c r="E40" s="343">
        <f t="shared" si="9"/>
        <v>20569177</v>
      </c>
      <c r="F40" s="345">
        <f t="shared" si="9"/>
        <v>20569177</v>
      </c>
      <c r="G40" s="345">
        <f t="shared" si="9"/>
        <v>1224019</v>
      </c>
      <c r="H40" s="343">
        <f t="shared" si="9"/>
        <v>1410836</v>
      </c>
      <c r="I40" s="343">
        <f t="shared" si="9"/>
        <v>-9144</v>
      </c>
      <c r="J40" s="345">
        <f t="shared" si="9"/>
        <v>2625711</v>
      </c>
      <c r="K40" s="345">
        <f t="shared" si="9"/>
        <v>1573194</v>
      </c>
      <c r="L40" s="343">
        <f t="shared" si="9"/>
        <v>336512</v>
      </c>
      <c r="M40" s="343">
        <f t="shared" si="9"/>
        <v>-817488</v>
      </c>
      <c r="N40" s="345">
        <f t="shared" si="9"/>
        <v>1092218</v>
      </c>
      <c r="O40" s="345">
        <f t="shared" si="9"/>
        <v>-1074</v>
      </c>
      <c r="P40" s="343">
        <f t="shared" si="9"/>
        <v>3553</v>
      </c>
      <c r="Q40" s="343">
        <f t="shared" si="9"/>
        <v>112314</v>
      </c>
      <c r="R40" s="345">
        <f t="shared" si="9"/>
        <v>114793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3832722</v>
      </c>
      <c r="X40" s="343">
        <f t="shared" si="9"/>
        <v>15426883</v>
      </c>
      <c r="Y40" s="345">
        <f t="shared" si="9"/>
        <v>-11594161</v>
      </c>
      <c r="Z40" s="336">
        <f>+IF(X40&lt;&gt;0,+(Y40/X40)*100,0)</f>
        <v>-75.15556447793116</v>
      </c>
      <c r="AA40" s="350">
        <f>SUM(AA41:AA49)</f>
        <v>20569177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>
        <v>288166</v>
      </c>
      <c r="H41" s="362"/>
      <c r="I41" s="362">
        <v>287092</v>
      </c>
      <c r="J41" s="364">
        <v>575258</v>
      </c>
      <c r="K41" s="364"/>
      <c r="L41" s="362"/>
      <c r="M41" s="362">
        <v>-575000</v>
      </c>
      <c r="N41" s="364">
        <v>-575000</v>
      </c>
      <c r="O41" s="364">
        <v>-1074</v>
      </c>
      <c r="P41" s="362"/>
      <c r="Q41" s="362"/>
      <c r="R41" s="364">
        <v>-1074</v>
      </c>
      <c r="S41" s="364"/>
      <c r="T41" s="362"/>
      <c r="U41" s="362"/>
      <c r="V41" s="364"/>
      <c r="W41" s="364">
        <v>-816</v>
      </c>
      <c r="X41" s="362"/>
      <c r="Y41" s="364">
        <v>-816</v>
      </c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>
        <v>95000</v>
      </c>
      <c r="R43" s="370">
        <v>95000</v>
      </c>
      <c r="S43" s="370"/>
      <c r="T43" s="305"/>
      <c r="U43" s="305"/>
      <c r="V43" s="370"/>
      <c r="W43" s="370">
        <v>95000</v>
      </c>
      <c r="X43" s="305"/>
      <c r="Y43" s="370">
        <v>95000</v>
      </c>
      <c r="Z43" s="371"/>
      <c r="AA43" s="303"/>
    </row>
    <row r="44" spans="1:27" ht="12.75">
      <c r="A44" s="361" t="s">
        <v>251</v>
      </c>
      <c r="B44" s="136"/>
      <c r="C44" s="60"/>
      <c r="D44" s="368"/>
      <c r="E44" s="54">
        <v>200000</v>
      </c>
      <c r="F44" s="53">
        <v>200000</v>
      </c>
      <c r="G44" s="53">
        <v>784503</v>
      </c>
      <c r="H44" s="54">
        <v>18648</v>
      </c>
      <c r="I44" s="54">
        <v>750135</v>
      </c>
      <c r="J44" s="53">
        <v>1553286</v>
      </c>
      <c r="K44" s="53">
        <v>19854</v>
      </c>
      <c r="L44" s="54">
        <v>244512</v>
      </c>
      <c r="M44" s="54">
        <v>-242488</v>
      </c>
      <c r="N44" s="53">
        <v>21878</v>
      </c>
      <c r="O44" s="53"/>
      <c r="P44" s="54"/>
      <c r="Q44" s="54">
        <v>17314</v>
      </c>
      <c r="R44" s="53">
        <v>17314</v>
      </c>
      <c r="S44" s="53"/>
      <c r="T44" s="54"/>
      <c r="U44" s="54"/>
      <c r="V44" s="53"/>
      <c r="W44" s="53">
        <v>1592478</v>
      </c>
      <c r="X44" s="54">
        <v>150000</v>
      </c>
      <c r="Y44" s="53">
        <v>1442478</v>
      </c>
      <c r="Z44" s="94">
        <v>961.65</v>
      </c>
      <c r="AA44" s="95">
        <v>200000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>
        <v>20369177</v>
      </c>
      <c r="F48" s="53">
        <v>20369177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15276883</v>
      </c>
      <c r="Y48" s="53">
        <v>-15276883</v>
      </c>
      <c r="Z48" s="94">
        <v>-100</v>
      </c>
      <c r="AA48" s="95">
        <v>20369177</v>
      </c>
    </row>
    <row r="49" spans="1:27" ht="12.75">
      <c r="A49" s="361" t="s">
        <v>93</v>
      </c>
      <c r="B49" s="136"/>
      <c r="C49" s="54">
        <v>1797000</v>
      </c>
      <c r="D49" s="368"/>
      <c r="E49" s="54"/>
      <c r="F49" s="53"/>
      <c r="G49" s="53">
        <v>151350</v>
      </c>
      <c r="H49" s="54">
        <v>1392188</v>
      </c>
      <c r="I49" s="54">
        <v>-1046371</v>
      </c>
      <c r="J49" s="53">
        <v>497167</v>
      </c>
      <c r="K49" s="53">
        <v>1553340</v>
      </c>
      <c r="L49" s="54">
        <v>92000</v>
      </c>
      <c r="M49" s="54"/>
      <c r="N49" s="53">
        <v>1645340</v>
      </c>
      <c r="O49" s="53"/>
      <c r="P49" s="54">
        <v>3553</v>
      </c>
      <c r="Q49" s="54"/>
      <c r="R49" s="53">
        <v>3553</v>
      </c>
      <c r="S49" s="53"/>
      <c r="T49" s="54"/>
      <c r="U49" s="54"/>
      <c r="V49" s="53"/>
      <c r="W49" s="53">
        <v>2146060</v>
      </c>
      <c r="X49" s="54"/>
      <c r="Y49" s="53">
        <v>2146060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63104000</v>
      </c>
      <c r="D60" s="346">
        <f t="shared" si="14"/>
        <v>0</v>
      </c>
      <c r="E60" s="219">
        <f t="shared" si="14"/>
        <v>46256791</v>
      </c>
      <c r="F60" s="264">
        <f t="shared" si="14"/>
        <v>46256791</v>
      </c>
      <c r="G60" s="264">
        <f t="shared" si="14"/>
        <v>5117421</v>
      </c>
      <c r="H60" s="219">
        <f t="shared" si="14"/>
        <v>1891411</v>
      </c>
      <c r="I60" s="219">
        <f t="shared" si="14"/>
        <v>812574</v>
      </c>
      <c r="J60" s="264">
        <f t="shared" si="14"/>
        <v>7821406</v>
      </c>
      <c r="K60" s="264">
        <f t="shared" si="14"/>
        <v>1856394</v>
      </c>
      <c r="L60" s="219">
        <f t="shared" si="14"/>
        <v>426445</v>
      </c>
      <c r="M60" s="219">
        <f t="shared" si="14"/>
        <v>2402866</v>
      </c>
      <c r="N60" s="264">
        <f t="shared" si="14"/>
        <v>4685705</v>
      </c>
      <c r="O60" s="264">
        <f t="shared" si="14"/>
        <v>3202416</v>
      </c>
      <c r="P60" s="219">
        <f t="shared" si="14"/>
        <v>2345202</v>
      </c>
      <c r="Q60" s="219">
        <f t="shared" si="14"/>
        <v>534005</v>
      </c>
      <c r="R60" s="264">
        <f t="shared" si="14"/>
        <v>6081623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18588734</v>
      </c>
      <c r="X60" s="219">
        <f t="shared" si="14"/>
        <v>34692594</v>
      </c>
      <c r="Y60" s="264">
        <f t="shared" si="14"/>
        <v>-16103860</v>
      </c>
      <c r="Z60" s="337">
        <f>+IF(X60&lt;&gt;0,+(Y60/X60)*100,0)</f>
        <v>-46.4187255643092</v>
      </c>
      <c r="AA60" s="232">
        <f>+AA57+AA54+AA51+AA40+AA37+AA34+AA22+AA5</f>
        <v>46256791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2017-05-05T08:39:19Z</dcterms:created>
  <dcterms:modified xsi:type="dcterms:W3CDTF">2017-05-05T08:39:22Z</dcterms:modified>
  <cp:category/>
  <cp:version/>
  <cp:contentType/>
  <cp:contentStatus/>
</cp:coreProperties>
</file>