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<sst xmlns="http://schemas.openxmlformats.org/spreadsheetml/2006/main" count="857" uniqueCount="303">
  <si>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Ray Nkonyeni(KZN216)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</si>
  <si>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</si>
  <si>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</si>
  <si>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</si>
  <si>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</si>
  <si>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</si>
  <si>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</si>
  <si>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</si>
  <si>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</si>
  <si>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</si>
  <si>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</si>
  <si>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</si>
  <si>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</si>
  <si>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</si>
  <si>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</si>
  <si>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</si>
  <si>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</si>
  <si>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</si>
  <si>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</si>
  <si>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</si>
  <si>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</si>
  <si>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</si>
  <si>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</si>
  <si>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</si>
  <si>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</si>
  <si>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</si>
  <si>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</si>
  <si>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</si>
  <si>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</si>
  <si>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</si>
  <si>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</si>
  <si>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</si>
  <si>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</si>
  <si>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</si>
  <si>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</si>
  <si>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</si>
  <si>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</si>
  <si>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</si>
  <si>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</si>
  <si>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</si>
  <si>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</si>
  <si>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</si>
  <si>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</si>
  <si>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</si>
  <si>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</si>
  <si>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</si>
  <si>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</si>
  <si>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</si>
  <si>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</si>
  <si>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</si>
  <si>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</si>
  <si>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</si>
  <si>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</si>
  <si>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</si>
  <si>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</si>
  <si>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</si>
  <si>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</si>
  <si>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</si>
  <si>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</si>
  <si>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</si>
  <si>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</si>
  <si>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</si>
  <si>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</si>
  <si>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</si>
  <si>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</si>
  <si>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</si>
  <si>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</si>
  <si>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</si>
  <si>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</si>
  <si>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</si>
  <si>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Ray Nkonyeni(KZN216)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</si>
  <si>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</si>
  <si>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</si>
  <si>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</si>
  <si>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</si>
  <si>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</si>
  <si>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</si>
  <si>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</si>
  <si>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</si>
  <si>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</si>
  <si>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</si>
  <si>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</si>
  <si>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</si>
  <si>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</si>
  <si>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</si>
  <si>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</si>
  <si>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</si>
  <si>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</si>
  <si>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</si>
  <si>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</si>
  <si>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</si>
  <si>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</si>
  <si>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</si>
  <si>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</si>
  <si>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</si>
  <si>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</si>
  <si>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</si>
  <si>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</si>
  <si>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</si>
  <si>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</si>
  <si>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Ray Nkonyeni(KZN216)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</si>
  <si>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</si>
  <si>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</si>
  <si>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</si>
  <si>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</si>
  <si>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</si>
  <si>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</si>
  <si>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</si>
  <si>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</si>
  <si>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</si>
  <si>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</si>
  <si>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</si>
  <si>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</si>
  <si>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</si>
  <si>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</si>
  <si>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</si>
  <si>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</si>
  <si>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</si>
  <si>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</si>
  <si>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</si>
  <si>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</si>
  <si>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</si>
  <si>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</si>
  <si>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</si>
  <si>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</si>
  <si>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</si>
  <si>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</si>
  <si>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</si>
  <si>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</si>
  <si>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Ray Nkonyeni(KZN216)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</si>
  <si>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</si>
  <si>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</si>
  <si>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</si>
  <si>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</si>
  <si>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</si>
  <si>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</si>
  <si>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</si>
  <si>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</si>
  <si>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</si>
  <si>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</si>
  <si>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Ray Nkonyeni(KZN216)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</si>
  <si>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</si>
  <si>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</si>
  <si>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</si>
  <si>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</si>
  <si>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</si>
  <si>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</si>
  <si>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</si>
  <si>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</si>
  <si>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</si>
  <si>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</si>
  <si>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</si>
  <si>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</si>
  <si>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</si>
  <si>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</si>
  <si>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</si>
  <si>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</si>
  <si>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</si>
  <si>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</si>
  <si>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</si>
  <si>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</si>
  <si>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</si>
  <si>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</si>
  <si>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</si>
  <si>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</si>
  <si>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</si>
  <si>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</si>
  <si>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</si>
  <si>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</si>
  <si>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</si>
  <si>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</si>
  <si>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</si>
  <si>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</si>
  <si>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</si>
  <si>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Ray Nkonyeni(KZN216)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</si>
  <si>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</si>
  <si>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</si>
  <si>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</si>
  <si>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</si>
  <si>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</si>
  <si>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</si>
  <si>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</si>
  <si>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</si>
  <si>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</si>
  <si>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</si>
  <si>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</si>
  <si>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</si>
  <si>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</si>
  <si>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</si>
  <si>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</si>
  <si>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</si>
  <si>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</si>
  <si>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</si>
  <si>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</si>
  <si>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</si>
  <si>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</si>
  <si>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</si>
  <si>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</si>
  <si>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</si>
  <si>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</si>
  <si>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</si>
  <si>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</si>
  <si>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Ray Nkonyeni(KZN216)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</si>
  <si>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</si>
  <si>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</si>
  <si>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</si>
  <si>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</si>
  <si>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</si>
  <si>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</si>
  <si>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</si>
  <si>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</si>
  <si>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</si>
  <si>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</si>
  <si>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</si>
  <si>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</si>
  <si>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</si>
  <si>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</si>
  <si>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</si>
  <si>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</si>
  <si>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</si>
  <si>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</si>
  <si>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</si>
  <si>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</si>
  <si>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</si>
  <si>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</si>
  <si>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</si>
  <si>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</si>
  <si>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Ray Nkonyeni(KZN216)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</si>
  <si>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</si>
  <si>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</si>
  <si>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</si>
  <si>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</si>
  <si>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</si>
  <si>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</si>
  <si>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</si>
  <si>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</si>
  <si>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</si>
  <si>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</si>
  <si>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</si>
  <si>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</si>
  <si>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</si>
  <si>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</si>
  <si>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</si>
  <si>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</si>
  <si>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</si>
  <si>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</si>
  <si>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</si>
  <si>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</si>
  <si>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</si>
  <si>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</si>
  <si>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</si>
  <si>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</si>
  <si>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</si>
  <si>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</si>
  <si>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</si>
  <si>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</si>
  <si>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</si>
  <si>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</si>
  <si>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</si>
  <si>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</si>
  <si>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</si>
  <si>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</si>
  <si>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</si>
  <si>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Ray Nkonyeni(KZN216)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</si>
  <si>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</si>
  <si>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</si>
  <si>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Ray Nkonyeni(KZN216)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</si>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</sst>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320740978</v>
      </c>
      <c r="C5" s="19">
        <v>0</v>
      </c>
      <c r="D5" s="59">
        <v>345274426</v>
      </c>
      <c r="E5" s="60">
        <v>345274426</v>
      </c>
      <c r="F5" s="60">
        <v>34860101</v>
      </c>
      <c r="G5" s="60">
        <v>-11198888</v>
      </c>
      <c r="H5" s="60">
        <v>34860101</v>
      </c>
      <c r="I5" s="60">
        <v>58521314</v>
      </c>
      <c r="J5" s="60">
        <v>31771422</v>
      </c>
      <c r="K5" s="60">
        <v>31476607</v>
      </c>
      <c r="L5" s="60">
        <v>31997421</v>
      </c>
      <c r="M5" s="60">
        <v>95245450</v>
      </c>
      <c r="N5" s="60">
        <v>36705907</v>
      </c>
      <c r="O5" s="60">
        <v>31515954</v>
      </c>
      <c r="P5" s="60">
        <v>31742081</v>
      </c>
      <c r="Q5" s="60">
        <v>99963942</v>
      </c>
      <c r="R5" s="60">
        <v>0</v>
      </c>
      <c r="S5" s="60">
        <v>0</v>
      </c>
      <c r="T5" s="60">
        <v>0</v>
      </c>
      <c r="U5" s="60">
        <v>0</v>
      </c>
      <c r="V5" s="60">
        <v>253730706</v>
      </c>
      <c r="W5" s="60">
        <v>258832647</v>
      </c>
      <c r="X5" s="60">
        <v>-5101941</v>
      </c>
      <c r="Y5" s="61">
        <v>-1.97</v>
      </c>
      <c r="Z5" s="62">
        <v>345274426</v>
      </c>
    </row>
    <row r="6" spans="1:26" ht="12.75">
      <c r="A6" s="58" t="s">
        <v>32</v>
      </c>
      <c r="B6" s="19">
        <v>148845399</v>
      </c>
      <c r="C6" s="19">
        <v>0</v>
      </c>
      <c r="D6" s="59">
        <v>183536314</v>
      </c>
      <c r="E6" s="60">
        <v>183536314</v>
      </c>
      <c r="F6" s="60">
        <v>13244908</v>
      </c>
      <c r="G6" s="60">
        <v>18984888</v>
      </c>
      <c r="H6" s="60">
        <v>13244908</v>
      </c>
      <c r="I6" s="60">
        <v>45474704</v>
      </c>
      <c r="J6" s="60">
        <v>13098728</v>
      </c>
      <c r="K6" s="60">
        <v>14847959</v>
      </c>
      <c r="L6" s="60">
        <v>13803055</v>
      </c>
      <c r="M6" s="60">
        <v>41749742</v>
      </c>
      <c r="N6" s="60">
        <v>15079185</v>
      </c>
      <c r="O6" s="60">
        <v>13903292</v>
      </c>
      <c r="P6" s="60">
        <v>13561330</v>
      </c>
      <c r="Q6" s="60">
        <v>42543807</v>
      </c>
      <c r="R6" s="60">
        <v>0</v>
      </c>
      <c r="S6" s="60">
        <v>0</v>
      </c>
      <c r="T6" s="60">
        <v>0</v>
      </c>
      <c r="U6" s="60">
        <v>0</v>
      </c>
      <c r="V6" s="60">
        <v>129768253</v>
      </c>
      <c r="W6" s="60">
        <v>137652237</v>
      </c>
      <c r="X6" s="60">
        <v>-7883984</v>
      </c>
      <c r="Y6" s="61">
        <v>-5.73</v>
      </c>
      <c r="Z6" s="62">
        <v>183536314</v>
      </c>
    </row>
    <row r="7" spans="1:26" ht="12.75">
      <c r="A7" s="58" t="s">
        <v>33</v>
      </c>
      <c r="B7" s="19">
        <v>3865392</v>
      </c>
      <c r="C7" s="19">
        <v>0</v>
      </c>
      <c r="D7" s="59">
        <v>6822000</v>
      </c>
      <c r="E7" s="60">
        <v>6822000</v>
      </c>
      <c r="F7" s="60">
        <v>183028</v>
      </c>
      <c r="G7" s="60">
        <v>180815</v>
      </c>
      <c r="H7" s="60">
        <v>183028</v>
      </c>
      <c r="I7" s="60">
        <v>546871</v>
      </c>
      <c r="J7" s="60">
        <v>795499</v>
      </c>
      <c r="K7" s="60">
        <v>342312</v>
      </c>
      <c r="L7" s="60">
        <v>440483</v>
      </c>
      <c r="M7" s="60">
        <v>1578294</v>
      </c>
      <c r="N7" s="60">
        <v>349548</v>
      </c>
      <c r="O7" s="60">
        <v>323410</v>
      </c>
      <c r="P7" s="60">
        <v>602609</v>
      </c>
      <c r="Q7" s="60">
        <v>1275567</v>
      </c>
      <c r="R7" s="60">
        <v>0</v>
      </c>
      <c r="S7" s="60">
        <v>0</v>
      </c>
      <c r="T7" s="60">
        <v>0</v>
      </c>
      <c r="U7" s="60">
        <v>0</v>
      </c>
      <c r="V7" s="60">
        <v>3400732</v>
      </c>
      <c r="W7" s="60">
        <v>5116500</v>
      </c>
      <c r="X7" s="60">
        <v>-1715768</v>
      </c>
      <c r="Y7" s="61">
        <v>-33.53</v>
      </c>
      <c r="Z7" s="62">
        <v>6822000</v>
      </c>
    </row>
    <row r="8" spans="1:26" ht="12.75">
      <c r="A8" s="58" t="s">
        <v>34</v>
      </c>
      <c r="B8" s="19">
        <v>217496528</v>
      </c>
      <c r="C8" s="19">
        <v>0</v>
      </c>
      <c r="D8" s="59">
        <v>200962364</v>
      </c>
      <c r="E8" s="60">
        <v>200962364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1195850</v>
      </c>
      <c r="L8" s="60">
        <v>36863000</v>
      </c>
      <c r="M8" s="60">
        <v>38058850</v>
      </c>
      <c r="N8" s="60">
        <v>0</v>
      </c>
      <c r="O8" s="60">
        <v>798000</v>
      </c>
      <c r="P8" s="60">
        <v>59257720</v>
      </c>
      <c r="Q8" s="60">
        <v>60055720</v>
      </c>
      <c r="R8" s="60">
        <v>0</v>
      </c>
      <c r="S8" s="60">
        <v>0</v>
      </c>
      <c r="T8" s="60">
        <v>0</v>
      </c>
      <c r="U8" s="60">
        <v>0</v>
      </c>
      <c r="V8" s="60">
        <v>98114570</v>
      </c>
      <c r="W8" s="60">
        <v>150721776</v>
      </c>
      <c r="X8" s="60">
        <v>-52607206</v>
      </c>
      <c r="Y8" s="61">
        <v>-34.9</v>
      </c>
      <c r="Z8" s="62">
        <v>200962364</v>
      </c>
    </row>
    <row r="9" spans="1:26" ht="12.75">
      <c r="A9" s="58" t="s">
        <v>35</v>
      </c>
      <c r="B9" s="19">
        <v>145590882</v>
      </c>
      <c r="C9" s="19">
        <v>0</v>
      </c>
      <c r="D9" s="59">
        <v>100629535</v>
      </c>
      <c r="E9" s="60">
        <v>100629535</v>
      </c>
      <c r="F9" s="60">
        <v>50875413</v>
      </c>
      <c r="G9" s="60">
        <v>12863201</v>
      </c>
      <c r="H9" s="60">
        <v>50875413</v>
      </c>
      <c r="I9" s="60">
        <v>114614027</v>
      </c>
      <c r="J9" s="60">
        <v>5281723</v>
      </c>
      <c r="K9" s="60">
        <v>4197063</v>
      </c>
      <c r="L9" s="60">
        <v>3392676</v>
      </c>
      <c r="M9" s="60">
        <v>12871462</v>
      </c>
      <c r="N9" s="60">
        <v>7754987</v>
      </c>
      <c r="O9" s="60">
        <v>4056323</v>
      </c>
      <c r="P9" s="60">
        <v>6015930</v>
      </c>
      <c r="Q9" s="60">
        <v>17827240</v>
      </c>
      <c r="R9" s="60">
        <v>0</v>
      </c>
      <c r="S9" s="60">
        <v>0</v>
      </c>
      <c r="T9" s="60">
        <v>0</v>
      </c>
      <c r="U9" s="60">
        <v>0</v>
      </c>
      <c r="V9" s="60">
        <v>145312729</v>
      </c>
      <c r="W9" s="60">
        <v>76134700</v>
      </c>
      <c r="X9" s="60">
        <v>69178029</v>
      </c>
      <c r="Y9" s="61">
        <v>90.86</v>
      </c>
      <c r="Z9" s="62">
        <v>100629535</v>
      </c>
    </row>
    <row r="10" spans="1:26" ht="22.5">
      <c r="A10" s="63" t="s">
        <v>278</v>
      </c>
      <c r="B10" s="64">
        <f>SUM(B5:B9)</f>
        <v>836539179</v>
      </c>
      <c r="C10" s="64">
        <f>SUM(C5:C9)</f>
        <v>0</v>
      </c>
      <c r="D10" s="65">
        <f aca="true" t="shared" si="0" ref="D10:Z10">SUM(D5:D9)</f>
        <v>837224639</v>
      </c>
      <c r="E10" s="66">
        <f t="shared" si="0"/>
        <v>837224639</v>
      </c>
      <c r="F10" s="66">
        <f t="shared" si="0"/>
        <v>99163450</v>
      </c>
      <c r="G10" s="66">
        <f t="shared" si="0"/>
        <v>20830016</v>
      </c>
      <c r="H10" s="66">
        <f t="shared" si="0"/>
        <v>99163450</v>
      </c>
      <c r="I10" s="66">
        <f t="shared" si="0"/>
        <v>219156916</v>
      </c>
      <c r="J10" s="66">
        <f t="shared" si="0"/>
        <v>50947372</v>
      </c>
      <c r="K10" s="66">
        <f t="shared" si="0"/>
        <v>52059791</v>
      </c>
      <c r="L10" s="66">
        <f t="shared" si="0"/>
        <v>86496635</v>
      </c>
      <c r="M10" s="66">
        <f t="shared" si="0"/>
        <v>189503798</v>
      </c>
      <c r="N10" s="66">
        <f t="shared" si="0"/>
        <v>59889627</v>
      </c>
      <c r="O10" s="66">
        <f t="shared" si="0"/>
        <v>50596979</v>
      </c>
      <c r="P10" s="66">
        <f t="shared" si="0"/>
        <v>111179670</v>
      </c>
      <c r="Q10" s="66">
        <f t="shared" si="0"/>
        <v>221666276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630326990</v>
      </c>
      <c r="W10" s="66">
        <f t="shared" si="0"/>
        <v>628457860</v>
      </c>
      <c r="X10" s="66">
        <f t="shared" si="0"/>
        <v>1869130</v>
      </c>
      <c r="Y10" s="67">
        <f>+IF(W10&lt;&gt;0,(X10/W10)*100,0)</f>
        <v>0.2974153270992585</v>
      </c>
      <c r="Z10" s="68">
        <f t="shared" si="0"/>
        <v>837224639</v>
      </c>
    </row>
    <row r="11" spans="1:26" ht="12.75">
      <c r="A11" s="58" t="s">
        <v>37</v>
      </c>
      <c r="B11" s="19">
        <v>325030606</v>
      </c>
      <c r="C11" s="19">
        <v>0</v>
      </c>
      <c r="D11" s="59">
        <v>337347483</v>
      </c>
      <c r="E11" s="60">
        <v>337347483</v>
      </c>
      <c r="F11" s="60">
        <v>27529303</v>
      </c>
      <c r="G11" s="60">
        <v>25989855</v>
      </c>
      <c r="H11" s="60">
        <v>27529303</v>
      </c>
      <c r="I11" s="60">
        <v>81048461</v>
      </c>
      <c r="J11" s="60">
        <v>27862437</v>
      </c>
      <c r="K11" s="60">
        <v>29204342</v>
      </c>
      <c r="L11" s="60">
        <v>25850649</v>
      </c>
      <c r="M11" s="60">
        <v>82917428</v>
      </c>
      <c r="N11" s="60">
        <v>29923080</v>
      </c>
      <c r="O11" s="60">
        <v>26314259</v>
      </c>
      <c r="P11" s="60">
        <v>26010633</v>
      </c>
      <c r="Q11" s="60">
        <v>82247972</v>
      </c>
      <c r="R11" s="60">
        <v>0</v>
      </c>
      <c r="S11" s="60">
        <v>0</v>
      </c>
      <c r="T11" s="60">
        <v>0</v>
      </c>
      <c r="U11" s="60">
        <v>0</v>
      </c>
      <c r="V11" s="60">
        <v>246213861</v>
      </c>
      <c r="W11" s="60">
        <v>253010610</v>
      </c>
      <c r="X11" s="60">
        <v>-6796749</v>
      </c>
      <c r="Y11" s="61">
        <v>-2.69</v>
      </c>
      <c r="Z11" s="62">
        <v>337347483</v>
      </c>
    </row>
    <row r="12" spans="1:26" ht="12.75">
      <c r="A12" s="58" t="s">
        <v>38</v>
      </c>
      <c r="B12" s="19">
        <v>19984455</v>
      </c>
      <c r="C12" s="19">
        <v>0</v>
      </c>
      <c r="D12" s="59">
        <v>25447547</v>
      </c>
      <c r="E12" s="60">
        <v>25447547</v>
      </c>
      <c r="F12" s="60">
        <v>1638046</v>
      </c>
      <c r="G12" s="60">
        <v>1659564</v>
      </c>
      <c r="H12" s="60">
        <v>1638046</v>
      </c>
      <c r="I12" s="60">
        <v>4935656</v>
      </c>
      <c r="J12" s="60">
        <v>1634141</v>
      </c>
      <c r="K12" s="60">
        <v>2394150</v>
      </c>
      <c r="L12" s="60">
        <v>1983512</v>
      </c>
      <c r="M12" s="60">
        <v>6011803</v>
      </c>
      <c r="N12" s="60">
        <v>1940563</v>
      </c>
      <c r="O12" s="60">
        <v>1909782</v>
      </c>
      <c r="P12" s="60">
        <v>2484772</v>
      </c>
      <c r="Q12" s="60">
        <v>6335117</v>
      </c>
      <c r="R12" s="60">
        <v>0</v>
      </c>
      <c r="S12" s="60">
        <v>0</v>
      </c>
      <c r="T12" s="60">
        <v>0</v>
      </c>
      <c r="U12" s="60">
        <v>0</v>
      </c>
      <c r="V12" s="60">
        <v>17282576</v>
      </c>
      <c r="W12" s="60">
        <v>19085661</v>
      </c>
      <c r="X12" s="60">
        <v>-1803085</v>
      </c>
      <c r="Y12" s="61">
        <v>-9.45</v>
      </c>
      <c r="Z12" s="62">
        <v>25447547</v>
      </c>
    </row>
    <row r="13" spans="1:26" ht="12.75">
      <c r="A13" s="58" t="s">
        <v>279</v>
      </c>
      <c r="B13" s="19">
        <v>57061258</v>
      </c>
      <c r="C13" s="19">
        <v>0</v>
      </c>
      <c r="D13" s="59">
        <v>70058000</v>
      </c>
      <c r="E13" s="60">
        <v>70058000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52543503</v>
      </c>
      <c r="X13" s="60">
        <v>-52543503</v>
      </c>
      <c r="Y13" s="61">
        <v>-100</v>
      </c>
      <c r="Z13" s="62">
        <v>70058000</v>
      </c>
    </row>
    <row r="14" spans="1:26" ht="12.75">
      <c r="A14" s="58" t="s">
        <v>40</v>
      </c>
      <c r="B14" s="19">
        <v>4252546</v>
      </c>
      <c r="C14" s="19">
        <v>0</v>
      </c>
      <c r="D14" s="59">
        <v>4373391</v>
      </c>
      <c r="E14" s="60">
        <v>4373391</v>
      </c>
      <c r="F14" s="60">
        <v>0</v>
      </c>
      <c r="G14" s="60">
        <v>0</v>
      </c>
      <c r="H14" s="60">
        <v>0</v>
      </c>
      <c r="I14" s="60">
        <v>0</v>
      </c>
      <c r="J14" s="60">
        <v>1874915</v>
      </c>
      <c r="K14" s="60">
        <v>0</v>
      </c>
      <c r="L14" s="60">
        <v>0</v>
      </c>
      <c r="M14" s="60">
        <v>1874915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1874915</v>
      </c>
      <c r="W14" s="60">
        <v>3280041</v>
      </c>
      <c r="X14" s="60">
        <v>-1405126</v>
      </c>
      <c r="Y14" s="61">
        <v>-42.84</v>
      </c>
      <c r="Z14" s="62">
        <v>4373391</v>
      </c>
    </row>
    <row r="15" spans="1:26" ht="12.75">
      <c r="A15" s="58" t="s">
        <v>41</v>
      </c>
      <c r="B15" s="19">
        <v>125937875</v>
      </c>
      <c r="C15" s="19">
        <v>0</v>
      </c>
      <c r="D15" s="59">
        <v>136878855</v>
      </c>
      <c r="E15" s="60">
        <v>136878855</v>
      </c>
      <c r="F15" s="60">
        <v>9927312</v>
      </c>
      <c r="G15" s="60">
        <v>9737887</v>
      </c>
      <c r="H15" s="60">
        <v>9927312</v>
      </c>
      <c r="I15" s="60">
        <v>29592511</v>
      </c>
      <c r="J15" s="60">
        <v>9113182</v>
      </c>
      <c r="K15" s="60">
        <v>9851190</v>
      </c>
      <c r="L15" s="60">
        <v>4951227</v>
      </c>
      <c r="M15" s="60">
        <v>23915599</v>
      </c>
      <c r="N15" s="60">
        <v>8484425</v>
      </c>
      <c r="O15" s="60">
        <v>12589499</v>
      </c>
      <c r="P15" s="60">
        <v>14450512</v>
      </c>
      <c r="Q15" s="60">
        <v>35524436</v>
      </c>
      <c r="R15" s="60">
        <v>0</v>
      </c>
      <c r="S15" s="60">
        <v>0</v>
      </c>
      <c r="T15" s="60">
        <v>0</v>
      </c>
      <c r="U15" s="60">
        <v>0</v>
      </c>
      <c r="V15" s="60">
        <v>89032546</v>
      </c>
      <c r="W15" s="60">
        <v>102659148</v>
      </c>
      <c r="X15" s="60">
        <v>-13626602</v>
      </c>
      <c r="Y15" s="61">
        <v>-13.27</v>
      </c>
      <c r="Z15" s="62">
        <v>136878855</v>
      </c>
    </row>
    <row r="16" spans="1:26" ht="12.75">
      <c r="A16" s="69" t="s">
        <v>42</v>
      </c>
      <c r="B16" s="19">
        <v>5519872</v>
      </c>
      <c r="C16" s="19">
        <v>0</v>
      </c>
      <c r="D16" s="59">
        <v>10393100</v>
      </c>
      <c r="E16" s="60">
        <v>10393100</v>
      </c>
      <c r="F16" s="60">
        <v>141874</v>
      </c>
      <c r="G16" s="60">
        <v>26840</v>
      </c>
      <c r="H16" s="60">
        <v>141874</v>
      </c>
      <c r="I16" s="60">
        <v>310588</v>
      </c>
      <c r="J16" s="60">
        <v>446617</v>
      </c>
      <c r="K16" s="60">
        <v>614386</v>
      </c>
      <c r="L16" s="60">
        <v>634972</v>
      </c>
      <c r="M16" s="60">
        <v>1695975</v>
      </c>
      <c r="N16" s="60">
        <v>207563</v>
      </c>
      <c r="O16" s="60">
        <v>3023104</v>
      </c>
      <c r="P16" s="60">
        <v>1564661</v>
      </c>
      <c r="Q16" s="60">
        <v>4795328</v>
      </c>
      <c r="R16" s="60">
        <v>0</v>
      </c>
      <c r="S16" s="60">
        <v>0</v>
      </c>
      <c r="T16" s="60">
        <v>0</v>
      </c>
      <c r="U16" s="60">
        <v>0</v>
      </c>
      <c r="V16" s="60">
        <v>6801891</v>
      </c>
      <c r="W16" s="60">
        <v>7794828</v>
      </c>
      <c r="X16" s="60">
        <v>-992937</v>
      </c>
      <c r="Y16" s="61">
        <v>-12.74</v>
      </c>
      <c r="Z16" s="62">
        <v>10393100</v>
      </c>
    </row>
    <row r="17" spans="1:26" ht="12.75">
      <c r="A17" s="58" t="s">
        <v>43</v>
      </c>
      <c r="B17" s="19">
        <v>292143133</v>
      </c>
      <c r="C17" s="19">
        <v>0</v>
      </c>
      <c r="D17" s="59">
        <v>251895538</v>
      </c>
      <c r="E17" s="60">
        <v>251895538</v>
      </c>
      <c r="F17" s="60">
        <v>21818739</v>
      </c>
      <c r="G17" s="60">
        <v>10386662</v>
      </c>
      <c r="H17" s="60">
        <v>21818739</v>
      </c>
      <c r="I17" s="60">
        <v>54024140</v>
      </c>
      <c r="J17" s="60">
        <v>16355859</v>
      </c>
      <c r="K17" s="60">
        <v>18130952</v>
      </c>
      <c r="L17" s="60">
        <v>22445206</v>
      </c>
      <c r="M17" s="60">
        <v>56932017</v>
      </c>
      <c r="N17" s="60">
        <v>21415939</v>
      </c>
      <c r="O17" s="60">
        <v>19142898</v>
      </c>
      <c r="P17" s="60">
        <v>17427792</v>
      </c>
      <c r="Q17" s="60">
        <v>57986629</v>
      </c>
      <c r="R17" s="60">
        <v>0</v>
      </c>
      <c r="S17" s="60">
        <v>0</v>
      </c>
      <c r="T17" s="60">
        <v>0</v>
      </c>
      <c r="U17" s="60">
        <v>0</v>
      </c>
      <c r="V17" s="60">
        <v>168942786</v>
      </c>
      <c r="W17" s="60">
        <v>188921655</v>
      </c>
      <c r="X17" s="60">
        <v>-19978869</v>
      </c>
      <c r="Y17" s="61">
        <v>-10.58</v>
      </c>
      <c r="Z17" s="62">
        <v>251895538</v>
      </c>
    </row>
    <row r="18" spans="1:26" ht="12.75">
      <c r="A18" s="70" t="s">
        <v>44</v>
      </c>
      <c r="B18" s="71">
        <f>SUM(B11:B17)</f>
        <v>829929745</v>
      </c>
      <c r="C18" s="71">
        <f>SUM(C11:C17)</f>
        <v>0</v>
      </c>
      <c r="D18" s="72">
        <f aca="true" t="shared" si="1" ref="D18:Z18">SUM(D11:D17)</f>
        <v>836393914</v>
      </c>
      <c r="E18" s="73">
        <f t="shared" si="1"/>
        <v>836393914</v>
      </c>
      <c r="F18" s="73">
        <f t="shared" si="1"/>
        <v>61055274</v>
      </c>
      <c r="G18" s="73">
        <f t="shared" si="1"/>
        <v>47800808</v>
      </c>
      <c r="H18" s="73">
        <f t="shared" si="1"/>
        <v>61055274</v>
      </c>
      <c r="I18" s="73">
        <f t="shared" si="1"/>
        <v>169911356</v>
      </c>
      <c r="J18" s="73">
        <f t="shared" si="1"/>
        <v>57287151</v>
      </c>
      <c r="K18" s="73">
        <f t="shared" si="1"/>
        <v>60195020</v>
      </c>
      <c r="L18" s="73">
        <f t="shared" si="1"/>
        <v>55865566</v>
      </c>
      <c r="M18" s="73">
        <f t="shared" si="1"/>
        <v>173347737</v>
      </c>
      <c r="N18" s="73">
        <f t="shared" si="1"/>
        <v>61971570</v>
      </c>
      <c r="O18" s="73">
        <f t="shared" si="1"/>
        <v>62979542</v>
      </c>
      <c r="P18" s="73">
        <f t="shared" si="1"/>
        <v>61938370</v>
      </c>
      <c r="Q18" s="73">
        <f t="shared" si="1"/>
        <v>186889482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530148575</v>
      </c>
      <c r="W18" s="73">
        <f t="shared" si="1"/>
        <v>627295446</v>
      </c>
      <c r="X18" s="73">
        <f t="shared" si="1"/>
        <v>-97146871</v>
      </c>
      <c r="Y18" s="67">
        <f>+IF(W18&lt;&gt;0,(X18/W18)*100,0)</f>
        <v>-15.486621434838218</v>
      </c>
      <c r="Z18" s="74">
        <f t="shared" si="1"/>
        <v>836393914</v>
      </c>
    </row>
    <row r="19" spans="1:26" ht="12.75">
      <c r="A19" s="70" t="s">
        <v>45</v>
      </c>
      <c r="B19" s="75">
        <f>+B10-B18</f>
        <v>6609434</v>
      </c>
      <c r="C19" s="75">
        <f>+C10-C18</f>
        <v>0</v>
      </c>
      <c r="D19" s="76">
        <f aca="true" t="shared" si="2" ref="D19:Z19">+D10-D18</f>
        <v>830725</v>
      </c>
      <c r="E19" s="77">
        <f t="shared" si="2"/>
        <v>830725</v>
      </c>
      <c r="F19" s="77">
        <f t="shared" si="2"/>
        <v>38108176</v>
      </c>
      <c r="G19" s="77">
        <f t="shared" si="2"/>
        <v>-26970792</v>
      </c>
      <c r="H19" s="77">
        <f t="shared" si="2"/>
        <v>38108176</v>
      </c>
      <c r="I19" s="77">
        <f t="shared" si="2"/>
        <v>49245560</v>
      </c>
      <c r="J19" s="77">
        <f t="shared" si="2"/>
        <v>-6339779</v>
      </c>
      <c r="K19" s="77">
        <f t="shared" si="2"/>
        <v>-8135229</v>
      </c>
      <c r="L19" s="77">
        <f t="shared" si="2"/>
        <v>30631069</v>
      </c>
      <c r="M19" s="77">
        <f t="shared" si="2"/>
        <v>16156061</v>
      </c>
      <c r="N19" s="77">
        <f t="shared" si="2"/>
        <v>-2081943</v>
      </c>
      <c r="O19" s="77">
        <f t="shared" si="2"/>
        <v>-12382563</v>
      </c>
      <c r="P19" s="77">
        <f t="shared" si="2"/>
        <v>49241300</v>
      </c>
      <c r="Q19" s="77">
        <f t="shared" si="2"/>
        <v>34776794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100178415</v>
      </c>
      <c r="W19" s="77">
        <f>IF(E10=E18,0,W10-W18)</f>
        <v>1162414</v>
      </c>
      <c r="X19" s="77">
        <f t="shared" si="2"/>
        <v>99016001</v>
      </c>
      <c r="Y19" s="78">
        <f>+IF(W19&lt;&gt;0,(X19/W19)*100,0)</f>
        <v>8518.13562121585</v>
      </c>
      <c r="Z19" s="79">
        <f t="shared" si="2"/>
        <v>830725</v>
      </c>
    </row>
    <row r="20" spans="1:26" ht="12.75">
      <c r="A20" s="58" t="s">
        <v>46</v>
      </c>
      <c r="B20" s="19">
        <v>0</v>
      </c>
      <c r="C20" s="19">
        <v>0</v>
      </c>
      <c r="D20" s="59">
        <v>121837650</v>
      </c>
      <c r="E20" s="60">
        <v>121837650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91378242</v>
      </c>
      <c r="X20" s="60">
        <v>-91378242</v>
      </c>
      <c r="Y20" s="61">
        <v>-100</v>
      </c>
      <c r="Z20" s="62">
        <v>121837650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6609434</v>
      </c>
      <c r="C22" s="86">
        <f>SUM(C19:C21)</f>
        <v>0</v>
      </c>
      <c r="D22" s="87">
        <f aca="true" t="shared" si="3" ref="D22:Z22">SUM(D19:D21)</f>
        <v>122668375</v>
      </c>
      <c r="E22" s="88">
        <f t="shared" si="3"/>
        <v>122668375</v>
      </c>
      <c r="F22" s="88">
        <f t="shared" si="3"/>
        <v>38108176</v>
      </c>
      <c r="G22" s="88">
        <f t="shared" si="3"/>
        <v>-26970792</v>
      </c>
      <c r="H22" s="88">
        <f t="shared" si="3"/>
        <v>38108176</v>
      </c>
      <c r="I22" s="88">
        <f t="shared" si="3"/>
        <v>49245560</v>
      </c>
      <c r="J22" s="88">
        <f t="shared" si="3"/>
        <v>-6339779</v>
      </c>
      <c r="K22" s="88">
        <f t="shared" si="3"/>
        <v>-8135229</v>
      </c>
      <c r="L22" s="88">
        <f t="shared" si="3"/>
        <v>30631069</v>
      </c>
      <c r="M22" s="88">
        <f t="shared" si="3"/>
        <v>16156061</v>
      </c>
      <c r="N22" s="88">
        <f t="shared" si="3"/>
        <v>-2081943</v>
      </c>
      <c r="O22" s="88">
        <f t="shared" si="3"/>
        <v>-12382563</v>
      </c>
      <c r="P22" s="88">
        <f t="shared" si="3"/>
        <v>49241300</v>
      </c>
      <c r="Q22" s="88">
        <f t="shared" si="3"/>
        <v>34776794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100178415</v>
      </c>
      <c r="W22" s="88">
        <f t="shared" si="3"/>
        <v>92540656</v>
      </c>
      <c r="X22" s="88">
        <f t="shared" si="3"/>
        <v>7637759</v>
      </c>
      <c r="Y22" s="89">
        <f>+IF(W22&lt;&gt;0,(X22/W22)*100,0)</f>
        <v>8.253409182662374</v>
      </c>
      <c r="Z22" s="90">
        <f t="shared" si="3"/>
        <v>122668375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6609434</v>
      </c>
      <c r="C24" s="75">
        <f>SUM(C22:C23)</f>
        <v>0</v>
      </c>
      <c r="D24" s="76">
        <f aca="true" t="shared" si="4" ref="D24:Z24">SUM(D22:D23)</f>
        <v>122668375</v>
      </c>
      <c r="E24" s="77">
        <f t="shared" si="4"/>
        <v>122668375</v>
      </c>
      <c r="F24" s="77">
        <f t="shared" si="4"/>
        <v>38108176</v>
      </c>
      <c r="G24" s="77">
        <f t="shared" si="4"/>
        <v>-26970792</v>
      </c>
      <c r="H24" s="77">
        <f t="shared" si="4"/>
        <v>38108176</v>
      </c>
      <c r="I24" s="77">
        <f t="shared" si="4"/>
        <v>49245560</v>
      </c>
      <c r="J24" s="77">
        <f t="shared" si="4"/>
        <v>-6339779</v>
      </c>
      <c r="K24" s="77">
        <f t="shared" si="4"/>
        <v>-8135229</v>
      </c>
      <c r="L24" s="77">
        <f t="shared" si="4"/>
        <v>30631069</v>
      </c>
      <c r="M24" s="77">
        <f t="shared" si="4"/>
        <v>16156061</v>
      </c>
      <c r="N24" s="77">
        <f t="shared" si="4"/>
        <v>-2081943</v>
      </c>
      <c r="O24" s="77">
        <f t="shared" si="4"/>
        <v>-12382563</v>
      </c>
      <c r="P24" s="77">
        <f t="shared" si="4"/>
        <v>49241300</v>
      </c>
      <c r="Q24" s="77">
        <f t="shared" si="4"/>
        <v>34776794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100178415</v>
      </c>
      <c r="W24" s="77">
        <f t="shared" si="4"/>
        <v>92540656</v>
      </c>
      <c r="X24" s="77">
        <f t="shared" si="4"/>
        <v>7637759</v>
      </c>
      <c r="Y24" s="78">
        <f>+IF(W24&lt;&gt;0,(X24/W24)*100,0)</f>
        <v>8.253409182662374</v>
      </c>
      <c r="Z24" s="79">
        <f t="shared" si="4"/>
        <v>122668375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97128333</v>
      </c>
      <c r="C27" s="22">
        <v>0</v>
      </c>
      <c r="D27" s="99">
        <v>146428135</v>
      </c>
      <c r="E27" s="100">
        <v>146428135</v>
      </c>
      <c r="F27" s="100">
        <v>19327</v>
      </c>
      <c r="G27" s="100">
        <v>1872997</v>
      </c>
      <c r="H27" s="100">
        <v>4658447</v>
      </c>
      <c r="I27" s="100">
        <v>6550771</v>
      </c>
      <c r="J27" s="100">
        <v>3419674</v>
      </c>
      <c r="K27" s="100">
        <v>3980147</v>
      </c>
      <c r="L27" s="100">
        <v>10351156</v>
      </c>
      <c r="M27" s="100">
        <v>17750977</v>
      </c>
      <c r="N27" s="100">
        <v>824133</v>
      </c>
      <c r="O27" s="100">
        <v>8098999</v>
      </c>
      <c r="P27" s="100">
        <v>7684756</v>
      </c>
      <c r="Q27" s="100">
        <v>16607888</v>
      </c>
      <c r="R27" s="100">
        <v>0</v>
      </c>
      <c r="S27" s="100">
        <v>0</v>
      </c>
      <c r="T27" s="100">
        <v>0</v>
      </c>
      <c r="U27" s="100">
        <v>0</v>
      </c>
      <c r="V27" s="100">
        <v>40909636</v>
      </c>
      <c r="W27" s="100">
        <v>109821101</v>
      </c>
      <c r="X27" s="100">
        <v>-68911465</v>
      </c>
      <c r="Y27" s="101">
        <v>-62.75</v>
      </c>
      <c r="Z27" s="102">
        <v>146428135</v>
      </c>
    </row>
    <row r="28" spans="1:26" ht="12.75">
      <c r="A28" s="103" t="s">
        <v>46</v>
      </c>
      <c r="B28" s="19">
        <v>78704199</v>
      </c>
      <c r="C28" s="19">
        <v>0</v>
      </c>
      <c r="D28" s="59">
        <v>126498135</v>
      </c>
      <c r="E28" s="60">
        <v>126498135</v>
      </c>
      <c r="F28" s="60">
        <v>7206</v>
      </c>
      <c r="G28" s="60">
        <v>1872997</v>
      </c>
      <c r="H28" s="60">
        <v>4225155</v>
      </c>
      <c r="I28" s="60">
        <v>6105358</v>
      </c>
      <c r="J28" s="60">
        <v>3268760</v>
      </c>
      <c r="K28" s="60">
        <v>3752678</v>
      </c>
      <c r="L28" s="60">
        <v>4095989</v>
      </c>
      <c r="M28" s="60">
        <v>11117427</v>
      </c>
      <c r="N28" s="60">
        <v>533326</v>
      </c>
      <c r="O28" s="60">
        <v>6203460</v>
      </c>
      <c r="P28" s="60">
        <v>6616004</v>
      </c>
      <c r="Q28" s="60">
        <v>13352790</v>
      </c>
      <c r="R28" s="60">
        <v>0</v>
      </c>
      <c r="S28" s="60">
        <v>0</v>
      </c>
      <c r="T28" s="60">
        <v>0</v>
      </c>
      <c r="U28" s="60">
        <v>0</v>
      </c>
      <c r="V28" s="60">
        <v>30575575</v>
      </c>
      <c r="W28" s="60">
        <v>94873601</v>
      </c>
      <c r="X28" s="60">
        <v>-64298026</v>
      </c>
      <c r="Y28" s="61">
        <v>-67.77</v>
      </c>
      <c r="Z28" s="62">
        <v>126498135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335227</v>
      </c>
      <c r="M29" s="60">
        <v>335227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335227</v>
      </c>
      <c r="W29" s="60"/>
      <c r="X29" s="60">
        <v>335227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18424134</v>
      </c>
      <c r="C31" s="19">
        <v>0</v>
      </c>
      <c r="D31" s="59">
        <v>19930000</v>
      </c>
      <c r="E31" s="60">
        <v>19930000</v>
      </c>
      <c r="F31" s="60">
        <v>12121</v>
      </c>
      <c r="G31" s="60">
        <v>0</v>
      </c>
      <c r="H31" s="60">
        <v>433292</v>
      </c>
      <c r="I31" s="60">
        <v>445413</v>
      </c>
      <c r="J31" s="60">
        <v>150914</v>
      </c>
      <c r="K31" s="60">
        <v>227469</v>
      </c>
      <c r="L31" s="60">
        <v>5919941</v>
      </c>
      <c r="M31" s="60">
        <v>6298324</v>
      </c>
      <c r="N31" s="60">
        <v>290807</v>
      </c>
      <c r="O31" s="60">
        <v>1895540</v>
      </c>
      <c r="P31" s="60">
        <v>1068751</v>
      </c>
      <c r="Q31" s="60">
        <v>3255098</v>
      </c>
      <c r="R31" s="60">
        <v>0</v>
      </c>
      <c r="S31" s="60">
        <v>0</v>
      </c>
      <c r="T31" s="60">
        <v>0</v>
      </c>
      <c r="U31" s="60">
        <v>0</v>
      </c>
      <c r="V31" s="60">
        <v>9998835</v>
      </c>
      <c r="W31" s="60">
        <v>14947500</v>
      </c>
      <c r="X31" s="60">
        <v>-4948665</v>
      </c>
      <c r="Y31" s="61">
        <v>-33.11</v>
      </c>
      <c r="Z31" s="62">
        <v>19930000</v>
      </c>
    </row>
    <row r="32" spans="1:26" ht="12.75">
      <c r="A32" s="70" t="s">
        <v>54</v>
      </c>
      <c r="B32" s="22">
        <f>SUM(B28:B31)</f>
        <v>97128333</v>
      </c>
      <c r="C32" s="22">
        <f>SUM(C28:C31)</f>
        <v>0</v>
      </c>
      <c r="D32" s="99">
        <f aca="true" t="shared" si="5" ref="D32:Z32">SUM(D28:D31)</f>
        <v>146428135</v>
      </c>
      <c r="E32" s="100">
        <f t="shared" si="5"/>
        <v>146428135</v>
      </c>
      <c r="F32" s="100">
        <f t="shared" si="5"/>
        <v>19327</v>
      </c>
      <c r="G32" s="100">
        <f t="shared" si="5"/>
        <v>1872997</v>
      </c>
      <c r="H32" s="100">
        <f t="shared" si="5"/>
        <v>4658447</v>
      </c>
      <c r="I32" s="100">
        <f t="shared" si="5"/>
        <v>6550771</v>
      </c>
      <c r="J32" s="100">
        <f t="shared" si="5"/>
        <v>3419674</v>
      </c>
      <c r="K32" s="100">
        <f t="shared" si="5"/>
        <v>3980147</v>
      </c>
      <c r="L32" s="100">
        <f t="shared" si="5"/>
        <v>10351157</v>
      </c>
      <c r="M32" s="100">
        <f t="shared" si="5"/>
        <v>17750978</v>
      </c>
      <c r="N32" s="100">
        <f t="shared" si="5"/>
        <v>824133</v>
      </c>
      <c r="O32" s="100">
        <f t="shared" si="5"/>
        <v>8099000</v>
      </c>
      <c r="P32" s="100">
        <f t="shared" si="5"/>
        <v>7684755</v>
      </c>
      <c r="Q32" s="100">
        <f t="shared" si="5"/>
        <v>16607888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40909637</v>
      </c>
      <c r="W32" s="100">
        <f t="shared" si="5"/>
        <v>109821101</v>
      </c>
      <c r="X32" s="100">
        <f t="shared" si="5"/>
        <v>-68911464</v>
      </c>
      <c r="Y32" s="101">
        <f>+IF(W32&lt;&gt;0,(X32/W32)*100,0)</f>
        <v>-62.74883731132872</v>
      </c>
      <c r="Z32" s="102">
        <f t="shared" si="5"/>
        <v>146428135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345105412</v>
      </c>
      <c r="C35" s="19">
        <v>0</v>
      </c>
      <c r="D35" s="59">
        <v>326887660</v>
      </c>
      <c r="E35" s="60">
        <v>308809070</v>
      </c>
      <c r="F35" s="60">
        <v>52641165</v>
      </c>
      <c r="G35" s="60">
        <v>52641165</v>
      </c>
      <c r="H35" s="60">
        <v>44791767</v>
      </c>
      <c r="I35" s="60">
        <v>44791767</v>
      </c>
      <c r="J35" s="60">
        <v>411441993</v>
      </c>
      <c r="K35" s="60">
        <v>435276281</v>
      </c>
      <c r="L35" s="60">
        <v>444465129</v>
      </c>
      <c r="M35" s="60">
        <v>444465129</v>
      </c>
      <c r="N35" s="60">
        <v>373738042</v>
      </c>
      <c r="O35" s="60">
        <v>371860726</v>
      </c>
      <c r="P35" s="60">
        <v>0</v>
      </c>
      <c r="Q35" s="60">
        <v>371860726</v>
      </c>
      <c r="R35" s="60">
        <v>0</v>
      </c>
      <c r="S35" s="60">
        <v>0</v>
      </c>
      <c r="T35" s="60">
        <v>0</v>
      </c>
      <c r="U35" s="60">
        <v>0</v>
      </c>
      <c r="V35" s="60">
        <v>371860726</v>
      </c>
      <c r="W35" s="60">
        <v>231606803</v>
      </c>
      <c r="X35" s="60">
        <v>140253923</v>
      </c>
      <c r="Y35" s="61">
        <v>60.56</v>
      </c>
      <c r="Z35" s="62">
        <v>308809070</v>
      </c>
    </row>
    <row r="36" spans="1:26" ht="12.75">
      <c r="A36" s="58" t="s">
        <v>57</v>
      </c>
      <c r="B36" s="19">
        <v>1244152894</v>
      </c>
      <c r="C36" s="19">
        <v>0</v>
      </c>
      <c r="D36" s="59">
        <v>1505796412</v>
      </c>
      <c r="E36" s="60">
        <v>1573690425</v>
      </c>
      <c r="F36" s="60">
        <v>1656986</v>
      </c>
      <c r="G36" s="60">
        <v>1656986</v>
      </c>
      <c r="H36" s="60">
        <v>2800444</v>
      </c>
      <c r="I36" s="60">
        <v>2800444</v>
      </c>
      <c r="J36" s="60">
        <v>1248461069</v>
      </c>
      <c r="K36" s="60">
        <v>1401648489</v>
      </c>
      <c r="L36" s="60">
        <v>1407517144</v>
      </c>
      <c r="M36" s="60">
        <v>1407517144</v>
      </c>
      <c r="N36" s="60">
        <v>1278085124</v>
      </c>
      <c r="O36" s="60">
        <v>1395544411</v>
      </c>
      <c r="P36" s="60">
        <v>0</v>
      </c>
      <c r="Q36" s="60">
        <v>1395544411</v>
      </c>
      <c r="R36" s="60">
        <v>0</v>
      </c>
      <c r="S36" s="60">
        <v>0</v>
      </c>
      <c r="T36" s="60">
        <v>0</v>
      </c>
      <c r="U36" s="60">
        <v>0</v>
      </c>
      <c r="V36" s="60">
        <v>1395544411</v>
      </c>
      <c r="W36" s="60">
        <v>1180267819</v>
      </c>
      <c r="X36" s="60">
        <v>215276592</v>
      </c>
      <c r="Y36" s="61">
        <v>18.24</v>
      </c>
      <c r="Z36" s="62">
        <v>1573690425</v>
      </c>
    </row>
    <row r="37" spans="1:26" ht="12.75">
      <c r="A37" s="58" t="s">
        <v>58</v>
      </c>
      <c r="B37" s="19">
        <v>227972676</v>
      </c>
      <c r="C37" s="19">
        <v>0</v>
      </c>
      <c r="D37" s="59">
        <v>166570895</v>
      </c>
      <c r="E37" s="60">
        <v>169739719</v>
      </c>
      <c r="F37" s="60">
        <v>7493560</v>
      </c>
      <c r="G37" s="60">
        <v>7493560</v>
      </c>
      <c r="H37" s="60">
        <v>26944716</v>
      </c>
      <c r="I37" s="60">
        <v>26944716</v>
      </c>
      <c r="J37" s="60">
        <v>159853505</v>
      </c>
      <c r="K37" s="60">
        <v>281171850</v>
      </c>
      <c r="L37" s="60">
        <v>203809680</v>
      </c>
      <c r="M37" s="60">
        <v>203809680</v>
      </c>
      <c r="N37" s="60">
        <v>212237349</v>
      </c>
      <c r="O37" s="60">
        <v>215958639</v>
      </c>
      <c r="P37" s="60">
        <v>0</v>
      </c>
      <c r="Q37" s="60">
        <v>215958639</v>
      </c>
      <c r="R37" s="60">
        <v>0</v>
      </c>
      <c r="S37" s="60">
        <v>0</v>
      </c>
      <c r="T37" s="60">
        <v>0</v>
      </c>
      <c r="U37" s="60">
        <v>0</v>
      </c>
      <c r="V37" s="60">
        <v>215958639</v>
      </c>
      <c r="W37" s="60">
        <v>127304789</v>
      </c>
      <c r="X37" s="60">
        <v>88653850</v>
      </c>
      <c r="Y37" s="61">
        <v>69.64</v>
      </c>
      <c r="Z37" s="62">
        <v>169739719</v>
      </c>
    </row>
    <row r="38" spans="1:26" ht="12.75">
      <c r="A38" s="58" t="s">
        <v>59</v>
      </c>
      <c r="B38" s="19">
        <v>128096874</v>
      </c>
      <c r="C38" s="19">
        <v>0</v>
      </c>
      <c r="D38" s="59">
        <v>116715427</v>
      </c>
      <c r="E38" s="60">
        <v>117513000</v>
      </c>
      <c r="F38" s="60">
        <v>0</v>
      </c>
      <c r="G38" s="60">
        <v>0</v>
      </c>
      <c r="H38" s="60">
        <v>0</v>
      </c>
      <c r="I38" s="60">
        <v>0</v>
      </c>
      <c r="J38" s="60">
        <v>123304874</v>
      </c>
      <c r="K38" s="60">
        <v>159383706</v>
      </c>
      <c r="L38" s="60">
        <v>124760429</v>
      </c>
      <c r="M38" s="60">
        <v>124760429</v>
      </c>
      <c r="N38" s="60">
        <v>186843578</v>
      </c>
      <c r="O38" s="60">
        <v>159338706</v>
      </c>
      <c r="P38" s="60">
        <v>0</v>
      </c>
      <c r="Q38" s="60">
        <v>159338706</v>
      </c>
      <c r="R38" s="60">
        <v>0</v>
      </c>
      <c r="S38" s="60">
        <v>0</v>
      </c>
      <c r="T38" s="60">
        <v>0</v>
      </c>
      <c r="U38" s="60">
        <v>0</v>
      </c>
      <c r="V38" s="60">
        <v>159338706</v>
      </c>
      <c r="W38" s="60">
        <v>88134750</v>
      </c>
      <c r="X38" s="60">
        <v>71203956</v>
      </c>
      <c r="Y38" s="61">
        <v>80.79</v>
      </c>
      <c r="Z38" s="62">
        <v>117513000</v>
      </c>
    </row>
    <row r="39" spans="1:26" ht="12.75">
      <c r="A39" s="58" t="s">
        <v>60</v>
      </c>
      <c r="B39" s="19">
        <v>1233188756</v>
      </c>
      <c r="C39" s="19">
        <v>0</v>
      </c>
      <c r="D39" s="59">
        <v>1549397750</v>
      </c>
      <c r="E39" s="60">
        <v>1595246776</v>
      </c>
      <c r="F39" s="60">
        <v>46804591</v>
      </c>
      <c r="G39" s="60">
        <v>46804591</v>
      </c>
      <c r="H39" s="60">
        <v>20647495</v>
      </c>
      <c r="I39" s="60">
        <v>20647495</v>
      </c>
      <c r="J39" s="60">
        <v>1376744683</v>
      </c>
      <c r="K39" s="60">
        <v>1396369214</v>
      </c>
      <c r="L39" s="60">
        <v>1523412164</v>
      </c>
      <c r="M39" s="60">
        <v>1523412164</v>
      </c>
      <c r="N39" s="60">
        <v>1252742237</v>
      </c>
      <c r="O39" s="60">
        <v>1392107792</v>
      </c>
      <c r="P39" s="60">
        <v>0</v>
      </c>
      <c r="Q39" s="60">
        <v>1392107792</v>
      </c>
      <c r="R39" s="60">
        <v>0</v>
      </c>
      <c r="S39" s="60">
        <v>0</v>
      </c>
      <c r="T39" s="60">
        <v>0</v>
      </c>
      <c r="U39" s="60">
        <v>0</v>
      </c>
      <c r="V39" s="60">
        <v>1392107792</v>
      </c>
      <c r="W39" s="60">
        <v>1196435082</v>
      </c>
      <c r="X39" s="60">
        <v>195672710</v>
      </c>
      <c r="Y39" s="61">
        <v>16.35</v>
      </c>
      <c r="Z39" s="62">
        <v>1595246776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-1266574</v>
      </c>
      <c r="C42" s="19">
        <v>0</v>
      </c>
      <c r="D42" s="59">
        <v>173977490</v>
      </c>
      <c r="E42" s="60">
        <v>128145451</v>
      </c>
      <c r="F42" s="60">
        <v>33261084</v>
      </c>
      <c r="G42" s="60">
        <v>79829712</v>
      </c>
      <c r="H42" s="60">
        <v>160218724</v>
      </c>
      <c r="I42" s="60">
        <v>273309520</v>
      </c>
      <c r="J42" s="60">
        <v>111255973</v>
      </c>
      <c r="K42" s="60">
        <v>-8135229</v>
      </c>
      <c r="L42" s="60">
        <v>28587705</v>
      </c>
      <c r="M42" s="60">
        <v>131708449</v>
      </c>
      <c r="N42" s="60">
        <v>-2081943</v>
      </c>
      <c r="O42" s="60">
        <v>-12386438</v>
      </c>
      <c r="P42" s="60">
        <v>48236647</v>
      </c>
      <c r="Q42" s="60">
        <v>33768266</v>
      </c>
      <c r="R42" s="60">
        <v>0</v>
      </c>
      <c r="S42" s="60">
        <v>0</v>
      </c>
      <c r="T42" s="60">
        <v>0</v>
      </c>
      <c r="U42" s="60">
        <v>0</v>
      </c>
      <c r="V42" s="60">
        <v>438786235</v>
      </c>
      <c r="W42" s="60">
        <v>145041019</v>
      </c>
      <c r="X42" s="60">
        <v>293745216</v>
      </c>
      <c r="Y42" s="61">
        <v>202.53</v>
      </c>
      <c r="Z42" s="62">
        <v>128145451</v>
      </c>
    </row>
    <row r="43" spans="1:26" ht="12.75">
      <c r="A43" s="58" t="s">
        <v>63</v>
      </c>
      <c r="B43" s="19">
        <v>0</v>
      </c>
      <c r="C43" s="19">
        <v>0</v>
      </c>
      <c r="D43" s="59">
        <v>-146428136</v>
      </c>
      <c r="E43" s="60">
        <v>-145645341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-87605301</v>
      </c>
      <c r="X43" s="60">
        <v>87605301</v>
      </c>
      <c r="Y43" s="61">
        <v>-100</v>
      </c>
      <c r="Z43" s="62">
        <v>-145645341</v>
      </c>
    </row>
    <row r="44" spans="1:26" ht="12.75">
      <c r="A44" s="58" t="s">
        <v>64</v>
      </c>
      <c r="B44" s="19">
        <v>0</v>
      </c>
      <c r="C44" s="19">
        <v>0</v>
      </c>
      <c r="D44" s="59">
        <v>-6246475</v>
      </c>
      <c r="E44" s="60">
        <v>-6246475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-4784411</v>
      </c>
      <c r="X44" s="60">
        <v>4784411</v>
      </c>
      <c r="Y44" s="61">
        <v>-100</v>
      </c>
      <c r="Z44" s="62">
        <v>-6246475</v>
      </c>
    </row>
    <row r="45" spans="1:26" ht="12.75">
      <c r="A45" s="70" t="s">
        <v>65</v>
      </c>
      <c r="B45" s="22">
        <v>82346382</v>
      </c>
      <c r="C45" s="22">
        <v>0</v>
      </c>
      <c r="D45" s="99">
        <v>103905588</v>
      </c>
      <c r="E45" s="100">
        <v>95304826</v>
      </c>
      <c r="F45" s="100">
        <v>120402719</v>
      </c>
      <c r="G45" s="100">
        <v>200232431</v>
      </c>
      <c r="H45" s="100">
        <v>360451155</v>
      </c>
      <c r="I45" s="100">
        <v>360451155</v>
      </c>
      <c r="J45" s="100">
        <v>471707128</v>
      </c>
      <c r="K45" s="100">
        <v>463571899</v>
      </c>
      <c r="L45" s="100">
        <v>492159604</v>
      </c>
      <c r="M45" s="100">
        <v>492159604</v>
      </c>
      <c r="N45" s="100">
        <v>490077661</v>
      </c>
      <c r="O45" s="100">
        <v>477691223</v>
      </c>
      <c r="P45" s="100">
        <v>525927870</v>
      </c>
      <c r="Q45" s="100">
        <v>525927870</v>
      </c>
      <c r="R45" s="100">
        <v>0</v>
      </c>
      <c r="S45" s="100">
        <v>0</v>
      </c>
      <c r="T45" s="100">
        <v>0</v>
      </c>
      <c r="U45" s="100">
        <v>0</v>
      </c>
      <c r="V45" s="100">
        <v>525927870</v>
      </c>
      <c r="W45" s="100">
        <v>171702498</v>
      </c>
      <c r="X45" s="100">
        <v>354225372</v>
      </c>
      <c r="Y45" s="101">
        <v>206.3</v>
      </c>
      <c r="Z45" s="102">
        <v>95304826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48245009</v>
      </c>
      <c r="C49" s="52">
        <v>0</v>
      </c>
      <c r="D49" s="129">
        <v>17505765</v>
      </c>
      <c r="E49" s="54">
        <v>9384207</v>
      </c>
      <c r="F49" s="54">
        <v>0</v>
      </c>
      <c r="G49" s="54">
        <v>0</v>
      </c>
      <c r="H49" s="54">
        <v>0</v>
      </c>
      <c r="I49" s="54">
        <v>7742321</v>
      </c>
      <c r="J49" s="54">
        <v>0</v>
      </c>
      <c r="K49" s="54">
        <v>0</v>
      </c>
      <c r="L49" s="54">
        <v>0</v>
      </c>
      <c r="M49" s="54">
        <v>6600976</v>
      </c>
      <c r="N49" s="54">
        <v>0</v>
      </c>
      <c r="O49" s="54">
        <v>0</v>
      </c>
      <c r="P49" s="54">
        <v>0</v>
      </c>
      <c r="Q49" s="54">
        <v>139663772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229142050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27454267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27454267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93.85998436633763</v>
      </c>
      <c r="E58" s="7">
        <f t="shared" si="6"/>
        <v>91.30034636632534</v>
      </c>
      <c r="F58" s="7">
        <f t="shared" si="6"/>
        <v>92.5162451608135</v>
      </c>
      <c r="G58" s="7">
        <f t="shared" si="6"/>
        <v>229.55769354688874</v>
      </c>
      <c r="H58" s="7">
        <f t="shared" si="6"/>
        <v>100</v>
      </c>
      <c r="I58" s="7">
        <f t="shared" si="6"/>
        <v>107.06099594302066</v>
      </c>
      <c r="J58" s="7">
        <f t="shared" si="6"/>
        <v>106.59019988887974</v>
      </c>
      <c r="K58" s="7">
        <f t="shared" si="6"/>
        <v>100</v>
      </c>
      <c r="L58" s="7">
        <f t="shared" si="6"/>
        <v>98.38232503914102</v>
      </c>
      <c r="M58" s="7">
        <f t="shared" si="6"/>
        <v>101.61825371930493</v>
      </c>
      <c r="N58" s="7">
        <f t="shared" si="6"/>
        <v>98.5982665923757</v>
      </c>
      <c r="O58" s="7">
        <f t="shared" si="6"/>
        <v>100</v>
      </c>
      <c r="P58" s="7">
        <f t="shared" si="6"/>
        <v>99.7530402252355</v>
      </c>
      <c r="Q58" s="7">
        <f t="shared" si="6"/>
        <v>99.41073866480458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102.27609824632691</v>
      </c>
      <c r="W58" s="7">
        <f t="shared" si="6"/>
        <v>91.76373797271194</v>
      </c>
      <c r="X58" s="7">
        <f t="shared" si="6"/>
        <v>0</v>
      </c>
      <c r="Y58" s="7">
        <f t="shared" si="6"/>
        <v>0</v>
      </c>
      <c r="Z58" s="8">
        <f t="shared" si="6"/>
        <v>91.30034636632534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94.86469910034185</v>
      </c>
      <c r="E59" s="10">
        <f t="shared" si="7"/>
        <v>94.96433886873629</v>
      </c>
      <c r="F59" s="10">
        <f t="shared" si="7"/>
        <v>89.95756814723367</v>
      </c>
      <c r="G59" s="10">
        <f t="shared" si="7"/>
        <v>0</v>
      </c>
      <c r="H59" s="10">
        <f t="shared" si="7"/>
        <v>100</v>
      </c>
      <c r="I59" s="10">
        <f t="shared" si="7"/>
        <v>113.1617784043438</v>
      </c>
      <c r="J59" s="10">
        <f t="shared" si="7"/>
        <v>109.5136482099152</v>
      </c>
      <c r="K59" s="10">
        <f t="shared" si="7"/>
        <v>100</v>
      </c>
      <c r="L59" s="10">
        <f t="shared" si="7"/>
        <v>100</v>
      </c>
      <c r="M59" s="10">
        <f t="shared" si="7"/>
        <v>103.17344340471506</v>
      </c>
      <c r="N59" s="10">
        <f t="shared" si="7"/>
        <v>100.00029159630088</v>
      </c>
      <c r="O59" s="10">
        <f t="shared" si="7"/>
        <v>100</v>
      </c>
      <c r="P59" s="10">
        <f t="shared" si="7"/>
        <v>100</v>
      </c>
      <c r="Q59" s="10">
        <f t="shared" si="7"/>
        <v>100.00010707471996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104.22682975363003</v>
      </c>
      <c r="W59" s="10">
        <f t="shared" si="7"/>
        <v>96.11947019959966</v>
      </c>
      <c r="X59" s="10">
        <f t="shared" si="7"/>
        <v>0</v>
      </c>
      <c r="Y59" s="10">
        <f t="shared" si="7"/>
        <v>0</v>
      </c>
      <c r="Z59" s="11">
        <f t="shared" si="7"/>
        <v>94.96433886873629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94.999998746842</v>
      </c>
      <c r="E60" s="13">
        <f t="shared" si="7"/>
        <v>87.67478462055197</v>
      </c>
      <c r="F60" s="13">
        <f t="shared" si="7"/>
        <v>98.73290928106107</v>
      </c>
      <c r="G60" s="13">
        <f t="shared" si="7"/>
        <v>100</v>
      </c>
      <c r="H60" s="13">
        <f t="shared" si="7"/>
        <v>100</v>
      </c>
      <c r="I60" s="13">
        <f t="shared" si="7"/>
        <v>99.63094866983631</v>
      </c>
      <c r="J60" s="13">
        <f t="shared" si="7"/>
        <v>100</v>
      </c>
      <c r="K60" s="13">
        <f t="shared" si="7"/>
        <v>100</v>
      </c>
      <c r="L60" s="13">
        <f t="shared" si="7"/>
        <v>94.5167573410379</v>
      </c>
      <c r="M60" s="13">
        <f t="shared" si="7"/>
        <v>98.18716245000986</v>
      </c>
      <c r="N60" s="13">
        <f t="shared" si="7"/>
        <v>95.05359871902891</v>
      </c>
      <c r="O60" s="13">
        <f t="shared" si="7"/>
        <v>100</v>
      </c>
      <c r="P60" s="13">
        <f t="shared" si="7"/>
        <v>99.15598986235126</v>
      </c>
      <c r="Q60" s="13">
        <f t="shared" si="7"/>
        <v>97.97776442526641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98.6244586339619</v>
      </c>
      <c r="W60" s="13">
        <f t="shared" si="7"/>
        <v>86.86394468111696</v>
      </c>
      <c r="X60" s="13">
        <f t="shared" si="7"/>
        <v>0</v>
      </c>
      <c r="Y60" s="13">
        <f t="shared" si="7"/>
        <v>0</v>
      </c>
      <c r="Z60" s="14">
        <f t="shared" si="7"/>
        <v>87.67478462055197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94.99999816907427</v>
      </c>
      <c r="E61" s="13">
        <f t="shared" si="7"/>
        <v>85.6057819169719</v>
      </c>
      <c r="F61" s="13">
        <f t="shared" si="7"/>
        <v>98.66584183304757</v>
      </c>
      <c r="G61" s="13">
        <f t="shared" si="7"/>
        <v>190.21944650373393</v>
      </c>
      <c r="H61" s="13">
        <f t="shared" si="7"/>
        <v>144.91747524322943</v>
      </c>
      <c r="I61" s="13">
        <f t="shared" si="7"/>
        <v>145.95834692303308</v>
      </c>
      <c r="J61" s="13">
        <f t="shared" si="7"/>
        <v>145.26806001506498</v>
      </c>
      <c r="K61" s="13">
        <f t="shared" si="7"/>
        <v>0</v>
      </c>
      <c r="L61" s="13">
        <f t="shared" si="7"/>
        <v>99.02556310239603</v>
      </c>
      <c r="M61" s="13">
        <f t="shared" si="7"/>
        <v>181.78684869377625</v>
      </c>
      <c r="N61" s="13">
        <f t="shared" si="7"/>
        <v>93.04733067653919</v>
      </c>
      <c r="O61" s="13">
        <f t="shared" si="7"/>
        <v>100</v>
      </c>
      <c r="P61" s="13">
        <f t="shared" si="7"/>
        <v>98.8044230674619</v>
      </c>
      <c r="Q61" s="13">
        <f t="shared" si="7"/>
        <v>97.10622527255374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135.01405536304017</v>
      </c>
      <c r="W61" s="13">
        <f t="shared" si="7"/>
        <v>86.85287881585681</v>
      </c>
      <c r="X61" s="13">
        <f t="shared" si="7"/>
        <v>0</v>
      </c>
      <c r="Y61" s="13">
        <f t="shared" si="7"/>
        <v>0</v>
      </c>
      <c r="Z61" s="14">
        <f t="shared" si="7"/>
        <v>85.6057819169719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101.21589254965673</v>
      </c>
      <c r="G64" s="13">
        <f t="shared" si="7"/>
        <v>0</v>
      </c>
      <c r="H64" s="13">
        <f t="shared" si="7"/>
        <v>0</v>
      </c>
      <c r="I64" s="13">
        <f t="shared" si="7"/>
        <v>23.897678538408815</v>
      </c>
      <c r="J64" s="13">
        <f t="shared" si="7"/>
        <v>0</v>
      </c>
      <c r="K64" s="13">
        <f t="shared" si="7"/>
        <v>0</v>
      </c>
      <c r="L64" s="13">
        <f t="shared" si="7"/>
        <v>100</v>
      </c>
      <c r="M64" s="13">
        <f t="shared" si="7"/>
        <v>100.27168813952056</v>
      </c>
      <c r="N64" s="13">
        <f t="shared" si="7"/>
        <v>100.50912978073777</v>
      </c>
      <c r="O64" s="13">
        <f t="shared" si="7"/>
        <v>100</v>
      </c>
      <c r="P64" s="13">
        <f t="shared" si="7"/>
        <v>100</v>
      </c>
      <c r="Q64" s="13">
        <f t="shared" si="7"/>
        <v>100.17059640891337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65.38687477543125</v>
      </c>
      <c r="W64" s="13">
        <f t="shared" si="7"/>
        <v>86.88636713196406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40.83458273724368</v>
      </c>
      <c r="E66" s="16">
        <f t="shared" si="7"/>
        <v>34.16549356223176</v>
      </c>
      <c r="F66" s="16">
        <f t="shared" si="7"/>
        <v>99.9766109482621</v>
      </c>
      <c r="G66" s="16">
        <f t="shared" si="7"/>
        <v>100</v>
      </c>
      <c r="H66" s="16">
        <f t="shared" si="7"/>
        <v>100</v>
      </c>
      <c r="I66" s="16">
        <f t="shared" si="7"/>
        <v>99.9920382609925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99.99766848695371</v>
      </c>
      <c r="W66" s="16">
        <f t="shared" si="7"/>
        <v>34.16549356223176</v>
      </c>
      <c r="X66" s="16">
        <f t="shared" si="7"/>
        <v>0</v>
      </c>
      <c r="Y66" s="16">
        <f t="shared" si="7"/>
        <v>0</v>
      </c>
      <c r="Z66" s="17">
        <f t="shared" si="7"/>
        <v>34.16549356223176</v>
      </c>
    </row>
    <row r="67" spans="1:26" ht="12.75" hidden="1">
      <c r="A67" s="41" t="s">
        <v>286</v>
      </c>
      <c r="B67" s="24">
        <v>479048579</v>
      </c>
      <c r="C67" s="24"/>
      <c r="D67" s="25">
        <v>539131510</v>
      </c>
      <c r="E67" s="26">
        <v>539131510</v>
      </c>
      <c r="F67" s="26">
        <v>49007979</v>
      </c>
      <c r="G67" s="26">
        <v>8643939</v>
      </c>
      <c r="H67" s="26">
        <v>49007979</v>
      </c>
      <c r="I67" s="26">
        <v>106659897</v>
      </c>
      <c r="J67" s="26">
        <v>45847623</v>
      </c>
      <c r="K67" s="26">
        <v>47306448</v>
      </c>
      <c r="L67" s="26">
        <v>46786593</v>
      </c>
      <c r="M67" s="26">
        <v>139940664</v>
      </c>
      <c r="N67" s="26">
        <v>53203412</v>
      </c>
      <c r="O67" s="26">
        <v>46433658</v>
      </c>
      <c r="P67" s="26">
        <v>46347224</v>
      </c>
      <c r="Q67" s="26">
        <v>145984294</v>
      </c>
      <c r="R67" s="26"/>
      <c r="S67" s="26"/>
      <c r="T67" s="26"/>
      <c r="U67" s="26"/>
      <c r="V67" s="26">
        <v>392584855</v>
      </c>
      <c r="W67" s="26">
        <v>404348634</v>
      </c>
      <c r="X67" s="26"/>
      <c r="Y67" s="25"/>
      <c r="Z67" s="27">
        <v>539131510</v>
      </c>
    </row>
    <row r="68" spans="1:26" ht="12.75" hidden="1">
      <c r="A68" s="37" t="s">
        <v>31</v>
      </c>
      <c r="B68" s="19">
        <v>320579124</v>
      </c>
      <c r="C68" s="19"/>
      <c r="D68" s="20">
        <v>345110196</v>
      </c>
      <c r="E68" s="21">
        <v>345110196</v>
      </c>
      <c r="F68" s="21">
        <v>34848113</v>
      </c>
      <c r="G68" s="21">
        <v>-11198888</v>
      </c>
      <c r="H68" s="21">
        <v>34848113</v>
      </c>
      <c r="I68" s="21">
        <v>58497338</v>
      </c>
      <c r="J68" s="21">
        <v>31759110</v>
      </c>
      <c r="K68" s="21">
        <v>31465591</v>
      </c>
      <c r="L68" s="21">
        <v>31985757</v>
      </c>
      <c r="M68" s="21">
        <v>95210458</v>
      </c>
      <c r="N68" s="21">
        <v>36694567</v>
      </c>
      <c r="O68" s="21">
        <v>31506205</v>
      </c>
      <c r="P68" s="21">
        <v>31729445</v>
      </c>
      <c r="Q68" s="21">
        <v>99930217</v>
      </c>
      <c r="R68" s="21"/>
      <c r="S68" s="21"/>
      <c r="T68" s="21"/>
      <c r="U68" s="21"/>
      <c r="V68" s="21">
        <v>253638013</v>
      </c>
      <c r="W68" s="21">
        <v>258832647</v>
      </c>
      <c r="X68" s="21"/>
      <c r="Y68" s="20"/>
      <c r="Z68" s="23">
        <v>345110196</v>
      </c>
    </row>
    <row r="69" spans="1:26" ht="12.75" hidden="1">
      <c r="A69" s="38" t="s">
        <v>32</v>
      </c>
      <c r="B69" s="19">
        <v>148845399</v>
      </c>
      <c r="C69" s="19"/>
      <c r="D69" s="20">
        <v>183536314</v>
      </c>
      <c r="E69" s="21">
        <v>183536314</v>
      </c>
      <c r="F69" s="21">
        <v>13244908</v>
      </c>
      <c r="G69" s="21">
        <v>18984888</v>
      </c>
      <c r="H69" s="21">
        <v>13244908</v>
      </c>
      <c r="I69" s="21">
        <v>45474704</v>
      </c>
      <c r="J69" s="21">
        <v>13098728</v>
      </c>
      <c r="K69" s="21">
        <v>14847959</v>
      </c>
      <c r="L69" s="21">
        <v>13803055</v>
      </c>
      <c r="M69" s="21">
        <v>41749742</v>
      </c>
      <c r="N69" s="21">
        <v>15079185</v>
      </c>
      <c r="O69" s="21">
        <v>13903292</v>
      </c>
      <c r="P69" s="21">
        <v>13561330</v>
      </c>
      <c r="Q69" s="21">
        <v>42543807</v>
      </c>
      <c r="R69" s="21"/>
      <c r="S69" s="21"/>
      <c r="T69" s="21"/>
      <c r="U69" s="21"/>
      <c r="V69" s="21">
        <v>129768253</v>
      </c>
      <c r="W69" s="21">
        <v>137652237</v>
      </c>
      <c r="X69" s="21"/>
      <c r="Y69" s="20"/>
      <c r="Z69" s="23">
        <v>183536314</v>
      </c>
    </row>
    <row r="70" spans="1:26" ht="12.75" hidden="1">
      <c r="A70" s="39" t="s">
        <v>103</v>
      </c>
      <c r="B70" s="19"/>
      <c r="C70" s="19"/>
      <c r="D70" s="20">
        <v>122888655</v>
      </c>
      <c r="E70" s="21">
        <v>122888655</v>
      </c>
      <c r="F70" s="21">
        <v>9139621</v>
      </c>
      <c r="G70" s="21">
        <v>9980519</v>
      </c>
      <c r="H70" s="21">
        <v>9139621</v>
      </c>
      <c r="I70" s="21">
        <v>28259761</v>
      </c>
      <c r="J70" s="21">
        <v>9016936</v>
      </c>
      <c r="K70" s="21"/>
      <c r="L70" s="21">
        <v>9044403</v>
      </c>
      <c r="M70" s="21">
        <v>18061339</v>
      </c>
      <c r="N70" s="21">
        <v>11024816</v>
      </c>
      <c r="O70" s="21">
        <v>9845551</v>
      </c>
      <c r="P70" s="21">
        <v>9573537</v>
      </c>
      <c r="Q70" s="21">
        <v>30443904</v>
      </c>
      <c r="R70" s="21"/>
      <c r="S70" s="21"/>
      <c r="T70" s="21"/>
      <c r="U70" s="21"/>
      <c r="V70" s="21">
        <v>76765004</v>
      </c>
      <c r="W70" s="21">
        <v>92166489</v>
      </c>
      <c r="X70" s="21"/>
      <c r="Y70" s="20"/>
      <c r="Z70" s="23">
        <v>122888655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4010634</v>
      </c>
      <c r="G73" s="21">
        <v>8965315</v>
      </c>
      <c r="H73" s="21">
        <v>4010634</v>
      </c>
      <c r="I73" s="21">
        <v>16986583</v>
      </c>
      <c r="J73" s="21">
        <v>4047710</v>
      </c>
      <c r="K73" s="21"/>
      <c r="L73" s="21">
        <v>4089929</v>
      </c>
      <c r="M73" s="21">
        <v>8137639</v>
      </c>
      <c r="N73" s="21">
        <v>4054369</v>
      </c>
      <c r="O73" s="21">
        <v>4057741</v>
      </c>
      <c r="P73" s="21">
        <v>3987793</v>
      </c>
      <c r="Q73" s="21">
        <v>12099903</v>
      </c>
      <c r="R73" s="21"/>
      <c r="S73" s="21"/>
      <c r="T73" s="21"/>
      <c r="U73" s="21"/>
      <c r="V73" s="21">
        <v>37224125</v>
      </c>
      <c r="W73" s="21">
        <v>45485748</v>
      </c>
      <c r="X73" s="21"/>
      <c r="Y73" s="20"/>
      <c r="Z73" s="23"/>
    </row>
    <row r="74" spans="1:26" ht="12.75" hidden="1">
      <c r="A74" s="39" t="s">
        <v>107</v>
      </c>
      <c r="B74" s="19">
        <v>148845399</v>
      </c>
      <c r="C74" s="19"/>
      <c r="D74" s="20">
        <v>60647659</v>
      </c>
      <c r="E74" s="21">
        <v>60647659</v>
      </c>
      <c r="F74" s="21">
        <v>94653</v>
      </c>
      <c r="G74" s="21">
        <v>39054</v>
      </c>
      <c r="H74" s="21">
        <v>94653</v>
      </c>
      <c r="I74" s="21">
        <v>228360</v>
      </c>
      <c r="J74" s="21">
        <v>34082</v>
      </c>
      <c r="K74" s="21">
        <v>14847959</v>
      </c>
      <c r="L74" s="21">
        <v>668723</v>
      </c>
      <c r="M74" s="21">
        <v>15550764</v>
      </c>
      <c r="N74" s="21"/>
      <c r="O74" s="21"/>
      <c r="P74" s="21"/>
      <c r="Q74" s="21"/>
      <c r="R74" s="21"/>
      <c r="S74" s="21"/>
      <c r="T74" s="21"/>
      <c r="U74" s="21"/>
      <c r="V74" s="21">
        <v>15779124</v>
      </c>
      <c r="W74" s="21"/>
      <c r="X74" s="21"/>
      <c r="Y74" s="20"/>
      <c r="Z74" s="23">
        <v>60647659</v>
      </c>
    </row>
    <row r="75" spans="1:26" ht="12.75" hidden="1">
      <c r="A75" s="40" t="s">
        <v>110</v>
      </c>
      <c r="B75" s="28">
        <v>9624056</v>
      </c>
      <c r="C75" s="28"/>
      <c r="D75" s="29">
        <v>10485000</v>
      </c>
      <c r="E75" s="30">
        <v>10485000</v>
      </c>
      <c r="F75" s="30">
        <v>914958</v>
      </c>
      <c r="G75" s="30">
        <v>857939</v>
      </c>
      <c r="H75" s="30">
        <v>914958</v>
      </c>
      <c r="I75" s="30">
        <v>2687855</v>
      </c>
      <c r="J75" s="30">
        <v>989785</v>
      </c>
      <c r="K75" s="30">
        <v>992898</v>
      </c>
      <c r="L75" s="30">
        <v>997781</v>
      </c>
      <c r="M75" s="30">
        <v>2980464</v>
      </c>
      <c r="N75" s="30">
        <v>1429660</v>
      </c>
      <c r="O75" s="30">
        <v>1024161</v>
      </c>
      <c r="P75" s="30">
        <v>1056449</v>
      </c>
      <c r="Q75" s="30">
        <v>3510270</v>
      </c>
      <c r="R75" s="30"/>
      <c r="S75" s="30"/>
      <c r="T75" s="30"/>
      <c r="U75" s="30"/>
      <c r="V75" s="30">
        <v>9178589</v>
      </c>
      <c r="W75" s="30">
        <v>7863750</v>
      </c>
      <c r="X75" s="30"/>
      <c r="Y75" s="29"/>
      <c r="Z75" s="31">
        <v>10485000</v>
      </c>
    </row>
    <row r="76" spans="1:26" ht="12.75" hidden="1">
      <c r="A76" s="42" t="s">
        <v>287</v>
      </c>
      <c r="B76" s="32">
        <v>479048579</v>
      </c>
      <c r="C76" s="32"/>
      <c r="D76" s="33">
        <v>506028751</v>
      </c>
      <c r="E76" s="34">
        <v>492228936</v>
      </c>
      <c r="F76" s="34">
        <v>45340342</v>
      </c>
      <c r="G76" s="34">
        <v>19842827</v>
      </c>
      <c r="H76" s="34">
        <v>49007979</v>
      </c>
      <c r="I76" s="34">
        <v>114191148</v>
      </c>
      <c r="J76" s="34">
        <v>48869073</v>
      </c>
      <c r="K76" s="34">
        <v>47306448</v>
      </c>
      <c r="L76" s="34">
        <v>46029738</v>
      </c>
      <c r="M76" s="34">
        <v>142205259</v>
      </c>
      <c r="N76" s="34">
        <v>52457642</v>
      </c>
      <c r="O76" s="34">
        <v>46433658</v>
      </c>
      <c r="P76" s="34">
        <v>46232765</v>
      </c>
      <c r="Q76" s="34">
        <v>145124065</v>
      </c>
      <c r="R76" s="34"/>
      <c r="S76" s="34"/>
      <c r="T76" s="34"/>
      <c r="U76" s="34"/>
      <c r="V76" s="34">
        <v>401520472</v>
      </c>
      <c r="W76" s="34">
        <v>371045421</v>
      </c>
      <c r="X76" s="34"/>
      <c r="Y76" s="33"/>
      <c r="Z76" s="35">
        <v>492228936</v>
      </c>
    </row>
    <row r="77" spans="1:26" ht="12.75" hidden="1">
      <c r="A77" s="37" t="s">
        <v>31</v>
      </c>
      <c r="B77" s="19">
        <v>320579124</v>
      </c>
      <c r="C77" s="19"/>
      <c r="D77" s="20">
        <v>327387749</v>
      </c>
      <c r="E77" s="21">
        <v>327731616</v>
      </c>
      <c r="F77" s="21">
        <v>31348515</v>
      </c>
      <c r="G77" s="21"/>
      <c r="H77" s="21">
        <v>34848113</v>
      </c>
      <c r="I77" s="21">
        <v>66196628</v>
      </c>
      <c r="J77" s="21">
        <v>34780560</v>
      </c>
      <c r="K77" s="21">
        <v>31465591</v>
      </c>
      <c r="L77" s="21">
        <v>31985757</v>
      </c>
      <c r="M77" s="21">
        <v>98231908</v>
      </c>
      <c r="N77" s="21">
        <v>36694674</v>
      </c>
      <c r="O77" s="21">
        <v>31506205</v>
      </c>
      <c r="P77" s="21">
        <v>31729445</v>
      </c>
      <c r="Q77" s="21">
        <v>99930324</v>
      </c>
      <c r="R77" s="21"/>
      <c r="S77" s="21"/>
      <c r="T77" s="21"/>
      <c r="U77" s="21"/>
      <c r="V77" s="21">
        <v>264358860</v>
      </c>
      <c r="W77" s="21">
        <v>248788569</v>
      </c>
      <c r="X77" s="21"/>
      <c r="Y77" s="20"/>
      <c r="Z77" s="23">
        <v>327731616</v>
      </c>
    </row>
    <row r="78" spans="1:26" ht="12.75" hidden="1">
      <c r="A78" s="38" t="s">
        <v>32</v>
      </c>
      <c r="B78" s="19">
        <v>148845399</v>
      </c>
      <c r="C78" s="19"/>
      <c r="D78" s="20">
        <v>174359496</v>
      </c>
      <c r="E78" s="21">
        <v>160915068</v>
      </c>
      <c r="F78" s="21">
        <v>13077083</v>
      </c>
      <c r="G78" s="21">
        <v>18984888</v>
      </c>
      <c r="H78" s="21">
        <v>13244908</v>
      </c>
      <c r="I78" s="21">
        <v>45306879</v>
      </c>
      <c r="J78" s="21">
        <v>13098728</v>
      </c>
      <c r="K78" s="21">
        <v>14847959</v>
      </c>
      <c r="L78" s="21">
        <v>13046200</v>
      </c>
      <c r="M78" s="21">
        <v>40992887</v>
      </c>
      <c r="N78" s="21">
        <v>14333308</v>
      </c>
      <c r="O78" s="21">
        <v>13903292</v>
      </c>
      <c r="P78" s="21">
        <v>13446871</v>
      </c>
      <c r="Q78" s="21">
        <v>41683471</v>
      </c>
      <c r="R78" s="21"/>
      <c r="S78" s="21"/>
      <c r="T78" s="21"/>
      <c r="U78" s="21"/>
      <c r="V78" s="21">
        <v>127983237</v>
      </c>
      <c r="W78" s="21">
        <v>119570163</v>
      </c>
      <c r="X78" s="21"/>
      <c r="Y78" s="20"/>
      <c r="Z78" s="23">
        <v>160915068</v>
      </c>
    </row>
    <row r="79" spans="1:26" ht="12.75" hidden="1">
      <c r="A79" s="39" t="s">
        <v>103</v>
      </c>
      <c r="B79" s="19">
        <v>106593620</v>
      </c>
      <c r="C79" s="19"/>
      <c r="D79" s="20">
        <v>116744220</v>
      </c>
      <c r="E79" s="21">
        <v>105199794</v>
      </c>
      <c r="F79" s="21">
        <v>9017684</v>
      </c>
      <c r="G79" s="21">
        <v>18984888</v>
      </c>
      <c r="H79" s="21">
        <v>13244908</v>
      </c>
      <c r="I79" s="21">
        <v>41247480</v>
      </c>
      <c r="J79" s="21">
        <v>13098728</v>
      </c>
      <c r="K79" s="21">
        <v>10778140</v>
      </c>
      <c r="L79" s="21">
        <v>8956271</v>
      </c>
      <c r="M79" s="21">
        <v>32833139</v>
      </c>
      <c r="N79" s="21">
        <v>10258297</v>
      </c>
      <c r="O79" s="21">
        <v>9845551</v>
      </c>
      <c r="P79" s="21">
        <v>9459078</v>
      </c>
      <c r="Q79" s="21">
        <v>29562926</v>
      </c>
      <c r="R79" s="21"/>
      <c r="S79" s="21"/>
      <c r="T79" s="21"/>
      <c r="U79" s="21"/>
      <c r="V79" s="21">
        <v>103643545</v>
      </c>
      <c r="W79" s="21">
        <v>80049249</v>
      </c>
      <c r="X79" s="21"/>
      <c r="Y79" s="20"/>
      <c r="Z79" s="23">
        <v>105199794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42251779</v>
      </c>
      <c r="C82" s="19"/>
      <c r="D82" s="20">
        <v>57615276</v>
      </c>
      <c r="E82" s="21">
        <v>55715274</v>
      </c>
      <c r="F82" s="21">
        <v>4059399</v>
      </c>
      <c r="G82" s="21"/>
      <c r="H82" s="21"/>
      <c r="I82" s="21">
        <v>4059399</v>
      </c>
      <c r="J82" s="21"/>
      <c r="K82" s="21">
        <v>4069819</v>
      </c>
      <c r="L82" s="21">
        <v>4089929</v>
      </c>
      <c r="M82" s="21">
        <v>8159748</v>
      </c>
      <c r="N82" s="21">
        <v>4075011</v>
      </c>
      <c r="O82" s="21">
        <v>4057741</v>
      </c>
      <c r="P82" s="21">
        <v>3987793</v>
      </c>
      <c r="Q82" s="21">
        <v>12120545</v>
      </c>
      <c r="R82" s="21"/>
      <c r="S82" s="21"/>
      <c r="T82" s="21"/>
      <c r="U82" s="21"/>
      <c r="V82" s="21">
        <v>24339692</v>
      </c>
      <c r="W82" s="21">
        <v>39520914</v>
      </c>
      <c r="X82" s="21"/>
      <c r="Y82" s="20"/>
      <c r="Z82" s="23">
        <v>55715274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9624056</v>
      </c>
      <c r="C84" s="28"/>
      <c r="D84" s="29">
        <v>4281506</v>
      </c>
      <c r="E84" s="30">
        <v>3582252</v>
      </c>
      <c r="F84" s="30">
        <v>914744</v>
      </c>
      <c r="G84" s="30">
        <v>857939</v>
      </c>
      <c r="H84" s="30">
        <v>914958</v>
      </c>
      <c r="I84" s="30">
        <v>2687641</v>
      </c>
      <c r="J84" s="30">
        <v>989785</v>
      </c>
      <c r="K84" s="30">
        <v>992898</v>
      </c>
      <c r="L84" s="30">
        <v>997781</v>
      </c>
      <c r="M84" s="30">
        <v>2980464</v>
      </c>
      <c r="N84" s="30">
        <v>1429660</v>
      </c>
      <c r="O84" s="30">
        <v>1024161</v>
      </c>
      <c r="P84" s="30">
        <v>1056449</v>
      </c>
      <c r="Q84" s="30">
        <v>3510270</v>
      </c>
      <c r="R84" s="30"/>
      <c r="S84" s="30"/>
      <c r="T84" s="30"/>
      <c r="U84" s="30"/>
      <c r="V84" s="30">
        <v>9178375</v>
      </c>
      <c r="W84" s="30">
        <v>2686689</v>
      </c>
      <c r="X84" s="30"/>
      <c r="Y84" s="29"/>
      <c r="Z84" s="31">
        <v>3582252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836539179</v>
      </c>
      <c r="D5" s="153">
        <f>SUM(D6:D8)</f>
        <v>0</v>
      </c>
      <c r="E5" s="154">
        <f t="shared" si="0"/>
        <v>736090624</v>
      </c>
      <c r="F5" s="100">
        <f t="shared" si="0"/>
        <v>736090624</v>
      </c>
      <c r="G5" s="100">
        <f t="shared" si="0"/>
        <v>77691709</v>
      </c>
      <c r="H5" s="100">
        <f t="shared" si="0"/>
        <v>-9797041</v>
      </c>
      <c r="I5" s="100">
        <f t="shared" si="0"/>
        <v>77691709</v>
      </c>
      <c r="J5" s="100">
        <f t="shared" si="0"/>
        <v>145586377</v>
      </c>
      <c r="K5" s="100">
        <f t="shared" si="0"/>
        <v>34903864</v>
      </c>
      <c r="L5" s="100">
        <f t="shared" si="0"/>
        <v>52059791</v>
      </c>
      <c r="M5" s="100">
        <f t="shared" si="0"/>
        <v>70488048</v>
      </c>
      <c r="N5" s="100">
        <f t="shared" si="0"/>
        <v>157451703</v>
      </c>
      <c r="O5" s="100">
        <f t="shared" si="0"/>
        <v>38673888</v>
      </c>
      <c r="P5" s="100">
        <f t="shared" si="0"/>
        <v>33032538</v>
      </c>
      <c r="Q5" s="100">
        <f t="shared" si="0"/>
        <v>92892774</v>
      </c>
      <c r="R5" s="100">
        <f t="shared" si="0"/>
        <v>164599200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467637280</v>
      </c>
      <c r="X5" s="100">
        <f t="shared" si="0"/>
        <v>444254004</v>
      </c>
      <c r="Y5" s="100">
        <f t="shared" si="0"/>
        <v>23383276</v>
      </c>
      <c r="Z5" s="137">
        <f>+IF(X5&lt;&gt;0,+(Y5/X5)*100,0)</f>
        <v>5.2634924591473125</v>
      </c>
      <c r="AA5" s="153">
        <f>SUM(AA6:AA8)</f>
        <v>736090624</v>
      </c>
    </row>
    <row r="6" spans="1:27" ht="12.75">
      <c r="A6" s="138" t="s">
        <v>75</v>
      </c>
      <c r="B6" s="136"/>
      <c r="C6" s="155"/>
      <c r="D6" s="155"/>
      <c r="E6" s="156">
        <v>4857000</v>
      </c>
      <c r="F6" s="60">
        <v>4857000</v>
      </c>
      <c r="G6" s="60">
        <v>41443000</v>
      </c>
      <c r="H6" s="60">
        <v>30000</v>
      </c>
      <c r="I6" s="60">
        <v>41443000</v>
      </c>
      <c r="J6" s="60">
        <v>82916000</v>
      </c>
      <c r="K6" s="60"/>
      <c r="L6" s="60"/>
      <c r="M6" s="60">
        <v>36863000</v>
      </c>
      <c r="N6" s="60">
        <v>36863000</v>
      </c>
      <c r="O6" s="60"/>
      <c r="P6" s="60"/>
      <c r="Q6" s="60">
        <v>59256000</v>
      </c>
      <c r="R6" s="60">
        <v>59256000</v>
      </c>
      <c r="S6" s="60"/>
      <c r="T6" s="60"/>
      <c r="U6" s="60"/>
      <c r="V6" s="60"/>
      <c r="W6" s="60">
        <v>179035000</v>
      </c>
      <c r="X6" s="60">
        <v>96035391</v>
      </c>
      <c r="Y6" s="60">
        <v>82999609</v>
      </c>
      <c r="Z6" s="140">
        <v>86.43</v>
      </c>
      <c r="AA6" s="155">
        <v>4857000</v>
      </c>
    </row>
    <row r="7" spans="1:27" ht="12.75">
      <c r="A7" s="138" t="s">
        <v>76</v>
      </c>
      <c r="B7" s="136"/>
      <c r="C7" s="157">
        <v>836539179</v>
      </c>
      <c r="D7" s="157"/>
      <c r="E7" s="158">
        <v>730744624</v>
      </c>
      <c r="F7" s="159">
        <v>730744624</v>
      </c>
      <c r="G7" s="159">
        <v>36078129</v>
      </c>
      <c r="H7" s="159">
        <v>-10160134</v>
      </c>
      <c r="I7" s="159">
        <v>36078129</v>
      </c>
      <c r="J7" s="159">
        <v>61996124</v>
      </c>
      <c r="K7" s="159">
        <v>33678607</v>
      </c>
      <c r="L7" s="159">
        <v>52059791</v>
      </c>
      <c r="M7" s="159">
        <v>33516846</v>
      </c>
      <c r="N7" s="159">
        <v>119255244</v>
      </c>
      <c r="O7" s="159">
        <v>38508176</v>
      </c>
      <c r="P7" s="159">
        <v>32983523</v>
      </c>
      <c r="Q7" s="159">
        <v>33559781</v>
      </c>
      <c r="R7" s="159">
        <v>105051480</v>
      </c>
      <c r="S7" s="159"/>
      <c r="T7" s="159"/>
      <c r="U7" s="159"/>
      <c r="V7" s="159"/>
      <c r="W7" s="159">
        <v>286302848</v>
      </c>
      <c r="X7" s="159">
        <v>344951505</v>
      </c>
      <c r="Y7" s="159">
        <v>-58648657</v>
      </c>
      <c r="Z7" s="141">
        <v>-17</v>
      </c>
      <c r="AA7" s="157">
        <v>730744624</v>
      </c>
    </row>
    <row r="8" spans="1:27" ht="12.75">
      <c r="A8" s="138" t="s">
        <v>77</v>
      </c>
      <c r="B8" s="136"/>
      <c r="C8" s="155"/>
      <c r="D8" s="155"/>
      <c r="E8" s="156">
        <v>489000</v>
      </c>
      <c r="F8" s="60">
        <v>489000</v>
      </c>
      <c r="G8" s="60">
        <v>170580</v>
      </c>
      <c r="H8" s="60">
        <v>333093</v>
      </c>
      <c r="I8" s="60">
        <v>170580</v>
      </c>
      <c r="J8" s="60">
        <v>674253</v>
      </c>
      <c r="K8" s="60">
        <v>1225257</v>
      </c>
      <c r="L8" s="60"/>
      <c r="M8" s="60">
        <v>108202</v>
      </c>
      <c r="N8" s="60">
        <v>1333459</v>
      </c>
      <c r="O8" s="60">
        <v>165712</v>
      </c>
      <c r="P8" s="60">
        <v>49015</v>
      </c>
      <c r="Q8" s="60">
        <v>76993</v>
      </c>
      <c r="R8" s="60">
        <v>291720</v>
      </c>
      <c r="S8" s="60"/>
      <c r="T8" s="60"/>
      <c r="U8" s="60"/>
      <c r="V8" s="60"/>
      <c r="W8" s="60">
        <v>2299432</v>
      </c>
      <c r="X8" s="60">
        <v>3267108</v>
      </c>
      <c r="Y8" s="60">
        <v>-967676</v>
      </c>
      <c r="Z8" s="140">
        <v>-29.62</v>
      </c>
      <c r="AA8" s="155">
        <v>489000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97685010</v>
      </c>
      <c r="F9" s="100">
        <f t="shared" si="1"/>
        <v>97685010</v>
      </c>
      <c r="G9" s="100">
        <f t="shared" si="1"/>
        <v>1762812</v>
      </c>
      <c r="H9" s="100">
        <f t="shared" si="1"/>
        <v>2110446</v>
      </c>
      <c r="I9" s="100">
        <f t="shared" si="1"/>
        <v>1762812</v>
      </c>
      <c r="J9" s="100">
        <f t="shared" si="1"/>
        <v>5636070</v>
      </c>
      <c r="K9" s="100">
        <f t="shared" si="1"/>
        <v>1602095</v>
      </c>
      <c r="L9" s="100">
        <f t="shared" si="1"/>
        <v>0</v>
      </c>
      <c r="M9" s="100">
        <f t="shared" si="1"/>
        <v>1248092</v>
      </c>
      <c r="N9" s="100">
        <f t="shared" si="1"/>
        <v>2850187</v>
      </c>
      <c r="O9" s="100">
        <f t="shared" si="1"/>
        <v>1404531</v>
      </c>
      <c r="P9" s="100">
        <f t="shared" si="1"/>
        <v>1392448</v>
      </c>
      <c r="Q9" s="100">
        <f t="shared" si="1"/>
        <v>1312425</v>
      </c>
      <c r="R9" s="100">
        <f t="shared" si="1"/>
        <v>4109404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12595661</v>
      </c>
      <c r="X9" s="100">
        <f t="shared" si="1"/>
        <v>49132989</v>
      </c>
      <c r="Y9" s="100">
        <f t="shared" si="1"/>
        <v>-36537328</v>
      </c>
      <c r="Z9" s="137">
        <f>+IF(X9&lt;&gt;0,+(Y9/X9)*100,0)</f>
        <v>-74.36414666325307</v>
      </c>
      <c r="AA9" s="153">
        <f>SUM(AA10:AA14)</f>
        <v>97685010</v>
      </c>
    </row>
    <row r="10" spans="1:27" ht="12.75">
      <c r="A10" s="138" t="s">
        <v>79</v>
      </c>
      <c r="B10" s="136"/>
      <c r="C10" s="155"/>
      <c r="D10" s="155"/>
      <c r="E10" s="156">
        <v>97685010</v>
      </c>
      <c r="F10" s="60">
        <v>97685010</v>
      </c>
      <c r="G10" s="60">
        <v>68498</v>
      </c>
      <c r="H10" s="60">
        <v>39895</v>
      </c>
      <c r="I10" s="60">
        <v>68498</v>
      </c>
      <c r="J10" s="60">
        <v>176891</v>
      </c>
      <c r="K10" s="60">
        <v>63178</v>
      </c>
      <c r="L10" s="60"/>
      <c r="M10" s="60">
        <v>83193</v>
      </c>
      <c r="N10" s="60">
        <v>146371</v>
      </c>
      <c r="O10" s="60">
        <v>22390</v>
      </c>
      <c r="P10" s="60">
        <v>144671</v>
      </c>
      <c r="Q10" s="60">
        <v>106199</v>
      </c>
      <c r="R10" s="60">
        <v>273260</v>
      </c>
      <c r="S10" s="60"/>
      <c r="T10" s="60"/>
      <c r="U10" s="60"/>
      <c r="V10" s="60"/>
      <c r="W10" s="60">
        <v>596522</v>
      </c>
      <c r="X10" s="60">
        <v>8893557</v>
      </c>
      <c r="Y10" s="60">
        <v>-8297035</v>
      </c>
      <c r="Z10" s="140">
        <v>-93.29</v>
      </c>
      <c r="AA10" s="155">
        <v>97685010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11098</v>
      </c>
      <c r="H11" s="60">
        <v>4961</v>
      </c>
      <c r="I11" s="60">
        <v>11098</v>
      </c>
      <c r="J11" s="60">
        <v>27157</v>
      </c>
      <c r="K11" s="60">
        <v>1545</v>
      </c>
      <c r="L11" s="60"/>
      <c r="M11" s="60"/>
      <c r="N11" s="60">
        <v>1545</v>
      </c>
      <c r="O11" s="60">
        <v>9786</v>
      </c>
      <c r="P11" s="60"/>
      <c r="Q11" s="60"/>
      <c r="R11" s="60">
        <v>9786</v>
      </c>
      <c r="S11" s="60"/>
      <c r="T11" s="60"/>
      <c r="U11" s="60"/>
      <c r="V11" s="60"/>
      <c r="W11" s="60">
        <v>38488</v>
      </c>
      <c r="X11" s="60">
        <v>109539</v>
      </c>
      <c r="Y11" s="60">
        <v>-71051</v>
      </c>
      <c r="Z11" s="140">
        <v>-64.86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1164899</v>
      </c>
      <c r="N12" s="60">
        <v>1164899</v>
      </c>
      <c r="O12" s="60">
        <v>1363519</v>
      </c>
      <c r="P12" s="60">
        <v>1034368</v>
      </c>
      <c r="Q12" s="60">
        <v>945014</v>
      </c>
      <c r="R12" s="60">
        <v>3342901</v>
      </c>
      <c r="S12" s="60"/>
      <c r="T12" s="60"/>
      <c r="U12" s="60"/>
      <c r="V12" s="60"/>
      <c r="W12" s="60">
        <v>4507800</v>
      </c>
      <c r="X12" s="60">
        <v>910503</v>
      </c>
      <c r="Y12" s="60">
        <v>3597297</v>
      </c>
      <c r="Z12" s="140">
        <v>395.09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>
        <v>8836</v>
      </c>
      <c r="P13" s="60">
        <v>208641</v>
      </c>
      <c r="Q13" s="60">
        <v>227737</v>
      </c>
      <c r="R13" s="60">
        <v>445214</v>
      </c>
      <c r="S13" s="60"/>
      <c r="T13" s="60"/>
      <c r="U13" s="60"/>
      <c r="V13" s="60"/>
      <c r="W13" s="60">
        <v>445214</v>
      </c>
      <c r="X13" s="60">
        <v>39219390</v>
      </c>
      <c r="Y13" s="60">
        <v>-38774176</v>
      </c>
      <c r="Z13" s="140">
        <v>-98.86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>
        <v>1683216</v>
      </c>
      <c r="H14" s="159">
        <v>2065590</v>
      </c>
      <c r="I14" s="159">
        <v>1683216</v>
      </c>
      <c r="J14" s="159">
        <v>5432022</v>
      </c>
      <c r="K14" s="159">
        <v>1537372</v>
      </c>
      <c r="L14" s="159"/>
      <c r="M14" s="159"/>
      <c r="N14" s="159">
        <v>1537372</v>
      </c>
      <c r="O14" s="159"/>
      <c r="P14" s="159">
        <v>4768</v>
      </c>
      <c r="Q14" s="159">
        <v>33475</v>
      </c>
      <c r="R14" s="159">
        <v>38243</v>
      </c>
      <c r="S14" s="159"/>
      <c r="T14" s="159"/>
      <c r="U14" s="159"/>
      <c r="V14" s="159"/>
      <c r="W14" s="159">
        <v>7007637</v>
      </c>
      <c r="X14" s="159"/>
      <c r="Y14" s="159">
        <v>7007637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6469677</v>
      </c>
      <c r="H15" s="100">
        <f t="shared" si="2"/>
        <v>9119384</v>
      </c>
      <c r="I15" s="100">
        <f t="shared" si="2"/>
        <v>6469677</v>
      </c>
      <c r="J15" s="100">
        <f t="shared" si="2"/>
        <v>22058738</v>
      </c>
      <c r="K15" s="100">
        <f t="shared" si="2"/>
        <v>1120524</v>
      </c>
      <c r="L15" s="100">
        <f t="shared" si="2"/>
        <v>0</v>
      </c>
      <c r="M15" s="100">
        <f t="shared" si="2"/>
        <v>957440</v>
      </c>
      <c r="N15" s="100">
        <f t="shared" si="2"/>
        <v>2077964</v>
      </c>
      <c r="O15" s="100">
        <f t="shared" si="2"/>
        <v>4178171</v>
      </c>
      <c r="P15" s="100">
        <f t="shared" si="2"/>
        <v>1896401</v>
      </c>
      <c r="Q15" s="100">
        <f t="shared" si="2"/>
        <v>3086722</v>
      </c>
      <c r="R15" s="100">
        <f t="shared" si="2"/>
        <v>9161294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33297996</v>
      </c>
      <c r="X15" s="100">
        <f t="shared" si="2"/>
        <v>83178297</v>
      </c>
      <c r="Y15" s="100">
        <f t="shared" si="2"/>
        <v>-49880301</v>
      </c>
      <c r="Z15" s="137">
        <f>+IF(X15&lt;&gt;0,+(Y15/X15)*100,0)</f>
        <v>-59.9679276915227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5622857</v>
      </c>
      <c r="H16" s="60">
        <v>8253510</v>
      </c>
      <c r="I16" s="60">
        <v>5622857</v>
      </c>
      <c r="J16" s="60">
        <v>19499224</v>
      </c>
      <c r="K16" s="60">
        <v>229256</v>
      </c>
      <c r="L16" s="60"/>
      <c r="M16" s="60">
        <v>201638</v>
      </c>
      <c r="N16" s="60">
        <v>430894</v>
      </c>
      <c r="O16" s="60">
        <v>3296831</v>
      </c>
      <c r="P16" s="60">
        <v>1896401</v>
      </c>
      <c r="Q16" s="60">
        <v>3086722</v>
      </c>
      <c r="R16" s="60">
        <v>8279954</v>
      </c>
      <c r="S16" s="60"/>
      <c r="T16" s="60"/>
      <c r="U16" s="60"/>
      <c r="V16" s="60"/>
      <c r="W16" s="60">
        <v>28210072</v>
      </c>
      <c r="X16" s="60">
        <v>22196889</v>
      </c>
      <c r="Y16" s="60">
        <v>6013183</v>
      </c>
      <c r="Z16" s="140">
        <v>27.09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846820</v>
      </c>
      <c r="H17" s="60">
        <v>865874</v>
      </c>
      <c r="I17" s="60">
        <v>846820</v>
      </c>
      <c r="J17" s="60">
        <v>2559514</v>
      </c>
      <c r="K17" s="60">
        <v>891268</v>
      </c>
      <c r="L17" s="60"/>
      <c r="M17" s="60">
        <v>755802</v>
      </c>
      <c r="N17" s="60">
        <v>1647070</v>
      </c>
      <c r="O17" s="60">
        <v>881340</v>
      </c>
      <c r="P17" s="60"/>
      <c r="Q17" s="60"/>
      <c r="R17" s="60">
        <v>881340</v>
      </c>
      <c r="S17" s="60"/>
      <c r="T17" s="60"/>
      <c r="U17" s="60"/>
      <c r="V17" s="60"/>
      <c r="W17" s="60">
        <v>5087924</v>
      </c>
      <c r="X17" s="60">
        <v>60981408</v>
      </c>
      <c r="Y17" s="60">
        <v>-55893484</v>
      </c>
      <c r="Z17" s="140">
        <v>-91.66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125286655</v>
      </c>
      <c r="F19" s="100">
        <f t="shared" si="3"/>
        <v>125286655</v>
      </c>
      <c r="G19" s="100">
        <f t="shared" si="3"/>
        <v>13199742</v>
      </c>
      <c r="H19" s="100">
        <f t="shared" si="3"/>
        <v>19006994</v>
      </c>
      <c r="I19" s="100">
        <f t="shared" si="3"/>
        <v>13199742</v>
      </c>
      <c r="J19" s="100">
        <f t="shared" si="3"/>
        <v>45406478</v>
      </c>
      <c r="K19" s="100">
        <f t="shared" si="3"/>
        <v>13126214</v>
      </c>
      <c r="L19" s="100">
        <f t="shared" si="3"/>
        <v>0</v>
      </c>
      <c r="M19" s="100">
        <f t="shared" si="3"/>
        <v>13134332</v>
      </c>
      <c r="N19" s="100">
        <f t="shared" si="3"/>
        <v>26260546</v>
      </c>
      <c r="O19" s="100">
        <f t="shared" si="3"/>
        <v>15079185</v>
      </c>
      <c r="P19" s="100">
        <f t="shared" si="3"/>
        <v>14008520</v>
      </c>
      <c r="Q19" s="100">
        <f t="shared" si="3"/>
        <v>13561330</v>
      </c>
      <c r="R19" s="100">
        <f t="shared" si="3"/>
        <v>42649035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114316059</v>
      </c>
      <c r="X19" s="100">
        <f t="shared" si="3"/>
        <v>138975831</v>
      </c>
      <c r="Y19" s="100">
        <f t="shared" si="3"/>
        <v>-24659772</v>
      </c>
      <c r="Z19" s="137">
        <f>+IF(X19&lt;&gt;0,+(Y19/X19)*100,0)</f>
        <v>-17.74392843889525</v>
      </c>
      <c r="AA19" s="153">
        <f>SUM(AA20:AA23)</f>
        <v>125286655</v>
      </c>
    </row>
    <row r="20" spans="1:27" ht="12.75">
      <c r="A20" s="138" t="s">
        <v>89</v>
      </c>
      <c r="B20" s="136"/>
      <c r="C20" s="155"/>
      <c r="D20" s="155"/>
      <c r="E20" s="156">
        <v>125286655</v>
      </c>
      <c r="F20" s="60">
        <v>125286655</v>
      </c>
      <c r="G20" s="60">
        <v>9189108</v>
      </c>
      <c r="H20" s="60">
        <v>10041679</v>
      </c>
      <c r="I20" s="60">
        <v>9189108</v>
      </c>
      <c r="J20" s="60">
        <v>28419895</v>
      </c>
      <c r="K20" s="60">
        <v>9078464</v>
      </c>
      <c r="L20" s="60"/>
      <c r="M20" s="60">
        <v>9044403</v>
      </c>
      <c r="N20" s="60">
        <v>18122867</v>
      </c>
      <c r="O20" s="60">
        <v>11024816</v>
      </c>
      <c r="P20" s="60">
        <v>9950779</v>
      </c>
      <c r="Q20" s="60">
        <v>9573537</v>
      </c>
      <c r="R20" s="60">
        <v>30549132</v>
      </c>
      <c r="S20" s="60"/>
      <c r="T20" s="60"/>
      <c r="U20" s="60"/>
      <c r="V20" s="60"/>
      <c r="W20" s="60">
        <v>77091894</v>
      </c>
      <c r="X20" s="60">
        <v>93301038</v>
      </c>
      <c r="Y20" s="60">
        <v>-16209144</v>
      </c>
      <c r="Z20" s="140">
        <v>-17.37</v>
      </c>
      <c r="AA20" s="155">
        <v>125286655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4010634</v>
      </c>
      <c r="H23" s="60">
        <v>8965315</v>
      </c>
      <c r="I23" s="60">
        <v>4010634</v>
      </c>
      <c r="J23" s="60">
        <v>16986583</v>
      </c>
      <c r="K23" s="60">
        <v>4047750</v>
      </c>
      <c r="L23" s="60"/>
      <c r="M23" s="60">
        <v>4089929</v>
      </c>
      <c r="N23" s="60">
        <v>8137679</v>
      </c>
      <c r="O23" s="60">
        <v>4054369</v>
      </c>
      <c r="P23" s="60">
        <v>4057741</v>
      </c>
      <c r="Q23" s="60">
        <v>3987793</v>
      </c>
      <c r="R23" s="60">
        <v>12099903</v>
      </c>
      <c r="S23" s="60"/>
      <c r="T23" s="60"/>
      <c r="U23" s="60"/>
      <c r="V23" s="60"/>
      <c r="W23" s="60">
        <v>37224165</v>
      </c>
      <c r="X23" s="60">
        <v>45674793</v>
      </c>
      <c r="Y23" s="60">
        <v>-8450628</v>
      </c>
      <c r="Z23" s="140">
        <v>-18.5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39510</v>
      </c>
      <c r="H24" s="100">
        <v>390233</v>
      </c>
      <c r="I24" s="100">
        <v>39510</v>
      </c>
      <c r="J24" s="100">
        <v>469253</v>
      </c>
      <c r="K24" s="100">
        <v>194675</v>
      </c>
      <c r="L24" s="100"/>
      <c r="M24" s="100">
        <v>668723</v>
      </c>
      <c r="N24" s="100">
        <v>863398</v>
      </c>
      <c r="O24" s="100">
        <v>553852</v>
      </c>
      <c r="P24" s="100">
        <v>267072</v>
      </c>
      <c r="Q24" s="100">
        <v>326419</v>
      </c>
      <c r="R24" s="100">
        <v>1147343</v>
      </c>
      <c r="S24" s="100"/>
      <c r="T24" s="100"/>
      <c r="U24" s="100"/>
      <c r="V24" s="100"/>
      <c r="W24" s="100">
        <v>2479994</v>
      </c>
      <c r="X24" s="100">
        <v>3755961</v>
      </c>
      <c r="Y24" s="100">
        <v>-1275967</v>
      </c>
      <c r="Z24" s="137">
        <v>-33.97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836539179</v>
      </c>
      <c r="D25" s="168">
        <f>+D5+D9+D15+D19+D24</f>
        <v>0</v>
      </c>
      <c r="E25" s="169">
        <f t="shared" si="4"/>
        <v>959062289</v>
      </c>
      <c r="F25" s="73">
        <f t="shared" si="4"/>
        <v>959062289</v>
      </c>
      <c r="G25" s="73">
        <f t="shared" si="4"/>
        <v>99163450</v>
      </c>
      <c r="H25" s="73">
        <f t="shared" si="4"/>
        <v>20830016</v>
      </c>
      <c r="I25" s="73">
        <f t="shared" si="4"/>
        <v>99163450</v>
      </c>
      <c r="J25" s="73">
        <f t="shared" si="4"/>
        <v>219156916</v>
      </c>
      <c r="K25" s="73">
        <f t="shared" si="4"/>
        <v>50947372</v>
      </c>
      <c r="L25" s="73">
        <f t="shared" si="4"/>
        <v>52059791</v>
      </c>
      <c r="M25" s="73">
        <f t="shared" si="4"/>
        <v>86496635</v>
      </c>
      <c r="N25" s="73">
        <f t="shared" si="4"/>
        <v>189503798</v>
      </c>
      <c r="O25" s="73">
        <f t="shared" si="4"/>
        <v>59889627</v>
      </c>
      <c r="P25" s="73">
        <f t="shared" si="4"/>
        <v>50596979</v>
      </c>
      <c r="Q25" s="73">
        <f t="shared" si="4"/>
        <v>111179670</v>
      </c>
      <c r="R25" s="73">
        <f t="shared" si="4"/>
        <v>221666276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630326990</v>
      </c>
      <c r="X25" s="73">
        <f t="shared" si="4"/>
        <v>719297082</v>
      </c>
      <c r="Y25" s="73">
        <f t="shared" si="4"/>
        <v>-88970092</v>
      </c>
      <c r="Z25" s="170">
        <f>+IF(X25&lt;&gt;0,+(Y25/X25)*100,0)</f>
        <v>-12.369032799718768</v>
      </c>
      <c r="AA25" s="168">
        <f>+AA5+AA9+AA15+AA19+AA24</f>
        <v>959062289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829929745</v>
      </c>
      <c r="D28" s="153">
        <f>SUM(D29:D31)</f>
        <v>0</v>
      </c>
      <c r="E28" s="154">
        <f t="shared" si="5"/>
        <v>482215842</v>
      </c>
      <c r="F28" s="100">
        <f t="shared" si="5"/>
        <v>482215842</v>
      </c>
      <c r="G28" s="100">
        <f t="shared" si="5"/>
        <v>18867522</v>
      </c>
      <c r="H28" s="100">
        <f t="shared" si="5"/>
        <v>9709564</v>
      </c>
      <c r="I28" s="100">
        <f t="shared" si="5"/>
        <v>18867522</v>
      </c>
      <c r="J28" s="100">
        <f t="shared" si="5"/>
        <v>47444608</v>
      </c>
      <c r="K28" s="100">
        <f t="shared" si="5"/>
        <v>15805945</v>
      </c>
      <c r="L28" s="100">
        <f t="shared" si="5"/>
        <v>60195020</v>
      </c>
      <c r="M28" s="100">
        <f t="shared" si="5"/>
        <v>13974340</v>
      </c>
      <c r="N28" s="100">
        <f t="shared" si="5"/>
        <v>89975305</v>
      </c>
      <c r="O28" s="100">
        <f t="shared" si="5"/>
        <v>12302121</v>
      </c>
      <c r="P28" s="100">
        <f t="shared" si="5"/>
        <v>15872538</v>
      </c>
      <c r="Q28" s="100">
        <f t="shared" si="5"/>
        <v>15666134</v>
      </c>
      <c r="R28" s="100">
        <f t="shared" si="5"/>
        <v>43840793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181260706</v>
      </c>
      <c r="X28" s="100">
        <f t="shared" si="5"/>
        <v>245274948</v>
      </c>
      <c r="Y28" s="100">
        <f t="shared" si="5"/>
        <v>-64014242</v>
      </c>
      <c r="Z28" s="137">
        <f>+IF(X28&lt;&gt;0,+(Y28/X28)*100,0)</f>
        <v>-26.0989728147858</v>
      </c>
      <c r="AA28" s="153">
        <f>SUM(AA29:AA31)</f>
        <v>482215842</v>
      </c>
    </row>
    <row r="29" spans="1:27" ht="12.75">
      <c r="A29" s="138" t="s">
        <v>75</v>
      </c>
      <c r="B29" s="136"/>
      <c r="C29" s="155"/>
      <c r="D29" s="155"/>
      <c r="E29" s="156">
        <v>127504971</v>
      </c>
      <c r="F29" s="60">
        <v>127504971</v>
      </c>
      <c r="G29" s="60">
        <v>5368615</v>
      </c>
      <c r="H29" s="60">
        <v>3552721</v>
      </c>
      <c r="I29" s="60">
        <v>5368615</v>
      </c>
      <c r="J29" s="60">
        <v>14289951</v>
      </c>
      <c r="K29" s="60">
        <v>6510411</v>
      </c>
      <c r="L29" s="60"/>
      <c r="M29" s="60">
        <v>3923330</v>
      </c>
      <c r="N29" s="60">
        <v>10433741</v>
      </c>
      <c r="O29" s="60">
        <v>4127404</v>
      </c>
      <c r="P29" s="60">
        <v>4362164</v>
      </c>
      <c r="Q29" s="60">
        <v>5335990</v>
      </c>
      <c r="R29" s="60">
        <v>13825558</v>
      </c>
      <c r="S29" s="60"/>
      <c r="T29" s="60"/>
      <c r="U29" s="60"/>
      <c r="V29" s="60"/>
      <c r="W29" s="60">
        <v>38549250</v>
      </c>
      <c r="X29" s="60">
        <v>105592644</v>
      </c>
      <c r="Y29" s="60">
        <v>-67043394</v>
      </c>
      <c r="Z29" s="140">
        <v>-63.49</v>
      </c>
      <c r="AA29" s="155">
        <v>127504971</v>
      </c>
    </row>
    <row r="30" spans="1:27" ht="12.75">
      <c r="A30" s="138" t="s">
        <v>76</v>
      </c>
      <c r="B30" s="136"/>
      <c r="C30" s="157">
        <v>829929745</v>
      </c>
      <c r="D30" s="157"/>
      <c r="E30" s="158">
        <v>258852193</v>
      </c>
      <c r="F30" s="159">
        <v>258852193</v>
      </c>
      <c r="G30" s="159">
        <v>8893322</v>
      </c>
      <c r="H30" s="159">
        <v>3153399</v>
      </c>
      <c r="I30" s="159">
        <v>8893322</v>
      </c>
      <c r="J30" s="159">
        <v>20940043</v>
      </c>
      <c r="K30" s="159">
        <v>5415798</v>
      </c>
      <c r="L30" s="159">
        <v>60195020</v>
      </c>
      <c r="M30" s="159">
        <v>6349755</v>
      </c>
      <c r="N30" s="159">
        <v>71960573</v>
      </c>
      <c r="O30" s="159">
        <v>4411973</v>
      </c>
      <c r="P30" s="159">
        <v>7401911</v>
      </c>
      <c r="Q30" s="159">
        <v>5962767</v>
      </c>
      <c r="R30" s="159">
        <v>17776651</v>
      </c>
      <c r="S30" s="159"/>
      <c r="T30" s="159"/>
      <c r="U30" s="159"/>
      <c r="V30" s="159"/>
      <c r="W30" s="159">
        <v>110677267</v>
      </c>
      <c r="X30" s="159">
        <v>96081156</v>
      </c>
      <c r="Y30" s="159">
        <v>14596111</v>
      </c>
      <c r="Z30" s="141">
        <v>15.19</v>
      </c>
      <c r="AA30" s="157">
        <v>258852193</v>
      </c>
    </row>
    <row r="31" spans="1:27" ht="12.75">
      <c r="A31" s="138" t="s">
        <v>77</v>
      </c>
      <c r="B31" s="136"/>
      <c r="C31" s="155"/>
      <c r="D31" s="155"/>
      <c r="E31" s="156">
        <v>95858678</v>
      </c>
      <c r="F31" s="60">
        <v>95858678</v>
      </c>
      <c r="G31" s="60">
        <v>4605585</v>
      </c>
      <c r="H31" s="60">
        <v>3003444</v>
      </c>
      <c r="I31" s="60">
        <v>4605585</v>
      </c>
      <c r="J31" s="60">
        <v>12214614</v>
      </c>
      <c r="K31" s="60">
        <v>3879736</v>
      </c>
      <c r="L31" s="60"/>
      <c r="M31" s="60">
        <v>3701255</v>
      </c>
      <c r="N31" s="60">
        <v>7580991</v>
      </c>
      <c r="O31" s="60">
        <v>3762744</v>
      </c>
      <c r="P31" s="60">
        <v>4108463</v>
      </c>
      <c r="Q31" s="60">
        <v>4367377</v>
      </c>
      <c r="R31" s="60">
        <v>12238584</v>
      </c>
      <c r="S31" s="60"/>
      <c r="T31" s="60"/>
      <c r="U31" s="60"/>
      <c r="V31" s="60"/>
      <c r="W31" s="60">
        <v>32034189</v>
      </c>
      <c r="X31" s="60">
        <v>43601148</v>
      </c>
      <c r="Y31" s="60">
        <v>-11566959</v>
      </c>
      <c r="Z31" s="140">
        <v>-26.53</v>
      </c>
      <c r="AA31" s="155">
        <v>95858678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85520790</v>
      </c>
      <c r="F32" s="100">
        <f t="shared" si="6"/>
        <v>85520790</v>
      </c>
      <c r="G32" s="100">
        <f t="shared" si="6"/>
        <v>11345025</v>
      </c>
      <c r="H32" s="100">
        <f t="shared" si="6"/>
        <v>10886048</v>
      </c>
      <c r="I32" s="100">
        <f t="shared" si="6"/>
        <v>11345025</v>
      </c>
      <c r="J32" s="100">
        <f t="shared" si="6"/>
        <v>33576098</v>
      </c>
      <c r="K32" s="100">
        <f t="shared" si="6"/>
        <v>11321555</v>
      </c>
      <c r="L32" s="100">
        <f t="shared" si="6"/>
        <v>0</v>
      </c>
      <c r="M32" s="100">
        <f t="shared" si="6"/>
        <v>19588224</v>
      </c>
      <c r="N32" s="100">
        <f t="shared" si="6"/>
        <v>30909779</v>
      </c>
      <c r="O32" s="100">
        <f t="shared" si="6"/>
        <v>28963060</v>
      </c>
      <c r="P32" s="100">
        <f t="shared" si="6"/>
        <v>21479692</v>
      </c>
      <c r="Q32" s="100">
        <f t="shared" si="6"/>
        <v>20713614</v>
      </c>
      <c r="R32" s="100">
        <f t="shared" si="6"/>
        <v>71156366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135642243</v>
      </c>
      <c r="X32" s="100">
        <f t="shared" si="6"/>
        <v>175311621</v>
      </c>
      <c r="Y32" s="100">
        <f t="shared" si="6"/>
        <v>-39669378</v>
      </c>
      <c r="Z32" s="137">
        <f>+IF(X32&lt;&gt;0,+(Y32/X32)*100,0)</f>
        <v>-22.62792265208705</v>
      </c>
      <c r="AA32" s="153">
        <f>SUM(AA33:AA37)</f>
        <v>85520790</v>
      </c>
    </row>
    <row r="33" spans="1:27" ht="12.75">
      <c r="A33" s="138" t="s">
        <v>79</v>
      </c>
      <c r="B33" s="136"/>
      <c r="C33" s="155"/>
      <c r="D33" s="155"/>
      <c r="E33" s="156">
        <v>85520790</v>
      </c>
      <c r="F33" s="60">
        <v>85520790</v>
      </c>
      <c r="G33" s="60">
        <v>1615344</v>
      </c>
      <c r="H33" s="60">
        <v>1530693</v>
      </c>
      <c r="I33" s="60">
        <v>1615344</v>
      </c>
      <c r="J33" s="60">
        <v>4761381</v>
      </c>
      <c r="K33" s="60">
        <v>1524880</v>
      </c>
      <c r="L33" s="60"/>
      <c r="M33" s="60">
        <v>3151627</v>
      </c>
      <c r="N33" s="60">
        <v>4676507</v>
      </c>
      <c r="O33" s="60">
        <v>2644070</v>
      </c>
      <c r="P33" s="60">
        <v>3988403</v>
      </c>
      <c r="Q33" s="60">
        <v>2699543</v>
      </c>
      <c r="R33" s="60">
        <v>9332016</v>
      </c>
      <c r="S33" s="60"/>
      <c r="T33" s="60"/>
      <c r="U33" s="60"/>
      <c r="V33" s="60"/>
      <c r="W33" s="60">
        <v>18769904</v>
      </c>
      <c r="X33" s="60">
        <v>98699058</v>
      </c>
      <c r="Y33" s="60">
        <v>-79929154</v>
      </c>
      <c r="Z33" s="140">
        <v>-80.98</v>
      </c>
      <c r="AA33" s="155">
        <v>85520790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686884</v>
      </c>
      <c r="H34" s="60">
        <v>394535</v>
      </c>
      <c r="I34" s="60">
        <v>686884</v>
      </c>
      <c r="J34" s="60">
        <v>1768303</v>
      </c>
      <c r="K34" s="60">
        <v>1271675</v>
      </c>
      <c r="L34" s="60"/>
      <c r="M34" s="60"/>
      <c r="N34" s="60">
        <v>1271675</v>
      </c>
      <c r="O34" s="60">
        <v>2371792</v>
      </c>
      <c r="P34" s="60"/>
      <c r="Q34" s="60"/>
      <c r="R34" s="60">
        <v>2371792</v>
      </c>
      <c r="S34" s="60"/>
      <c r="T34" s="60"/>
      <c r="U34" s="60"/>
      <c r="V34" s="60"/>
      <c r="W34" s="60">
        <v>5411770</v>
      </c>
      <c r="X34" s="60">
        <v>1178208</v>
      </c>
      <c r="Y34" s="60">
        <v>4233562</v>
      </c>
      <c r="Z34" s="140">
        <v>359.32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3947669</v>
      </c>
      <c r="H35" s="60">
        <v>3948635</v>
      </c>
      <c r="I35" s="60">
        <v>3947669</v>
      </c>
      <c r="J35" s="60">
        <v>11843973</v>
      </c>
      <c r="K35" s="60">
        <v>3800796</v>
      </c>
      <c r="L35" s="60"/>
      <c r="M35" s="60">
        <v>7913226</v>
      </c>
      <c r="N35" s="60">
        <v>11714022</v>
      </c>
      <c r="O35" s="60">
        <v>18941667</v>
      </c>
      <c r="P35" s="60">
        <v>14375811</v>
      </c>
      <c r="Q35" s="60">
        <v>14271088</v>
      </c>
      <c r="R35" s="60">
        <v>47588566</v>
      </c>
      <c r="S35" s="60"/>
      <c r="T35" s="60"/>
      <c r="U35" s="60"/>
      <c r="V35" s="60"/>
      <c r="W35" s="60">
        <v>71146561</v>
      </c>
      <c r="X35" s="60">
        <v>60982128</v>
      </c>
      <c r="Y35" s="60">
        <v>10164433</v>
      </c>
      <c r="Z35" s="140">
        <v>16.67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1230145</v>
      </c>
      <c r="H36" s="60">
        <v>844793</v>
      </c>
      <c r="I36" s="60">
        <v>1230145</v>
      </c>
      <c r="J36" s="60">
        <v>3305083</v>
      </c>
      <c r="K36" s="60">
        <v>1019736</v>
      </c>
      <c r="L36" s="60"/>
      <c r="M36" s="60">
        <v>7383296</v>
      </c>
      <c r="N36" s="60">
        <v>8403032</v>
      </c>
      <c r="O36" s="60">
        <v>1356309</v>
      </c>
      <c r="P36" s="60">
        <v>1444434</v>
      </c>
      <c r="Q36" s="60">
        <v>1936498</v>
      </c>
      <c r="R36" s="60">
        <v>4737241</v>
      </c>
      <c r="S36" s="60"/>
      <c r="T36" s="60"/>
      <c r="U36" s="60"/>
      <c r="V36" s="60"/>
      <c r="W36" s="60">
        <v>16445356</v>
      </c>
      <c r="X36" s="60">
        <v>14452227</v>
      </c>
      <c r="Y36" s="60">
        <v>1993129</v>
      </c>
      <c r="Z36" s="140">
        <v>13.79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3864983</v>
      </c>
      <c r="H37" s="159">
        <v>4167392</v>
      </c>
      <c r="I37" s="159">
        <v>3864983</v>
      </c>
      <c r="J37" s="159">
        <v>11897358</v>
      </c>
      <c r="K37" s="159">
        <v>3704468</v>
      </c>
      <c r="L37" s="159"/>
      <c r="M37" s="159">
        <v>1140075</v>
      </c>
      <c r="N37" s="159">
        <v>4844543</v>
      </c>
      <c r="O37" s="159">
        <v>3649222</v>
      </c>
      <c r="P37" s="159">
        <v>1671044</v>
      </c>
      <c r="Q37" s="159">
        <v>1806485</v>
      </c>
      <c r="R37" s="159">
        <v>7126751</v>
      </c>
      <c r="S37" s="159"/>
      <c r="T37" s="159"/>
      <c r="U37" s="159"/>
      <c r="V37" s="159"/>
      <c r="W37" s="159">
        <v>23868652</v>
      </c>
      <c r="X37" s="159"/>
      <c r="Y37" s="159">
        <v>23868652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85520790</v>
      </c>
      <c r="F38" s="100">
        <f t="shared" si="7"/>
        <v>85520790</v>
      </c>
      <c r="G38" s="100">
        <f t="shared" si="7"/>
        <v>7638867</v>
      </c>
      <c r="H38" s="100">
        <f t="shared" si="7"/>
        <v>5322468</v>
      </c>
      <c r="I38" s="100">
        <f t="shared" si="7"/>
        <v>7638867</v>
      </c>
      <c r="J38" s="100">
        <f t="shared" si="7"/>
        <v>20600202</v>
      </c>
      <c r="K38" s="100">
        <f t="shared" si="7"/>
        <v>10183172</v>
      </c>
      <c r="L38" s="100">
        <f t="shared" si="7"/>
        <v>0</v>
      </c>
      <c r="M38" s="100">
        <f t="shared" si="7"/>
        <v>3172527</v>
      </c>
      <c r="N38" s="100">
        <f t="shared" si="7"/>
        <v>13355699</v>
      </c>
      <c r="O38" s="100">
        <f t="shared" si="7"/>
        <v>9201825</v>
      </c>
      <c r="P38" s="100">
        <f t="shared" si="7"/>
        <v>13488564</v>
      </c>
      <c r="Q38" s="100">
        <f t="shared" si="7"/>
        <v>13966296</v>
      </c>
      <c r="R38" s="100">
        <f t="shared" si="7"/>
        <v>36656685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70612586</v>
      </c>
      <c r="X38" s="100">
        <f t="shared" si="7"/>
        <v>92705337</v>
      </c>
      <c r="Y38" s="100">
        <f t="shared" si="7"/>
        <v>-22092751</v>
      </c>
      <c r="Z38" s="137">
        <f>+IF(X38&lt;&gt;0,+(Y38/X38)*100,0)</f>
        <v>-23.831153323999025</v>
      </c>
      <c r="AA38" s="153">
        <f>SUM(AA39:AA41)</f>
        <v>85520790</v>
      </c>
    </row>
    <row r="39" spans="1:27" ht="12.75">
      <c r="A39" s="138" t="s">
        <v>85</v>
      </c>
      <c r="B39" s="136"/>
      <c r="C39" s="155"/>
      <c r="D39" s="155"/>
      <c r="E39" s="156">
        <v>85520790</v>
      </c>
      <c r="F39" s="60">
        <v>85520790</v>
      </c>
      <c r="G39" s="60">
        <v>3766508</v>
      </c>
      <c r="H39" s="60">
        <v>1628435</v>
      </c>
      <c r="I39" s="60">
        <v>3766508</v>
      </c>
      <c r="J39" s="60">
        <v>9161451</v>
      </c>
      <c r="K39" s="60">
        <v>5308078</v>
      </c>
      <c r="L39" s="60"/>
      <c r="M39" s="60">
        <v>2429291</v>
      </c>
      <c r="N39" s="60">
        <v>7737369</v>
      </c>
      <c r="O39" s="60">
        <v>2049133</v>
      </c>
      <c r="P39" s="60">
        <v>6859168</v>
      </c>
      <c r="Q39" s="60">
        <v>6889531</v>
      </c>
      <c r="R39" s="60">
        <v>15797832</v>
      </c>
      <c r="S39" s="60"/>
      <c r="T39" s="60"/>
      <c r="U39" s="60"/>
      <c r="V39" s="60"/>
      <c r="W39" s="60">
        <v>32696652</v>
      </c>
      <c r="X39" s="60">
        <v>43879410</v>
      </c>
      <c r="Y39" s="60">
        <v>-11182758</v>
      </c>
      <c r="Z39" s="140">
        <v>-25.49</v>
      </c>
      <c r="AA39" s="155">
        <v>85520790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3872359</v>
      </c>
      <c r="H40" s="60">
        <v>3694033</v>
      </c>
      <c r="I40" s="60">
        <v>3872359</v>
      </c>
      <c r="J40" s="60">
        <v>11438751</v>
      </c>
      <c r="K40" s="60">
        <v>4875094</v>
      </c>
      <c r="L40" s="60"/>
      <c r="M40" s="60">
        <v>743236</v>
      </c>
      <c r="N40" s="60">
        <v>5618330</v>
      </c>
      <c r="O40" s="60">
        <v>7152692</v>
      </c>
      <c r="P40" s="60">
        <v>6629396</v>
      </c>
      <c r="Q40" s="60">
        <v>7076765</v>
      </c>
      <c r="R40" s="60">
        <v>20858853</v>
      </c>
      <c r="S40" s="60"/>
      <c r="T40" s="60"/>
      <c r="U40" s="60"/>
      <c r="V40" s="60"/>
      <c r="W40" s="60">
        <v>37915934</v>
      </c>
      <c r="X40" s="60">
        <v>48825927</v>
      </c>
      <c r="Y40" s="60">
        <v>-10909993</v>
      </c>
      <c r="Z40" s="140">
        <v>-22.34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183136492</v>
      </c>
      <c r="F42" s="100">
        <f t="shared" si="8"/>
        <v>183136492</v>
      </c>
      <c r="G42" s="100">
        <f t="shared" si="8"/>
        <v>23017869</v>
      </c>
      <c r="H42" s="100">
        <f t="shared" si="8"/>
        <v>21511846</v>
      </c>
      <c r="I42" s="100">
        <f t="shared" si="8"/>
        <v>23017869</v>
      </c>
      <c r="J42" s="100">
        <f t="shared" si="8"/>
        <v>67547584</v>
      </c>
      <c r="K42" s="100">
        <f t="shared" si="8"/>
        <v>19792004</v>
      </c>
      <c r="L42" s="100">
        <f t="shared" si="8"/>
        <v>0</v>
      </c>
      <c r="M42" s="100">
        <f t="shared" si="8"/>
        <v>18712482</v>
      </c>
      <c r="N42" s="100">
        <f t="shared" si="8"/>
        <v>38504486</v>
      </c>
      <c r="O42" s="100">
        <f t="shared" si="8"/>
        <v>11167799</v>
      </c>
      <c r="P42" s="100">
        <f t="shared" si="8"/>
        <v>11584032</v>
      </c>
      <c r="Q42" s="100">
        <f t="shared" si="8"/>
        <v>11312193</v>
      </c>
      <c r="R42" s="100">
        <f t="shared" si="8"/>
        <v>34064024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140116094</v>
      </c>
      <c r="X42" s="100">
        <f t="shared" si="8"/>
        <v>108717750</v>
      </c>
      <c r="Y42" s="100">
        <f t="shared" si="8"/>
        <v>31398344</v>
      </c>
      <c r="Z42" s="137">
        <f>+IF(X42&lt;&gt;0,+(Y42/X42)*100,0)</f>
        <v>28.880605052992724</v>
      </c>
      <c r="AA42" s="153">
        <f>SUM(AA43:AA46)</f>
        <v>183136492</v>
      </c>
    </row>
    <row r="43" spans="1:27" ht="12.75">
      <c r="A43" s="138" t="s">
        <v>89</v>
      </c>
      <c r="B43" s="136"/>
      <c r="C43" s="155"/>
      <c r="D43" s="155"/>
      <c r="E43" s="156">
        <v>183136492</v>
      </c>
      <c r="F43" s="60">
        <v>183136492</v>
      </c>
      <c r="G43" s="60">
        <v>11709204</v>
      </c>
      <c r="H43" s="60">
        <v>11056479</v>
      </c>
      <c r="I43" s="60">
        <v>11709204</v>
      </c>
      <c r="J43" s="60">
        <v>34474887</v>
      </c>
      <c r="K43" s="60">
        <v>7817378</v>
      </c>
      <c r="L43" s="60"/>
      <c r="M43" s="60">
        <v>7715628</v>
      </c>
      <c r="N43" s="60">
        <v>15533006</v>
      </c>
      <c r="O43" s="60">
        <v>7873881</v>
      </c>
      <c r="P43" s="60">
        <v>8778752</v>
      </c>
      <c r="Q43" s="60">
        <v>8403203</v>
      </c>
      <c r="R43" s="60">
        <v>25055836</v>
      </c>
      <c r="S43" s="60"/>
      <c r="T43" s="60"/>
      <c r="U43" s="60"/>
      <c r="V43" s="60"/>
      <c r="W43" s="60">
        <v>75063729</v>
      </c>
      <c r="X43" s="60">
        <v>77612013</v>
      </c>
      <c r="Y43" s="60">
        <v>-2548284</v>
      </c>
      <c r="Z43" s="140">
        <v>-3.28</v>
      </c>
      <c r="AA43" s="155">
        <v>183136492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11308665</v>
      </c>
      <c r="H46" s="60">
        <v>10455367</v>
      </c>
      <c r="I46" s="60">
        <v>11308665</v>
      </c>
      <c r="J46" s="60">
        <v>33072697</v>
      </c>
      <c r="K46" s="60">
        <v>11974626</v>
      </c>
      <c r="L46" s="60"/>
      <c r="M46" s="60">
        <v>10996854</v>
      </c>
      <c r="N46" s="60">
        <v>22971480</v>
      </c>
      <c r="O46" s="60">
        <v>3293918</v>
      </c>
      <c r="P46" s="60">
        <v>2805280</v>
      </c>
      <c r="Q46" s="60">
        <v>2908990</v>
      </c>
      <c r="R46" s="60">
        <v>9008188</v>
      </c>
      <c r="S46" s="60"/>
      <c r="T46" s="60"/>
      <c r="U46" s="60"/>
      <c r="V46" s="60"/>
      <c r="W46" s="60">
        <v>65052365</v>
      </c>
      <c r="X46" s="60">
        <v>31105737</v>
      </c>
      <c r="Y46" s="60">
        <v>33946628</v>
      </c>
      <c r="Z46" s="140">
        <v>109.13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185991</v>
      </c>
      <c r="H47" s="100">
        <v>370882</v>
      </c>
      <c r="I47" s="100">
        <v>185991</v>
      </c>
      <c r="J47" s="100">
        <v>742864</v>
      </c>
      <c r="K47" s="100">
        <v>184475</v>
      </c>
      <c r="L47" s="100"/>
      <c r="M47" s="100">
        <v>417993</v>
      </c>
      <c r="N47" s="100">
        <v>602468</v>
      </c>
      <c r="O47" s="100">
        <v>336765</v>
      </c>
      <c r="P47" s="100">
        <v>554716</v>
      </c>
      <c r="Q47" s="100">
        <v>280133</v>
      </c>
      <c r="R47" s="100">
        <v>1171614</v>
      </c>
      <c r="S47" s="100"/>
      <c r="T47" s="100"/>
      <c r="U47" s="100"/>
      <c r="V47" s="100"/>
      <c r="W47" s="100">
        <v>2516946</v>
      </c>
      <c r="X47" s="100">
        <v>5257899</v>
      </c>
      <c r="Y47" s="100">
        <v>-2740953</v>
      </c>
      <c r="Z47" s="137">
        <v>-52.13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829929745</v>
      </c>
      <c r="D48" s="168">
        <f>+D28+D32+D38+D42+D47</f>
        <v>0</v>
      </c>
      <c r="E48" s="169">
        <f t="shared" si="9"/>
        <v>836393914</v>
      </c>
      <c r="F48" s="73">
        <f t="shared" si="9"/>
        <v>836393914</v>
      </c>
      <c r="G48" s="73">
        <f t="shared" si="9"/>
        <v>61055274</v>
      </c>
      <c r="H48" s="73">
        <f t="shared" si="9"/>
        <v>47800808</v>
      </c>
      <c r="I48" s="73">
        <f t="shared" si="9"/>
        <v>61055274</v>
      </c>
      <c r="J48" s="73">
        <f t="shared" si="9"/>
        <v>169911356</v>
      </c>
      <c r="K48" s="73">
        <f t="shared" si="9"/>
        <v>57287151</v>
      </c>
      <c r="L48" s="73">
        <f t="shared" si="9"/>
        <v>60195020</v>
      </c>
      <c r="M48" s="73">
        <f t="shared" si="9"/>
        <v>55865566</v>
      </c>
      <c r="N48" s="73">
        <f t="shared" si="9"/>
        <v>173347737</v>
      </c>
      <c r="O48" s="73">
        <f t="shared" si="9"/>
        <v>61971570</v>
      </c>
      <c r="P48" s="73">
        <f t="shared" si="9"/>
        <v>62979542</v>
      </c>
      <c r="Q48" s="73">
        <f t="shared" si="9"/>
        <v>61938370</v>
      </c>
      <c r="R48" s="73">
        <f t="shared" si="9"/>
        <v>186889482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530148575</v>
      </c>
      <c r="X48" s="73">
        <f t="shared" si="9"/>
        <v>627267555</v>
      </c>
      <c r="Y48" s="73">
        <f t="shared" si="9"/>
        <v>-97118980</v>
      </c>
      <c r="Z48" s="170">
        <f>+IF(X48&lt;&gt;0,+(Y48/X48)*100,0)</f>
        <v>-15.482863608336956</v>
      </c>
      <c r="AA48" s="168">
        <f>+AA28+AA32+AA38+AA42+AA47</f>
        <v>836393914</v>
      </c>
    </row>
    <row r="49" spans="1:27" ht="12.75">
      <c r="A49" s="148" t="s">
        <v>49</v>
      </c>
      <c r="B49" s="149"/>
      <c r="C49" s="171">
        <f aca="true" t="shared" si="10" ref="C49:Y49">+C25-C48</f>
        <v>6609434</v>
      </c>
      <c r="D49" s="171">
        <f>+D25-D48</f>
        <v>0</v>
      </c>
      <c r="E49" s="172">
        <f t="shared" si="10"/>
        <v>122668375</v>
      </c>
      <c r="F49" s="173">
        <f t="shared" si="10"/>
        <v>122668375</v>
      </c>
      <c r="G49" s="173">
        <f t="shared" si="10"/>
        <v>38108176</v>
      </c>
      <c r="H49" s="173">
        <f t="shared" si="10"/>
        <v>-26970792</v>
      </c>
      <c r="I49" s="173">
        <f t="shared" si="10"/>
        <v>38108176</v>
      </c>
      <c r="J49" s="173">
        <f t="shared" si="10"/>
        <v>49245560</v>
      </c>
      <c r="K49" s="173">
        <f t="shared" si="10"/>
        <v>-6339779</v>
      </c>
      <c r="L49" s="173">
        <f t="shared" si="10"/>
        <v>-8135229</v>
      </c>
      <c r="M49" s="173">
        <f t="shared" si="10"/>
        <v>30631069</v>
      </c>
      <c r="N49" s="173">
        <f t="shared" si="10"/>
        <v>16156061</v>
      </c>
      <c r="O49" s="173">
        <f t="shared" si="10"/>
        <v>-2081943</v>
      </c>
      <c r="P49" s="173">
        <f t="shared" si="10"/>
        <v>-12382563</v>
      </c>
      <c r="Q49" s="173">
        <f t="shared" si="10"/>
        <v>49241300</v>
      </c>
      <c r="R49" s="173">
        <f t="shared" si="10"/>
        <v>34776794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100178415</v>
      </c>
      <c r="X49" s="173">
        <f>IF(F25=F48,0,X25-X48)</f>
        <v>92029527</v>
      </c>
      <c r="Y49" s="173">
        <f t="shared" si="10"/>
        <v>8148888</v>
      </c>
      <c r="Z49" s="174">
        <f>+IF(X49&lt;&gt;0,+(Y49/X49)*100,0)</f>
        <v>8.854645096676418</v>
      </c>
      <c r="AA49" s="171">
        <f>+AA25-AA48</f>
        <v>122668375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320579124</v>
      </c>
      <c r="D5" s="155">
        <v>0</v>
      </c>
      <c r="E5" s="156">
        <v>345110196</v>
      </c>
      <c r="F5" s="60">
        <v>345110196</v>
      </c>
      <c r="G5" s="60">
        <v>34848113</v>
      </c>
      <c r="H5" s="60">
        <v>-11198888</v>
      </c>
      <c r="I5" s="60">
        <v>34848113</v>
      </c>
      <c r="J5" s="60">
        <v>58497338</v>
      </c>
      <c r="K5" s="60">
        <v>31759110</v>
      </c>
      <c r="L5" s="60">
        <v>31465591</v>
      </c>
      <c r="M5" s="60">
        <v>31985757</v>
      </c>
      <c r="N5" s="60">
        <v>95210458</v>
      </c>
      <c r="O5" s="60">
        <v>36694567</v>
      </c>
      <c r="P5" s="60">
        <v>31506205</v>
      </c>
      <c r="Q5" s="60">
        <v>31729445</v>
      </c>
      <c r="R5" s="60">
        <v>99930217</v>
      </c>
      <c r="S5" s="60">
        <v>0</v>
      </c>
      <c r="T5" s="60">
        <v>0</v>
      </c>
      <c r="U5" s="60">
        <v>0</v>
      </c>
      <c r="V5" s="60">
        <v>0</v>
      </c>
      <c r="W5" s="60">
        <v>253638013</v>
      </c>
      <c r="X5" s="60">
        <v>258832647</v>
      </c>
      <c r="Y5" s="60">
        <v>-5194634</v>
      </c>
      <c r="Z5" s="140">
        <v>-2.01</v>
      </c>
      <c r="AA5" s="155">
        <v>345110196</v>
      </c>
    </row>
    <row r="6" spans="1:27" ht="12.75">
      <c r="A6" s="181" t="s">
        <v>102</v>
      </c>
      <c r="B6" s="182"/>
      <c r="C6" s="155">
        <v>161854</v>
      </c>
      <c r="D6" s="155">
        <v>0</v>
      </c>
      <c r="E6" s="156">
        <v>164230</v>
      </c>
      <c r="F6" s="60">
        <v>164230</v>
      </c>
      <c r="G6" s="60">
        <v>11988</v>
      </c>
      <c r="H6" s="60">
        <v>0</v>
      </c>
      <c r="I6" s="60">
        <v>11988</v>
      </c>
      <c r="J6" s="60">
        <v>23976</v>
      </c>
      <c r="K6" s="60">
        <v>12312</v>
      </c>
      <c r="L6" s="60">
        <v>11016</v>
      </c>
      <c r="M6" s="60">
        <v>11664</v>
      </c>
      <c r="N6" s="60">
        <v>34992</v>
      </c>
      <c r="O6" s="60">
        <v>11340</v>
      </c>
      <c r="P6" s="60">
        <v>9749</v>
      </c>
      <c r="Q6" s="60">
        <v>12636</v>
      </c>
      <c r="R6" s="60">
        <v>33725</v>
      </c>
      <c r="S6" s="60">
        <v>0</v>
      </c>
      <c r="T6" s="60">
        <v>0</v>
      </c>
      <c r="U6" s="60">
        <v>0</v>
      </c>
      <c r="V6" s="60">
        <v>0</v>
      </c>
      <c r="W6" s="60">
        <v>92693</v>
      </c>
      <c r="X6" s="60"/>
      <c r="Y6" s="60">
        <v>92693</v>
      </c>
      <c r="Z6" s="140">
        <v>0</v>
      </c>
      <c r="AA6" s="155">
        <v>164230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122888655</v>
      </c>
      <c r="F7" s="60">
        <v>122888655</v>
      </c>
      <c r="G7" s="60">
        <v>9139621</v>
      </c>
      <c r="H7" s="60">
        <v>9980519</v>
      </c>
      <c r="I7" s="60">
        <v>9139621</v>
      </c>
      <c r="J7" s="60">
        <v>28259761</v>
      </c>
      <c r="K7" s="60">
        <v>9016936</v>
      </c>
      <c r="L7" s="60">
        <v>0</v>
      </c>
      <c r="M7" s="60">
        <v>9044403</v>
      </c>
      <c r="N7" s="60">
        <v>18061339</v>
      </c>
      <c r="O7" s="60">
        <v>11024816</v>
      </c>
      <c r="P7" s="60">
        <v>9845551</v>
      </c>
      <c r="Q7" s="60">
        <v>9573537</v>
      </c>
      <c r="R7" s="60">
        <v>30443904</v>
      </c>
      <c r="S7" s="60">
        <v>0</v>
      </c>
      <c r="T7" s="60">
        <v>0</v>
      </c>
      <c r="U7" s="60">
        <v>0</v>
      </c>
      <c r="V7" s="60">
        <v>0</v>
      </c>
      <c r="W7" s="60">
        <v>76765004</v>
      </c>
      <c r="X7" s="60">
        <v>92166489</v>
      </c>
      <c r="Y7" s="60">
        <v>-15401485</v>
      </c>
      <c r="Z7" s="140">
        <v>-16.71</v>
      </c>
      <c r="AA7" s="155">
        <v>122888655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4010634</v>
      </c>
      <c r="H10" s="54">
        <v>8965315</v>
      </c>
      <c r="I10" s="54">
        <v>4010634</v>
      </c>
      <c r="J10" s="54">
        <v>16986583</v>
      </c>
      <c r="K10" s="54">
        <v>4047710</v>
      </c>
      <c r="L10" s="54">
        <v>0</v>
      </c>
      <c r="M10" s="54">
        <v>4089929</v>
      </c>
      <c r="N10" s="54">
        <v>8137639</v>
      </c>
      <c r="O10" s="54">
        <v>4054369</v>
      </c>
      <c r="P10" s="54">
        <v>4057741</v>
      </c>
      <c r="Q10" s="54">
        <v>3987793</v>
      </c>
      <c r="R10" s="54">
        <v>12099903</v>
      </c>
      <c r="S10" s="54">
        <v>0</v>
      </c>
      <c r="T10" s="54">
        <v>0</v>
      </c>
      <c r="U10" s="54">
        <v>0</v>
      </c>
      <c r="V10" s="54">
        <v>0</v>
      </c>
      <c r="W10" s="54">
        <v>37224125</v>
      </c>
      <c r="X10" s="54">
        <v>45485748</v>
      </c>
      <c r="Y10" s="54">
        <v>-8261623</v>
      </c>
      <c r="Z10" s="184">
        <v>-18.16</v>
      </c>
      <c r="AA10" s="130">
        <v>0</v>
      </c>
    </row>
    <row r="11" spans="1:27" ht="12.75">
      <c r="A11" s="183" t="s">
        <v>107</v>
      </c>
      <c r="B11" s="185"/>
      <c r="C11" s="155">
        <v>148845399</v>
      </c>
      <c r="D11" s="155">
        <v>0</v>
      </c>
      <c r="E11" s="156">
        <v>60647659</v>
      </c>
      <c r="F11" s="60">
        <v>60647659</v>
      </c>
      <c r="G11" s="60">
        <v>94653</v>
      </c>
      <c r="H11" s="60">
        <v>39054</v>
      </c>
      <c r="I11" s="60">
        <v>94653</v>
      </c>
      <c r="J11" s="60">
        <v>228360</v>
      </c>
      <c r="K11" s="60">
        <v>34082</v>
      </c>
      <c r="L11" s="60">
        <v>14847959</v>
      </c>
      <c r="M11" s="60">
        <v>668723</v>
      </c>
      <c r="N11" s="60">
        <v>15550764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15779124</v>
      </c>
      <c r="X11" s="60"/>
      <c r="Y11" s="60">
        <v>15779124</v>
      </c>
      <c r="Z11" s="140">
        <v>0</v>
      </c>
      <c r="AA11" s="155">
        <v>60647659</v>
      </c>
    </row>
    <row r="12" spans="1:27" ht="12.75">
      <c r="A12" s="183" t="s">
        <v>108</v>
      </c>
      <c r="B12" s="185"/>
      <c r="C12" s="155">
        <v>3036408</v>
      </c>
      <c r="D12" s="155">
        <v>0</v>
      </c>
      <c r="E12" s="156">
        <v>3383659</v>
      </c>
      <c r="F12" s="60">
        <v>3383659</v>
      </c>
      <c r="G12" s="60">
        <v>198646</v>
      </c>
      <c r="H12" s="60">
        <v>234614</v>
      </c>
      <c r="I12" s="60">
        <v>198646</v>
      </c>
      <c r="J12" s="60">
        <v>631906</v>
      </c>
      <c r="K12" s="60">
        <v>1292721</v>
      </c>
      <c r="L12" s="60">
        <v>239644</v>
      </c>
      <c r="M12" s="60">
        <v>101747</v>
      </c>
      <c r="N12" s="60">
        <v>1634112</v>
      </c>
      <c r="O12" s="60">
        <v>184085</v>
      </c>
      <c r="P12" s="60">
        <v>237284</v>
      </c>
      <c r="Q12" s="60">
        <v>27222</v>
      </c>
      <c r="R12" s="60">
        <v>448591</v>
      </c>
      <c r="S12" s="60">
        <v>0</v>
      </c>
      <c r="T12" s="60">
        <v>0</v>
      </c>
      <c r="U12" s="60">
        <v>0</v>
      </c>
      <c r="V12" s="60">
        <v>0</v>
      </c>
      <c r="W12" s="60">
        <v>2714609</v>
      </c>
      <c r="X12" s="60">
        <v>2537748</v>
      </c>
      <c r="Y12" s="60">
        <v>176861</v>
      </c>
      <c r="Z12" s="140">
        <v>6.97</v>
      </c>
      <c r="AA12" s="155">
        <v>3383659</v>
      </c>
    </row>
    <row r="13" spans="1:27" ht="12.75">
      <c r="A13" s="181" t="s">
        <v>109</v>
      </c>
      <c r="B13" s="185"/>
      <c r="C13" s="155">
        <v>3865392</v>
      </c>
      <c r="D13" s="155">
        <v>0</v>
      </c>
      <c r="E13" s="156">
        <v>6822000</v>
      </c>
      <c r="F13" s="60">
        <v>6822000</v>
      </c>
      <c r="G13" s="60">
        <v>183028</v>
      </c>
      <c r="H13" s="60">
        <v>180815</v>
      </c>
      <c r="I13" s="60">
        <v>183028</v>
      </c>
      <c r="J13" s="60">
        <v>546871</v>
      </c>
      <c r="K13" s="60">
        <v>795499</v>
      </c>
      <c r="L13" s="60">
        <v>342312</v>
      </c>
      <c r="M13" s="60">
        <v>440483</v>
      </c>
      <c r="N13" s="60">
        <v>1578294</v>
      </c>
      <c r="O13" s="60">
        <v>349548</v>
      </c>
      <c r="P13" s="60">
        <v>323410</v>
      </c>
      <c r="Q13" s="60">
        <v>602609</v>
      </c>
      <c r="R13" s="60">
        <v>1275567</v>
      </c>
      <c r="S13" s="60">
        <v>0</v>
      </c>
      <c r="T13" s="60">
        <v>0</v>
      </c>
      <c r="U13" s="60">
        <v>0</v>
      </c>
      <c r="V13" s="60">
        <v>0</v>
      </c>
      <c r="W13" s="60">
        <v>3400732</v>
      </c>
      <c r="X13" s="60">
        <v>5116500</v>
      </c>
      <c r="Y13" s="60">
        <v>-1715768</v>
      </c>
      <c r="Z13" s="140">
        <v>-33.53</v>
      </c>
      <c r="AA13" s="155">
        <v>6822000</v>
      </c>
    </row>
    <row r="14" spans="1:27" ht="12.75">
      <c r="A14" s="181" t="s">
        <v>110</v>
      </c>
      <c r="B14" s="185"/>
      <c r="C14" s="155">
        <v>9624056</v>
      </c>
      <c r="D14" s="155">
        <v>0</v>
      </c>
      <c r="E14" s="156">
        <v>10485000</v>
      </c>
      <c r="F14" s="60">
        <v>10485000</v>
      </c>
      <c r="G14" s="60">
        <v>914958</v>
      </c>
      <c r="H14" s="60">
        <v>857939</v>
      </c>
      <c r="I14" s="60">
        <v>914958</v>
      </c>
      <c r="J14" s="60">
        <v>2687855</v>
      </c>
      <c r="K14" s="60">
        <v>989785</v>
      </c>
      <c r="L14" s="60">
        <v>992898</v>
      </c>
      <c r="M14" s="60">
        <v>997781</v>
      </c>
      <c r="N14" s="60">
        <v>2980464</v>
      </c>
      <c r="O14" s="60">
        <v>1429660</v>
      </c>
      <c r="P14" s="60">
        <v>1024161</v>
      </c>
      <c r="Q14" s="60">
        <v>1056449</v>
      </c>
      <c r="R14" s="60">
        <v>3510270</v>
      </c>
      <c r="S14" s="60">
        <v>0</v>
      </c>
      <c r="T14" s="60">
        <v>0</v>
      </c>
      <c r="U14" s="60">
        <v>0</v>
      </c>
      <c r="V14" s="60">
        <v>0</v>
      </c>
      <c r="W14" s="60">
        <v>9178589</v>
      </c>
      <c r="X14" s="60">
        <v>7863750</v>
      </c>
      <c r="Y14" s="60">
        <v>1314839</v>
      </c>
      <c r="Z14" s="140">
        <v>16.72</v>
      </c>
      <c r="AA14" s="155">
        <v>10485000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108740088</v>
      </c>
      <c r="D16" s="155">
        <v>0</v>
      </c>
      <c r="E16" s="156">
        <v>10494000</v>
      </c>
      <c r="F16" s="60">
        <v>10494000</v>
      </c>
      <c r="G16" s="60">
        <v>1628344</v>
      </c>
      <c r="H16" s="60">
        <v>2059842</v>
      </c>
      <c r="I16" s="60">
        <v>1628344</v>
      </c>
      <c r="J16" s="60">
        <v>5316530</v>
      </c>
      <c r="K16" s="60">
        <v>1525434</v>
      </c>
      <c r="L16" s="60">
        <v>1340368</v>
      </c>
      <c r="M16" s="60">
        <v>1164899</v>
      </c>
      <c r="N16" s="60">
        <v>4030701</v>
      </c>
      <c r="O16" s="60">
        <v>1363519</v>
      </c>
      <c r="P16" s="60">
        <v>1037110</v>
      </c>
      <c r="Q16" s="60">
        <v>945011</v>
      </c>
      <c r="R16" s="60">
        <v>3345640</v>
      </c>
      <c r="S16" s="60">
        <v>0</v>
      </c>
      <c r="T16" s="60">
        <v>0</v>
      </c>
      <c r="U16" s="60">
        <v>0</v>
      </c>
      <c r="V16" s="60">
        <v>0</v>
      </c>
      <c r="W16" s="60">
        <v>12692871</v>
      </c>
      <c r="X16" s="60">
        <v>7870500</v>
      </c>
      <c r="Y16" s="60">
        <v>4822371</v>
      </c>
      <c r="Z16" s="140">
        <v>61.27</v>
      </c>
      <c r="AA16" s="155">
        <v>10494000</v>
      </c>
    </row>
    <row r="17" spans="1:27" ht="12.75">
      <c r="A17" s="181" t="s">
        <v>113</v>
      </c>
      <c r="B17" s="185"/>
      <c r="C17" s="155">
        <v>5223577</v>
      </c>
      <c r="D17" s="155">
        <v>0</v>
      </c>
      <c r="E17" s="156">
        <v>13091927</v>
      </c>
      <c r="F17" s="60">
        <v>13091927</v>
      </c>
      <c r="G17" s="60">
        <v>362716</v>
      </c>
      <c r="H17" s="60">
        <v>413297</v>
      </c>
      <c r="I17" s="60">
        <v>362716</v>
      </c>
      <c r="J17" s="60">
        <v>1138729</v>
      </c>
      <c r="K17" s="60">
        <v>358842</v>
      </c>
      <c r="L17" s="60">
        <v>750787</v>
      </c>
      <c r="M17" s="60">
        <v>755802</v>
      </c>
      <c r="N17" s="60">
        <v>1865431</v>
      </c>
      <c r="O17" s="60">
        <v>884592</v>
      </c>
      <c r="P17" s="60">
        <v>877981</v>
      </c>
      <c r="Q17" s="60">
        <v>846267</v>
      </c>
      <c r="R17" s="60">
        <v>2608840</v>
      </c>
      <c r="S17" s="60">
        <v>0</v>
      </c>
      <c r="T17" s="60">
        <v>0</v>
      </c>
      <c r="U17" s="60">
        <v>0</v>
      </c>
      <c r="V17" s="60">
        <v>0</v>
      </c>
      <c r="W17" s="60">
        <v>5613000</v>
      </c>
      <c r="X17" s="60">
        <v>9801126</v>
      </c>
      <c r="Y17" s="60">
        <v>-4188126</v>
      </c>
      <c r="Z17" s="140">
        <v>-42.73</v>
      </c>
      <c r="AA17" s="155">
        <v>13091927</v>
      </c>
    </row>
    <row r="18" spans="1:27" ht="12.75">
      <c r="A18" s="183" t="s">
        <v>114</v>
      </c>
      <c r="B18" s="182"/>
      <c r="C18" s="155">
        <v>4691380</v>
      </c>
      <c r="D18" s="155">
        <v>0</v>
      </c>
      <c r="E18" s="156">
        <v>49424</v>
      </c>
      <c r="F18" s="60">
        <v>49424</v>
      </c>
      <c r="G18" s="60">
        <v>435674</v>
      </c>
      <c r="H18" s="60">
        <v>453158</v>
      </c>
      <c r="I18" s="60">
        <v>435674</v>
      </c>
      <c r="J18" s="60">
        <v>1324506</v>
      </c>
      <c r="K18" s="60">
        <v>446700</v>
      </c>
      <c r="L18" s="60">
        <v>0</v>
      </c>
      <c r="M18" s="60">
        <v>0</v>
      </c>
      <c r="N18" s="60">
        <v>446700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1771206</v>
      </c>
      <c r="X18" s="60">
        <v>25488</v>
      </c>
      <c r="Y18" s="60">
        <v>1745718</v>
      </c>
      <c r="Z18" s="140">
        <v>6849.18</v>
      </c>
      <c r="AA18" s="155">
        <v>49424</v>
      </c>
    </row>
    <row r="19" spans="1:27" ht="12.75">
      <c r="A19" s="181" t="s">
        <v>34</v>
      </c>
      <c r="B19" s="185"/>
      <c r="C19" s="155">
        <v>217496528</v>
      </c>
      <c r="D19" s="155">
        <v>0</v>
      </c>
      <c r="E19" s="156">
        <v>200962364</v>
      </c>
      <c r="F19" s="60">
        <v>200962364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1195850</v>
      </c>
      <c r="M19" s="60">
        <v>36863000</v>
      </c>
      <c r="N19" s="60">
        <v>38058850</v>
      </c>
      <c r="O19" s="60">
        <v>0</v>
      </c>
      <c r="P19" s="60">
        <v>798000</v>
      </c>
      <c r="Q19" s="60">
        <v>59257720</v>
      </c>
      <c r="R19" s="60">
        <v>60055720</v>
      </c>
      <c r="S19" s="60">
        <v>0</v>
      </c>
      <c r="T19" s="60">
        <v>0</v>
      </c>
      <c r="U19" s="60">
        <v>0</v>
      </c>
      <c r="V19" s="60">
        <v>0</v>
      </c>
      <c r="W19" s="60">
        <v>98114570</v>
      </c>
      <c r="X19" s="60">
        <v>150721776</v>
      </c>
      <c r="Y19" s="60">
        <v>-52607206</v>
      </c>
      <c r="Z19" s="140">
        <v>-34.9</v>
      </c>
      <c r="AA19" s="155">
        <v>200962364</v>
      </c>
    </row>
    <row r="20" spans="1:27" ht="12.75">
      <c r="A20" s="181" t="s">
        <v>35</v>
      </c>
      <c r="B20" s="185"/>
      <c r="C20" s="155">
        <v>14275373</v>
      </c>
      <c r="D20" s="155">
        <v>0</v>
      </c>
      <c r="E20" s="156">
        <v>60357754</v>
      </c>
      <c r="F20" s="54">
        <v>60357754</v>
      </c>
      <c r="G20" s="54">
        <v>47335075</v>
      </c>
      <c r="H20" s="54">
        <v>8844351</v>
      </c>
      <c r="I20" s="54">
        <v>47335075</v>
      </c>
      <c r="J20" s="54">
        <v>103514501</v>
      </c>
      <c r="K20" s="54">
        <v>668241</v>
      </c>
      <c r="L20" s="54">
        <v>873366</v>
      </c>
      <c r="M20" s="54">
        <v>372447</v>
      </c>
      <c r="N20" s="54">
        <v>1914054</v>
      </c>
      <c r="O20" s="54">
        <v>3893131</v>
      </c>
      <c r="P20" s="54">
        <v>879787</v>
      </c>
      <c r="Q20" s="54">
        <v>3140981</v>
      </c>
      <c r="R20" s="54">
        <v>7913899</v>
      </c>
      <c r="S20" s="54">
        <v>0</v>
      </c>
      <c r="T20" s="54">
        <v>0</v>
      </c>
      <c r="U20" s="54">
        <v>0</v>
      </c>
      <c r="V20" s="54">
        <v>0</v>
      </c>
      <c r="W20" s="54">
        <v>113342454</v>
      </c>
      <c r="X20" s="54">
        <v>45268317</v>
      </c>
      <c r="Y20" s="54">
        <v>68074137</v>
      </c>
      <c r="Z20" s="184">
        <v>150.38</v>
      </c>
      <c r="AA20" s="130">
        <v>60357754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2767771</v>
      </c>
      <c r="F21" s="60">
        <v>2767771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2767771</v>
      </c>
      <c r="Y21" s="60">
        <v>-2767771</v>
      </c>
      <c r="Z21" s="140">
        <v>-100</v>
      </c>
      <c r="AA21" s="155">
        <v>2767771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836539179</v>
      </c>
      <c r="D22" s="188">
        <f>SUM(D5:D21)</f>
        <v>0</v>
      </c>
      <c r="E22" s="189">
        <f t="shared" si="0"/>
        <v>837224639</v>
      </c>
      <c r="F22" s="190">
        <f t="shared" si="0"/>
        <v>837224639</v>
      </c>
      <c r="G22" s="190">
        <f t="shared" si="0"/>
        <v>99163450</v>
      </c>
      <c r="H22" s="190">
        <f t="shared" si="0"/>
        <v>20830016</v>
      </c>
      <c r="I22" s="190">
        <f t="shared" si="0"/>
        <v>99163450</v>
      </c>
      <c r="J22" s="190">
        <f t="shared" si="0"/>
        <v>219156916</v>
      </c>
      <c r="K22" s="190">
        <f t="shared" si="0"/>
        <v>50947372</v>
      </c>
      <c r="L22" s="190">
        <f t="shared" si="0"/>
        <v>52059791</v>
      </c>
      <c r="M22" s="190">
        <f t="shared" si="0"/>
        <v>86496635</v>
      </c>
      <c r="N22" s="190">
        <f t="shared" si="0"/>
        <v>189503798</v>
      </c>
      <c r="O22" s="190">
        <f t="shared" si="0"/>
        <v>59889627</v>
      </c>
      <c r="P22" s="190">
        <f t="shared" si="0"/>
        <v>50596979</v>
      </c>
      <c r="Q22" s="190">
        <f t="shared" si="0"/>
        <v>111179670</v>
      </c>
      <c r="R22" s="190">
        <f t="shared" si="0"/>
        <v>221666276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630326990</v>
      </c>
      <c r="X22" s="190">
        <f t="shared" si="0"/>
        <v>628457860</v>
      </c>
      <c r="Y22" s="190">
        <f t="shared" si="0"/>
        <v>1869130</v>
      </c>
      <c r="Z22" s="191">
        <f>+IF(X22&lt;&gt;0,+(Y22/X22)*100,0)</f>
        <v>0.2974153270992585</v>
      </c>
      <c r="AA22" s="188">
        <f>SUM(AA5:AA21)</f>
        <v>837224639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325030606</v>
      </c>
      <c r="D25" s="155">
        <v>0</v>
      </c>
      <c r="E25" s="156">
        <v>337347483</v>
      </c>
      <c r="F25" s="60">
        <v>337347483</v>
      </c>
      <c r="G25" s="60">
        <v>27529303</v>
      </c>
      <c r="H25" s="60">
        <v>25989855</v>
      </c>
      <c r="I25" s="60">
        <v>27529303</v>
      </c>
      <c r="J25" s="60">
        <v>81048461</v>
      </c>
      <c r="K25" s="60">
        <v>27862437</v>
      </c>
      <c r="L25" s="60">
        <v>29204342</v>
      </c>
      <c r="M25" s="60">
        <v>25850649</v>
      </c>
      <c r="N25" s="60">
        <v>82917428</v>
      </c>
      <c r="O25" s="60">
        <v>29923080</v>
      </c>
      <c r="P25" s="60">
        <v>26314259</v>
      </c>
      <c r="Q25" s="60">
        <v>26010633</v>
      </c>
      <c r="R25" s="60">
        <v>82247972</v>
      </c>
      <c r="S25" s="60">
        <v>0</v>
      </c>
      <c r="T25" s="60">
        <v>0</v>
      </c>
      <c r="U25" s="60">
        <v>0</v>
      </c>
      <c r="V25" s="60">
        <v>0</v>
      </c>
      <c r="W25" s="60">
        <v>246213861</v>
      </c>
      <c r="X25" s="60">
        <v>253010610</v>
      </c>
      <c r="Y25" s="60">
        <v>-6796749</v>
      </c>
      <c r="Z25" s="140">
        <v>-2.69</v>
      </c>
      <c r="AA25" s="155">
        <v>337347483</v>
      </c>
    </row>
    <row r="26" spans="1:27" ht="12.75">
      <c r="A26" s="183" t="s">
        <v>38</v>
      </c>
      <c r="B26" s="182"/>
      <c r="C26" s="155">
        <v>19984455</v>
      </c>
      <c r="D26" s="155">
        <v>0</v>
      </c>
      <c r="E26" s="156">
        <v>25447547</v>
      </c>
      <c r="F26" s="60">
        <v>25447547</v>
      </c>
      <c r="G26" s="60">
        <v>1638046</v>
      </c>
      <c r="H26" s="60">
        <v>1659564</v>
      </c>
      <c r="I26" s="60">
        <v>1638046</v>
      </c>
      <c r="J26" s="60">
        <v>4935656</v>
      </c>
      <c r="K26" s="60">
        <v>1634141</v>
      </c>
      <c r="L26" s="60">
        <v>2394150</v>
      </c>
      <c r="M26" s="60">
        <v>1983512</v>
      </c>
      <c r="N26" s="60">
        <v>6011803</v>
      </c>
      <c r="O26" s="60">
        <v>1940563</v>
      </c>
      <c r="P26" s="60">
        <v>1909782</v>
      </c>
      <c r="Q26" s="60">
        <v>2484772</v>
      </c>
      <c r="R26" s="60">
        <v>6335117</v>
      </c>
      <c r="S26" s="60">
        <v>0</v>
      </c>
      <c r="T26" s="60">
        <v>0</v>
      </c>
      <c r="U26" s="60">
        <v>0</v>
      </c>
      <c r="V26" s="60">
        <v>0</v>
      </c>
      <c r="W26" s="60">
        <v>17282576</v>
      </c>
      <c r="X26" s="60">
        <v>19085661</v>
      </c>
      <c r="Y26" s="60">
        <v>-1803085</v>
      </c>
      <c r="Z26" s="140">
        <v>-9.45</v>
      </c>
      <c r="AA26" s="155">
        <v>25447547</v>
      </c>
    </row>
    <row r="27" spans="1:27" ht="12.75">
      <c r="A27" s="183" t="s">
        <v>118</v>
      </c>
      <c r="B27" s="182"/>
      <c r="C27" s="155">
        <v>65858194</v>
      </c>
      <c r="D27" s="155">
        <v>0</v>
      </c>
      <c r="E27" s="156">
        <v>681500</v>
      </c>
      <c r="F27" s="60">
        <v>681500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511128</v>
      </c>
      <c r="Y27" s="60">
        <v>-511128</v>
      </c>
      <c r="Z27" s="140">
        <v>-100</v>
      </c>
      <c r="AA27" s="155">
        <v>681500</v>
      </c>
    </row>
    <row r="28" spans="1:27" ht="12.75">
      <c r="A28" s="183" t="s">
        <v>39</v>
      </c>
      <c r="B28" s="182"/>
      <c r="C28" s="155">
        <v>57061258</v>
      </c>
      <c r="D28" s="155">
        <v>0</v>
      </c>
      <c r="E28" s="156">
        <v>70058000</v>
      </c>
      <c r="F28" s="60">
        <v>70058000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52543503</v>
      </c>
      <c r="Y28" s="60">
        <v>-52543503</v>
      </c>
      <c r="Z28" s="140">
        <v>-100</v>
      </c>
      <c r="AA28" s="155">
        <v>70058000</v>
      </c>
    </row>
    <row r="29" spans="1:27" ht="12.75">
      <c r="A29" s="183" t="s">
        <v>40</v>
      </c>
      <c r="B29" s="182"/>
      <c r="C29" s="155">
        <v>4252546</v>
      </c>
      <c r="D29" s="155">
        <v>0</v>
      </c>
      <c r="E29" s="156">
        <v>4373391</v>
      </c>
      <c r="F29" s="60">
        <v>4373391</v>
      </c>
      <c r="G29" s="60">
        <v>0</v>
      </c>
      <c r="H29" s="60">
        <v>0</v>
      </c>
      <c r="I29" s="60">
        <v>0</v>
      </c>
      <c r="J29" s="60">
        <v>0</v>
      </c>
      <c r="K29" s="60">
        <v>1874915</v>
      </c>
      <c r="L29" s="60">
        <v>0</v>
      </c>
      <c r="M29" s="60">
        <v>0</v>
      </c>
      <c r="N29" s="60">
        <v>1874915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1874915</v>
      </c>
      <c r="X29" s="60">
        <v>3280041</v>
      </c>
      <c r="Y29" s="60">
        <v>-1405126</v>
      </c>
      <c r="Z29" s="140">
        <v>-42.84</v>
      </c>
      <c r="AA29" s="155">
        <v>4373391</v>
      </c>
    </row>
    <row r="30" spans="1:27" ht="12.75">
      <c r="A30" s="183" t="s">
        <v>119</v>
      </c>
      <c r="B30" s="182"/>
      <c r="C30" s="155">
        <v>83931493</v>
      </c>
      <c r="D30" s="155">
        <v>0</v>
      </c>
      <c r="E30" s="156">
        <v>86712296</v>
      </c>
      <c r="F30" s="60">
        <v>86712296</v>
      </c>
      <c r="G30" s="60">
        <v>9927312</v>
      </c>
      <c r="H30" s="60">
        <v>9737887</v>
      </c>
      <c r="I30" s="60">
        <v>9927312</v>
      </c>
      <c r="J30" s="60">
        <v>29592511</v>
      </c>
      <c r="K30" s="60">
        <v>6284462</v>
      </c>
      <c r="L30" s="60">
        <v>6409407</v>
      </c>
      <c r="M30" s="60">
        <v>0</v>
      </c>
      <c r="N30" s="60">
        <v>12693869</v>
      </c>
      <c r="O30" s="60">
        <v>6597757</v>
      </c>
      <c r="P30" s="60">
        <v>6847769</v>
      </c>
      <c r="Q30" s="60">
        <v>7102733</v>
      </c>
      <c r="R30" s="60">
        <v>20548259</v>
      </c>
      <c r="S30" s="60">
        <v>0</v>
      </c>
      <c r="T30" s="60">
        <v>0</v>
      </c>
      <c r="U30" s="60">
        <v>0</v>
      </c>
      <c r="V30" s="60">
        <v>0</v>
      </c>
      <c r="W30" s="60">
        <v>62834639</v>
      </c>
      <c r="X30" s="60">
        <v>65034225</v>
      </c>
      <c r="Y30" s="60">
        <v>-2199586</v>
      </c>
      <c r="Z30" s="140">
        <v>-3.38</v>
      </c>
      <c r="AA30" s="155">
        <v>86712296</v>
      </c>
    </row>
    <row r="31" spans="1:27" ht="12.75">
      <c r="A31" s="183" t="s">
        <v>120</v>
      </c>
      <c r="B31" s="182"/>
      <c r="C31" s="155">
        <v>42006382</v>
      </c>
      <c r="D31" s="155">
        <v>0</v>
      </c>
      <c r="E31" s="156">
        <v>50166559</v>
      </c>
      <c r="F31" s="60">
        <v>50166559</v>
      </c>
      <c r="G31" s="60">
        <v>0</v>
      </c>
      <c r="H31" s="60">
        <v>0</v>
      </c>
      <c r="I31" s="60">
        <v>0</v>
      </c>
      <c r="J31" s="60">
        <v>0</v>
      </c>
      <c r="K31" s="60">
        <v>2828720</v>
      </c>
      <c r="L31" s="60">
        <v>3441783</v>
      </c>
      <c r="M31" s="60">
        <v>4951227</v>
      </c>
      <c r="N31" s="60">
        <v>11221730</v>
      </c>
      <c r="O31" s="60">
        <v>1886668</v>
      </c>
      <c r="P31" s="60">
        <v>5741730</v>
      </c>
      <c r="Q31" s="60">
        <v>7347779</v>
      </c>
      <c r="R31" s="60">
        <v>14976177</v>
      </c>
      <c r="S31" s="60">
        <v>0</v>
      </c>
      <c r="T31" s="60">
        <v>0</v>
      </c>
      <c r="U31" s="60">
        <v>0</v>
      </c>
      <c r="V31" s="60">
        <v>0</v>
      </c>
      <c r="W31" s="60">
        <v>26197907</v>
      </c>
      <c r="X31" s="60">
        <v>37624923</v>
      </c>
      <c r="Y31" s="60">
        <v>-11427016</v>
      </c>
      <c r="Z31" s="140">
        <v>-30.37</v>
      </c>
      <c r="AA31" s="155">
        <v>50166559</v>
      </c>
    </row>
    <row r="32" spans="1:27" ht="12.75">
      <c r="A32" s="183" t="s">
        <v>121</v>
      </c>
      <c r="B32" s="182"/>
      <c r="C32" s="155">
        <v>32072244</v>
      </c>
      <c r="D32" s="155">
        <v>0</v>
      </c>
      <c r="E32" s="156">
        <v>38179310</v>
      </c>
      <c r="F32" s="60">
        <v>38179310</v>
      </c>
      <c r="G32" s="60">
        <v>1194564</v>
      </c>
      <c r="H32" s="60">
        <v>0</v>
      </c>
      <c r="I32" s="60">
        <v>1194564</v>
      </c>
      <c r="J32" s="60">
        <v>2389128</v>
      </c>
      <c r="K32" s="60">
        <v>2473064</v>
      </c>
      <c r="L32" s="60">
        <v>4210967</v>
      </c>
      <c r="M32" s="60">
        <v>0</v>
      </c>
      <c r="N32" s="60">
        <v>6684031</v>
      </c>
      <c r="O32" s="60">
        <v>2703582</v>
      </c>
      <c r="P32" s="60">
        <v>2887959</v>
      </c>
      <c r="Q32" s="60">
        <v>0</v>
      </c>
      <c r="R32" s="60">
        <v>5591541</v>
      </c>
      <c r="S32" s="60">
        <v>0</v>
      </c>
      <c r="T32" s="60">
        <v>0</v>
      </c>
      <c r="U32" s="60">
        <v>0</v>
      </c>
      <c r="V32" s="60">
        <v>0</v>
      </c>
      <c r="W32" s="60">
        <v>14664700</v>
      </c>
      <c r="X32" s="60">
        <v>28634481</v>
      </c>
      <c r="Y32" s="60">
        <v>-13969781</v>
      </c>
      <c r="Z32" s="140">
        <v>-48.79</v>
      </c>
      <c r="AA32" s="155">
        <v>38179310</v>
      </c>
    </row>
    <row r="33" spans="1:27" ht="12.75">
      <c r="A33" s="183" t="s">
        <v>42</v>
      </c>
      <c r="B33" s="182"/>
      <c r="C33" s="155">
        <v>5519872</v>
      </c>
      <c r="D33" s="155">
        <v>0</v>
      </c>
      <c r="E33" s="156">
        <v>10393100</v>
      </c>
      <c r="F33" s="60">
        <v>10393100</v>
      </c>
      <c r="G33" s="60">
        <v>141874</v>
      </c>
      <c r="H33" s="60">
        <v>26840</v>
      </c>
      <c r="I33" s="60">
        <v>141874</v>
      </c>
      <c r="J33" s="60">
        <v>310588</v>
      </c>
      <c r="K33" s="60">
        <v>446617</v>
      </c>
      <c r="L33" s="60">
        <v>614386</v>
      </c>
      <c r="M33" s="60">
        <v>634972</v>
      </c>
      <c r="N33" s="60">
        <v>1695975</v>
      </c>
      <c r="O33" s="60">
        <v>207563</v>
      </c>
      <c r="P33" s="60">
        <v>3023104</v>
      </c>
      <c r="Q33" s="60">
        <v>1564661</v>
      </c>
      <c r="R33" s="60">
        <v>4795328</v>
      </c>
      <c r="S33" s="60">
        <v>0</v>
      </c>
      <c r="T33" s="60">
        <v>0</v>
      </c>
      <c r="U33" s="60">
        <v>0</v>
      </c>
      <c r="V33" s="60">
        <v>0</v>
      </c>
      <c r="W33" s="60">
        <v>6801891</v>
      </c>
      <c r="X33" s="60">
        <v>7794828</v>
      </c>
      <c r="Y33" s="60">
        <v>-992937</v>
      </c>
      <c r="Z33" s="140">
        <v>-12.74</v>
      </c>
      <c r="AA33" s="155">
        <v>10393100</v>
      </c>
    </row>
    <row r="34" spans="1:27" ht="12.75">
      <c r="A34" s="183" t="s">
        <v>43</v>
      </c>
      <c r="B34" s="182"/>
      <c r="C34" s="155">
        <v>194212695</v>
      </c>
      <c r="D34" s="155">
        <v>0</v>
      </c>
      <c r="E34" s="156">
        <v>213034728</v>
      </c>
      <c r="F34" s="60">
        <v>213034728</v>
      </c>
      <c r="G34" s="60">
        <v>20624175</v>
      </c>
      <c r="H34" s="60">
        <v>9779005</v>
      </c>
      <c r="I34" s="60">
        <v>20624175</v>
      </c>
      <c r="J34" s="60">
        <v>51027355</v>
      </c>
      <c r="K34" s="60">
        <v>13882795</v>
      </c>
      <c r="L34" s="60">
        <v>13919985</v>
      </c>
      <c r="M34" s="60">
        <v>22445206</v>
      </c>
      <c r="N34" s="60">
        <v>50247986</v>
      </c>
      <c r="O34" s="60">
        <v>18712357</v>
      </c>
      <c r="P34" s="60">
        <v>16254939</v>
      </c>
      <c r="Q34" s="60">
        <v>17427792</v>
      </c>
      <c r="R34" s="60">
        <v>52395088</v>
      </c>
      <c r="S34" s="60">
        <v>0</v>
      </c>
      <c r="T34" s="60">
        <v>0</v>
      </c>
      <c r="U34" s="60">
        <v>0</v>
      </c>
      <c r="V34" s="60">
        <v>0</v>
      </c>
      <c r="W34" s="60">
        <v>153670429</v>
      </c>
      <c r="X34" s="60">
        <v>159776046</v>
      </c>
      <c r="Y34" s="60">
        <v>-6105617</v>
      </c>
      <c r="Z34" s="140">
        <v>-3.82</v>
      </c>
      <c r="AA34" s="155">
        <v>213034728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607657</v>
      </c>
      <c r="I35" s="60">
        <v>0</v>
      </c>
      <c r="J35" s="60">
        <v>607657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607657</v>
      </c>
      <c r="X35" s="60"/>
      <c r="Y35" s="60">
        <v>607657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829929745</v>
      </c>
      <c r="D36" s="188">
        <f>SUM(D25:D35)</f>
        <v>0</v>
      </c>
      <c r="E36" s="189">
        <f t="shared" si="1"/>
        <v>836393914</v>
      </c>
      <c r="F36" s="190">
        <f t="shared" si="1"/>
        <v>836393914</v>
      </c>
      <c r="G36" s="190">
        <f t="shared" si="1"/>
        <v>61055274</v>
      </c>
      <c r="H36" s="190">
        <f t="shared" si="1"/>
        <v>47800808</v>
      </c>
      <c r="I36" s="190">
        <f t="shared" si="1"/>
        <v>61055274</v>
      </c>
      <c r="J36" s="190">
        <f t="shared" si="1"/>
        <v>169911356</v>
      </c>
      <c r="K36" s="190">
        <f t="shared" si="1"/>
        <v>57287151</v>
      </c>
      <c r="L36" s="190">
        <f t="shared" si="1"/>
        <v>60195020</v>
      </c>
      <c r="M36" s="190">
        <f t="shared" si="1"/>
        <v>55865566</v>
      </c>
      <c r="N36" s="190">
        <f t="shared" si="1"/>
        <v>173347737</v>
      </c>
      <c r="O36" s="190">
        <f t="shared" si="1"/>
        <v>61971570</v>
      </c>
      <c r="P36" s="190">
        <f t="shared" si="1"/>
        <v>62979542</v>
      </c>
      <c r="Q36" s="190">
        <f t="shared" si="1"/>
        <v>61938370</v>
      </c>
      <c r="R36" s="190">
        <f t="shared" si="1"/>
        <v>186889482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530148575</v>
      </c>
      <c r="X36" s="190">
        <f t="shared" si="1"/>
        <v>627295446</v>
      </c>
      <c r="Y36" s="190">
        <f t="shared" si="1"/>
        <v>-97146871</v>
      </c>
      <c r="Z36" s="191">
        <f>+IF(X36&lt;&gt;0,+(Y36/X36)*100,0)</f>
        <v>-15.486621434838218</v>
      </c>
      <c r="AA36" s="188">
        <f>SUM(AA25:AA35)</f>
        <v>836393914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6609434</v>
      </c>
      <c r="D38" s="199">
        <f>+D22-D36</f>
        <v>0</v>
      </c>
      <c r="E38" s="200">
        <f t="shared" si="2"/>
        <v>830725</v>
      </c>
      <c r="F38" s="106">
        <f t="shared" si="2"/>
        <v>830725</v>
      </c>
      <c r="G38" s="106">
        <f t="shared" si="2"/>
        <v>38108176</v>
      </c>
      <c r="H38" s="106">
        <f t="shared" si="2"/>
        <v>-26970792</v>
      </c>
      <c r="I38" s="106">
        <f t="shared" si="2"/>
        <v>38108176</v>
      </c>
      <c r="J38" s="106">
        <f t="shared" si="2"/>
        <v>49245560</v>
      </c>
      <c r="K38" s="106">
        <f t="shared" si="2"/>
        <v>-6339779</v>
      </c>
      <c r="L38" s="106">
        <f t="shared" si="2"/>
        <v>-8135229</v>
      </c>
      <c r="M38" s="106">
        <f t="shared" si="2"/>
        <v>30631069</v>
      </c>
      <c r="N38" s="106">
        <f t="shared" si="2"/>
        <v>16156061</v>
      </c>
      <c r="O38" s="106">
        <f t="shared" si="2"/>
        <v>-2081943</v>
      </c>
      <c r="P38" s="106">
        <f t="shared" si="2"/>
        <v>-12382563</v>
      </c>
      <c r="Q38" s="106">
        <f t="shared" si="2"/>
        <v>49241300</v>
      </c>
      <c r="R38" s="106">
        <f t="shared" si="2"/>
        <v>34776794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100178415</v>
      </c>
      <c r="X38" s="106">
        <f>IF(F22=F36,0,X22-X36)</f>
        <v>1162414</v>
      </c>
      <c r="Y38" s="106">
        <f t="shared" si="2"/>
        <v>99016001</v>
      </c>
      <c r="Z38" s="201">
        <f>+IF(X38&lt;&gt;0,+(Y38/X38)*100,0)</f>
        <v>8518.13562121585</v>
      </c>
      <c r="AA38" s="199">
        <f>+AA22-AA36</f>
        <v>830725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121837650</v>
      </c>
      <c r="F39" s="60">
        <v>121837650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91378242</v>
      </c>
      <c r="Y39" s="60">
        <v>-91378242</v>
      </c>
      <c r="Z39" s="140">
        <v>-100</v>
      </c>
      <c r="AA39" s="155">
        <v>121837650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6609434</v>
      </c>
      <c r="D42" s="206">
        <f>SUM(D38:D41)</f>
        <v>0</v>
      </c>
      <c r="E42" s="207">
        <f t="shared" si="3"/>
        <v>122668375</v>
      </c>
      <c r="F42" s="88">
        <f t="shared" si="3"/>
        <v>122668375</v>
      </c>
      <c r="G42" s="88">
        <f t="shared" si="3"/>
        <v>38108176</v>
      </c>
      <c r="H42" s="88">
        <f t="shared" si="3"/>
        <v>-26970792</v>
      </c>
      <c r="I42" s="88">
        <f t="shared" si="3"/>
        <v>38108176</v>
      </c>
      <c r="J42" s="88">
        <f t="shared" si="3"/>
        <v>49245560</v>
      </c>
      <c r="K42" s="88">
        <f t="shared" si="3"/>
        <v>-6339779</v>
      </c>
      <c r="L42" s="88">
        <f t="shared" si="3"/>
        <v>-8135229</v>
      </c>
      <c r="M42" s="88">
        <f t="shared" si="3"/>
        <v>30631069</v>
      </c>
      <c r="N42" s="88">
        <f t="shared" si="3"/>
        <v>16156061</v>
      </c>
      <c r="O42" s="88">
        <f t="shared" si="3"/>
        <v>-2081943</v>
      </c>
      <c r="P42" s="88">
        <f t="shared" si="3"/>
        <v>-12382563</v>
      </c>
      <c r="Q42" s="88">
        <f t="shared" si="3"/>
        <v>49241300</v>
      </c>
      <c r="R42" s="88">
        <f t="shared" si="3"/>
        <v>34776794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100178415</v>
      </c>
      <c r="X42" s="88">
        <f t="shared" si="3"/>
        <v>92540656</v>
      </c>
      <c r="Y42" s="88">
        <f t="shared" si="3"/>
        <v>7637759</v>
      </c>
      <c r="Z42" s="208">
        <f>+IF(X42&lt;&gt;0,+(Y42/X42)*100,0)</f>
        <v>8.253409182662374</v>
      </c>
      <c r="AA42" s="206">
        <f>SUM(AA38:AA41)</f>
        <v>122668375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6609434</v>
      </c>
      <c r="D44" s="210">
        <f>+D42-D43</f>
        <v>0</v>
      </c>
      <c r="E44" s="211">
        <f t="shared" si="4"/>
        <v>122668375</v>
      </c>
      <c r="F44" s="77">
        <f t="shared" si="4"/>
        <v>122668375</v>
      </c>
      <c r="G44" s="77">
        <f t="shared" si="4"/>
        <v>38108176</v>
      </c>
      <c r="H44" s="77">
        <f t="shared" si="4"/>
        <v>-26970792</v>
      </c>
      <c r="I44" s="77">
        <f t="shared" si="4"/>
        <v>38108176</v>
      </c>
      <c r="J44" s="77">
        <f t="shared" si="4"/>
        <v>49245560</v>
      </c>
      <c r="K44" s="77">
        <f t="shared" si="4"/>
        <v>-6339779</v>
      </c>
      <c r="L44" s="77">
        <f t="shared" si="4"/>
        <v>-8135229</v>
      </c>
      <c r="M44" s="77">
        <f t="shared" si="4"/>
        <v>30631069</v>
      </c>
      <c r="N44" s="77">
        <f t="shared" si="4"/>
        <v>16156061</v>
      </c>
      <c r="O44" s="77">
        <f t="shared" si="4"/>
        <v>-2081943</v>
      </c>
      <c r="P44" s="77">
        <f t="shared" si="4"/>
        <v>-12382563</v>
      </c>
      <c r="Q44" s="77">
        <f t="shared" si="4"/>
        <v>49241300</v>
      </c>
      <c r="R44" s="77">
        <f t="shared" si="4"/>
        <v>34776794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100178415</v>
      </c>
      <c r="X44" s="77">
        <f t="shared" si="4"/>
        <v>92540656</v>
      </c>
      <c r="Y44" s="77">
        <f t="shared" si="4"/>
        <v>7637759</v>
      </c>
      <c r="Z44" s="212">
        <f>+IF(X44&lt;&gt;0,+(Y44/X44)*100,0)</f>
        <v>8.253409182662374</v>
      </c>
      <c r="AA44" s="210">
        <f>+AA42-AA43</f>
        <v>122668375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6609434</v>
      </c>
      <c r="D46" s="206">
        <f>SUM(D44:D45)</f>
        <v>0</v>
      </c>
      <c r="E46" s="207">
        <f t="shared" si="5"/>
        <v>122668375</v>
      </c>
      <c r="F46" s="88">
        <f t="shared" si="5"/>
        <v>122668375</v>
      </c>
      <c r="G46" s="88">
        <f t="shared" si="5"/>
        <v>38108176</v>
      </c>
      <c r="H46" s="88">
        <f t="shared" si="5"/>
        <v>-26970792</v>
      </c>
      <c r="I46" s="88">
        <f t="shared" si="5"/>
        <v>38108176</v>
      </c>
      <c r="J46" s="88">
        <f t="shared" si="5"/>
        <v>49245560</v>
      </c>
      <c r="K46" s="88">
        <f t="shared" si="5"/>
        <v>-6339779</v>
      </c>
      <c r="L46" s="88">
        <f t="shared" si="5"/>
        <v>-8135229</v>
      </c>
      <c r="M46" s="88">
        <f t="shared" si="5"/>
        <v>30631069</v>
      </c>
      <c r="N46" s="88">
        <f t="shared" si="5"/>
        <v>16156061</v>
      </c>
      <c r="O46" s="88">
        <f t="shared" si="5"/>
        <v>-2081943</v>
      </c>
      <c r="P46" s="88">
        <f t="shared" si="5"/>
        <v>-12382563</v>
      </c>
      <c r="Q46" s="88">
        <f t="shared" si="5"/>
        <v>49241300</v>
      </c>
      <c r="R46" s="88">
        <f t="shared" si="5"/>
        <v>34776794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100178415</v>
      </c>
      <c r="X46" s="88">
        <f t="shared" si="5"/>
        <v>92540656</v>
      </c>
      <c r="Y46" s="88">
        <f t="shared" si="5"/>
        <v>7637759</v>
      </c>
      <c r="Z46" s="208">
        <f>+IF(X46&lt;&gt;0,+(Y46/X46)*100,0)</f>
        <v>8.253409182662374</v>
      </c>
      <c r="AA46" s="206">
        <f>SUM(AA44:AA45)</f>
        <v>122668375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6609434</v>
      </c>
      <c r="D48" s="217">
        <f>SUM(D46:D47)</f>
        <v>0</v>
      </c>
      <c r="E48" s="218">
        <f t="shared" si="6"/>
        <v>122668375</v>
      </c>
      <c r="F48" s="219">
        <f t="shared" si="6"/>
        <v>122668375</v>
      </c>
      <c r="G48" s="219">
        <f t="shared" si="6"/>
        <v>38108176</v>
      </c>
      <c r="H48" s="220">
        <f t="shared" si="6"/>
        <v>-26970792</v>
      </c>
      <c r="I48" s="220">
        <f t="shared" si="6"/>
        <v>38108176</v>
      </c>
      <c r="J48" s="220">
        <f t="shared" si="6"/>
        <v>49245560</v>
      </c>
      <c r="K48" s="220">
        <f t="shared" si="6"/>
        <v>-6339779</v>
      </c>
      <c r="L48" s="220">
        <f t="shared" si="6"/>
        <v>-8135229</v>
      </c>
      <c r="M48" s="219">
        <f t="shared" si="6"/>
        <v>30631069</v>
      </c>
      <c r="N48" s="219">
        <f t="shared" si="6"/>
        <v>16156061</v>
      </c>
      <c r="O48" s="220">
        <f t="shared" si="6"/>
        <v>-2081943</v>
      </c>
      <c r="P48" s="220">
        <f t="shared" si="6"/>
        <v>-12382563</v>
      </c>
      <c r="Q48" s="220">
        <f t="shared" si="6"/>
        <v>49241300</v>
      </c>
      <c r="R48" s="220">
        <f t="shared" si="6"/>
        <v>34776794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100178415</v>
      </c>
      <c r="X48" s="220">
        <f t="shared" si="6"/>
        <v>92540656</v>
      </c>
      <c r="Y48" s="220">
        <f t="shared" si="6"/>
        <v>7637759</v>
      </c>
      <c r="Z48" s="221">
        <f>+IF(X48&lt;&gt;0,+(Y48/X48)*100,0)</f>
        <v>8.253409182662374</v>
      </c>
      <c r="AA48" s="222">
        <f>SUM(AA46:AA47)</f>
        <v>122668375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97128333</v>
      </c>
      <c r="D5" s="153">
        <f>SUM(D6:D8)</f>
        <v>0</v>
      </c>
      <c r="E5" s="154">
        <f t="shared" si="0"/>
        <v>20171099</v>
      </c>
      <c r="F5" s="100">
        <f t="shared" si="0"/>
        <v>20171099</v>
      </c>
      <c r="G5" s="100">
        <f t="shared" si="0"/>
        <v>19043</v>
      </c>
      <c r="H5" s="100">
        <f t="shared" si="0"/>
        <v>1872997</v>
      </c>
      <c r="I5" s="100">
        <f t="shared" si="0"/>
        <v>4658163</v>
      </c>
      <c r="J5" s="100">
        <f t="shared" si="0"/>
        <v>6550203</v>
      </c>
      <c r="K5" s="100">
        <f t="shared" si="0"/>
        <v>3419674</v>
      </c>
      <c r="L5" s="100">
        <f t="shared" si="0"/>
        <v>3980147</v>
      </c>
      <c r="M5" s="100">
        <f t="shared" si="0"/>
        <v>10240268</v>
      </c>
      <c r="N5" s="100">
        <f t="shared" si="0"/>
        <v>17640089</v>
      </c>
      <c r="O5" s="100">
        <f t="shared" si="0"/>
        <v>824133</v>
      </c>
      <c r="P5" s="100">
        <f t="shared" si="0"/>
        <v>8098999</v>
      </c>
      <c r="Q5" s="100">
        <f t="shared" si="0"/>
        <v>7684756</v>
      </c>
      <c r="R5" s="100">
        <f t="shared" si="0"/>
        <v>16607888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40798180</v>
      </c>
      <c r="X5" s="100">
        <f t="shared" si="0"/>
        <v>15128316</v>
      </c>
      <c r="Y5" s="100">
        <f t="shared" si="0"/>
        <v>25669864</v>
      </c>
      <c r="Z5" s="137">
        <f>+IF(X5&lt;&gt;0,+(Y5/X5)*100,0)</f>
        <v>169.68090830466525</v>
      </c>
      <c r="AA5" s="153">
        <f>SUM(AA6:AA8)</f>
        <v>20171099</v>
      </c>
    </row>
    <row r="6" spans="1:27" ht="12.75">
      <c r="A6" s="138" t="s">
        <v>75</v>
      </c>
      <c r="B6" s="136"/>
      <c r="C6" s="155">
        <v>97128333</v>
      </c>
      <c r="D6" s="155"/>
      <c r="E6" s="156">
        <v>18780099</v>
      </c>
      <c r="F6" s="60">
        <v>18780099</v>
      </c>
      <c r="G6" s="60">
        <v>19043</v>
      </c>
      <c r="H6" s="60">
        <v>1872997</v>
      </c>
      <c r="I6" s="60">
        <v>4658163</v>
      </c>
      <c r="J6" s="60">
        <v>6550203</v>
      </c>
      <c r="K6" s="60">
        <v>3419674</v>
      </c>
      <c r="L6" s="60">
        <v>3980147</v>
      </c>
      <c r="M6" s="60">
        <v>10240268</v>
      </c>
      <c r="N6" s="60">
        <v>17640089</v>
      </c>
      <c r="O6" s="60">
        <v>564176</v>
      </c>
      <c r="P6" s="60">
        <v>8098999</v>
      </c>
      <c r="Q6" s="60">
        <v>7684756</v>
      </c>
      <c r="R6" s="60">
        <v>16347931</v>
      </c>
      <c r="S6" s="60"/>
      <c r="T6" s="60"/>
      <c r="U6" s="60"/>
      <c r="V6" s="60"/>
      <c r="W6" s="60">
        <v>40538223</v>
      </c>
      <c r="X6" s="60">
        <v>14085072</v>
      </c>
      <c r="Y6" s="60">
        <v>26453151</v>
      </c>
      <c r="Z6" s="140">
        <v>187.81</v>
      </c>
      <c r="AA6" s="62">
        <v>18780099</v>
      </c>
    </row>
    <row r="7" spans="1:27" ht="12.75">
      <c r="A7" s="138" t="s">
        <v>76</v>
      </c>
      <c r="B7" s="136"/>
      <c r="C7" s="157"/>
      <c r="D7" s="157"/>
      <c r="E7" s="158">
        <v>400000</v>
      </c>
      <c r="F7" s="159">
        <v>400000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299997</v>
      </c>
      <c r="Y7" s="159">
        <v>-299997</v>
      </c>
      <c r="Z7" s="141">
        <v>-100</v>
      </c>
      <c r="AA7" s="225">
        <v>400000</v>
      </c>
    </row>
    <row r="8" spans="1:27" ht="12.75">
      <c r="A8" s="138" t="s">
        <v>77</v>
      </c>
      <c r="B8" s="136"/>
      <c r="C8" s="155"/>
      <c r="D8" s="155"/>
      <c r="E8" s="156">
        <v>991000</v>
      </c>
      <c r="F8" s="60">
        <v>991000</v>
      </c>
      <c r="G8" s="60"/>
      <c r="H8" s="60"/>
      <c r="I8" s="60"/>
      <c r="J8" s="60"/>
      <c r="K8" s="60"/>
      <c r="L8" s="60"/>
      <c r="M8" s="60"/>
      <c r="N8" s="60"/>
      <c r="O8" s="60">
        <v>259957</v>
      </c>
      <c r="P8" s="60"/>
      <c r="Q8" s="60"/>
      <c r="R8" s="60">
        <v>259957</v>
      </c>
      <c r="S8" s="60"/>
      <c r="T8" s="60"/>
      <c r="U8" s="60"/>
      <c r="V8" s="60"/>
      <c r="W8" s="60">
        <v>259957</v>
      </c>
      <c r="X8" s="60">
        <v>743247</v>
      </c>
      <c r="Y8" s="60">
        <v>-483290</v>
      </c>
      <c r="Z8" s="140">
        <v>-65.02</v>
      </c>
      <c r="AA8" s="62">
        <v>991000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75842536</v>
      </c>
      <c r="F9" s="100">
        <f t="shared" si="1"/>
        <v>75842536</v>
      </c>
      <c r="G9" s="100">
        <f t="shared" si="1"/>
        <v>284</v>
      </c>
      <c r="H9" s="100">
        <f t="shared" si="1"/>
        <v>0</v>
      </c>
      <c r="I9" s="100">
        <f t="shared" si="1"/>
        <v>284</v>
      </c>
      <c r="J9" s="100">
        <f t="shared" si="1"/>
        <v>568</v>
      </c>
      <c r="K9" s="100">
        <f t="shared" si="1"/>
        <v>0</v>
      </c>
      <c r="L9" s="100">
        <f t="shared" si="1"/>
        <v>0</v>
      </c>
      <c r="M9" s="100">
        <f t="shared" si="1"/>
        <v>110888</v>
      </c>
      <c r="N9" s="100">
        <f t="shared" si="1"/>
        <v>110888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111456</v>
      </c>
      <c r="X9" s="100">
        <f t="shared" si="1"/>
        <v>56881890</v>
      </c>
      <c r="Y9" s="100">
        <f t="shared" si="1"/>
        <v>-56770434</v>
      </c>
      <c r="Z9" s="137">
        <f>+IF(X9&lt;&gt;0,+(Y9/X9)*100,0)</f>
        <v>-99.80405714367086</v>
      </c>
      <c r="AA9" s="102">
        <f>SUM(AA10:AA14)</f>
        <v>75842536</v>
      </c>
    </row>
    <row r="10" spans="1:27" ht="12.75">
      <c r="A10" s="138" t="s">
        <v>79</v>
      </c>
      <c r="B10" s="136"/>
      <c r="C10" s="155"/>
      <c r="D10" s="155"/>
      <c r="E10" s="156">
        <v>11741261</v>
      </c>
      <c r="F10" s="60">
        <v>11741261</v>
      </c>
      <c r="G10" s="60">
        <v>284</v>
      </c>
      <c r="H10" s="60"/>
      <c r="I10" s="60">
        <v>284</v>
      </c>
      <c r="J10" s="60">
        <v>568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568</v>
      </c>
      <c r="X10" s="60">
        <v>8805942</v>
      </c>
      <c r="Y10" s="60">
        <v>-8805374</v>
      </c>
      <c r="Z10" s="140">
        <v>-99.99</v>
      </c>
      <c r="AA10" s="62">
        <v>11741261</v>
      </c>
    </row>
    <row r="11" spans="1:27" ht="12.75">
      <c r="A11" s="138" t="s">
        <v>80</v>
      </c>
      <c r="B11" s="136"/>
      <c r="C11" s="155"/>
      <c r="D11" s="155"/>
      <c r="E11" s="156">
        <v>8605840</v>
      </c>
      <c r="F11" s="60">
        <v>8605840</v>
      </c>
      <c r="G11" s="60"/>
      <c r="H11" s="60"/>
      <c r="I11" s="60"/>
      <c r="J11" s="60"/>
      <c r="K11" s="60"/>
      <c r="L11" s="60"/>
      <c r="M11" s="60">
        <v>1448</v>
      </c>
      <c r="N11" s="60">
        <v>1448</v>
      </c>
      <c r="O11" s="60"/>
      <c r="P11" s="60"/>
      <c r="Q11" s="60"/>
      <c r="R11" s="60"/>
      <c r="S11" s="60"/>
      <c r="T11" s="60"/>
      <c r="U11" s="60"/>
      <c r="V11" s="60"/>
      <c r="W11" s="60">
        <v>1448</v>
      </c>
      <c r="X11" s="60">
        <v>6454377</v>
      </c>
      <c r="Y11" s="60">
        <v>-6452929</v>
      </c>
      <c r="Z11" s="140">
        <v>-99.98</v>
      </c>
      <c r="AA11" s="62">
        <v>8605840</v>
      </c>
    </row>
    <row r="12" spans="1:27" ht="12.75">
      <c r="A12" s="138" t="s">
        <v>81</v>
      </c>
      <c r="B12" s="136"/>
      <c r="C12" s="155"/>
      <c r="D12" s="155"/>
      <c r="E12" s="156">
        <v>2814100</v>
      </c>
      <c r="F12" s="60">
        <v>2814100</v>
      </c>
      <c r="G12" s="60"/>
      <c r="H12" s="60"/>
      <c r="I12" s="60"/>
      <c r="J12" s="60"/>
      <c r="K12" s="60"/>
      <c r="L12" s="60"/>
      <c r="M12" s="60">
        <v>109440</v>
      </c>
      <c r="N12" s="60">
        <v>109440</v>
      </c>
      <c r="O12" s="60"/>
      <c r="P12" s="60"/>
      <c r="Q12" s="60"/>
      <c r="R12" s="60"/>
      <c r="S12" s="60"/>
      <c r="T12" s="60"/>
      <c r="U12" s="60"/>
      <c r="V12" s="60"/>
      <c r="W12" s="60">
        <v>109440</v>
      </c>
      <c r="X12" s="60">
        <v>2110572</v>
      </c>
      <c r="Y12" s="60">
        <v>-2001132</v>
      </c>
      <c r="Z12" s="140">
        <v>-94.81</v>
      </c>
      <c r="AA12" s="62">
        <v>2814100</v>
      </c>
    </row>
    <row r="13" spans="1:27" ht="12.75">
      <c r="A13" s="138" t="s">
        <v>82</v>
      </c>
      <c r="B13" s="136"/>
      <c r="C13" s="155"/>
      <c r="D13" s="155"/>
      <c r="E13" s="156">
        <v>52681335</v>
      </c>
      <c r="F13" s="60">
        <v>52681335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39510999</v>
      </c>
      <c r="Y13" s="60">
        <v>-39510999</v>
      </c>
      <c r="Z13" s="140">
        <v>-100</v>
      </c>
      <c r="AA13" s="62">
        <v>52681335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46384500</v>
      </c>
      <c r="F15" s="100">
        <f t="shared" si="2"/>
        <v>46384500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34788375</v>
      </c>
      <c r="Y15" s="100">
        <f t="shared" si="2"/>
        <v>-34788375</v>
      </c>
      <c r="Z15" s="137">
        <f>+IF(X15&lt;&gt;0,+(Y15/X15)*100,0)</f>
        <v>-100</v>
      </c>
      <c r="AA15" s="102">
        <f>SUM(AA16:AA18)</f>
        <v>46384500</v>
      </c>
    </row>
    <row r="16" spans="1:27" ht="12.75">
      <c r="A16" s="138" t="s">
        <v>85</v>
      </c>
      <c r="B16" s="136"/>
      <c r="C16" s="155"/>
      <c r="D16" s="155"/>
      <c r="E16" s="156">
        <v>10502000</v>
      </c>
      <c r="F16" s="60">
        <v>10502000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7876503</v>
      </c>
      <c r="Y16" s="60">
        <v>-7876503</v>
      </c>
      <c r="Z16" s="140">
        <v>-100</v>
      </c>
      <c r="AA16" s="62">
        <v>10502000</v>
      </c>
    </row>
    <row r="17" spans="1:27" ht="12.75">
      <c r="A17" s="138" t="s">
        <v>86</v>
      </c>
      <c r="B17" s="136"/>
      <c r="C17" s="155"/>
      <c r="D17" s="155"/>
      <c r="E17" s="156">
        <v>35882500</v>
      </c>
      <c r="F17" s="60">
        <v>35882500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26911872</v>
      </c>
      <c r="Y17" s="60">
        <v>-26911872</v>
      </c>
      <c r="Z17" s="140">
        <v>-100</v>
      </c>
      <c r="AA17" s="62">
        <v>35882500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4030000</v>
      </c>
      <c r="F19" s="100">
        <f t="shared" si="3"/>
        <v>4030000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3022497</v>
      </c>
      <c r="Y19" s="100">
        <f t="shared" si="3"/>
        <v>-3022497</v>
      </c>
      <c r="Z19" s="137">
        <f>+IF(X19&lt;&gt;0,+(Y19/X19)*100,0)</f>
        <v>-100</v>
      </c>
      <c r="AA19" s="102">
        <f>SUM(AA20:AA23)</f>
        <v>4030000</v>
      </c>
    </row>
    <row r="20" spans="1:27" ht="12.75">
      <c r="A20" s="138" t="s">
        <v>89</v>
      </c>
      <c r="B20" s="136"/>
      <c r="C20" s="155"/>
      <c r="D20" s="155"/>
      <c r="E20" s="156">
        <v>4030000</v>
      </c>
      <c r="F20" s="60">
        <v>4030000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3022497</v>
      </c>
      <c r="Y20" s="60">
        <v>-3022497</v>
      </c>
      <c r="Z20" s="140">
        <v>-100</v>
      </c>
      <c r="AA20" s="62">
        <v>4030000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97128333</v>
      </c>
      <c r="D25" s="217">
        <f>+D5+D9+D15+D19+D24</f>
        <v>0</v>
      </c>
      <c r="E25" s="230">
        <f t="shared" si="4"/>
        <v>146428135</v>
      </c>
      <c r="F25" s="219">
        <f t="shared" si="4"/>
        <v>146428135</v>
      </c>
      <c r="G25" s="219">
        <f t="shared" si="4"/>
        <v>19327</v>
      </c>
      <c r="H25" s="219">
        <f t="shared" si="4"/>
        <v>1872997</v>
      </c>
      <c r="I25" s="219">
        <f t="shared" si="4"/>
        <v>4658447</v>
      </c>
      <c r="J25" s="219">
        <f t="shared" si="4"/>
        <v>6550771</v>
      </c>
      <c r="K25" s="219">
        <f t="shared" si="4"/>
        <v>3419674</v>
      </c>
      <c r="L25" s="219">
        <f t="shared" si="4"/>
        <v>3980147</v>
      </c>
      <c r="M25" s="219">
        <f t="shared" si="4"/>
        <v>10351156</v>
      </c>
      <c r="N25" s="219">
        <f t="shared" si="4"/>
        <v>17750977</v>
      </c>
      <c r="O25" s="219">
        <f t="shared" si="4"/>
        <v>824133</v>
      </c>
      <c r="P25" s="219">
        <f t="shared" si="4"/>
        <v>8098999</v>
      </c>
      <c r="Q25" s="219">
        <f t="shared" si="4"/>
        <v>7684756</v>
      </c>
      <c r="R25" s="219">
        <f t="shared" si="4"/>
        <v>16607888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40909636</v>
      </c>
      <c r="X25" s="219">
        <f t="shared" si="4"/>
        <v>109821078</v>
      </c>
      <c r="Y25" s="219">
        <f t="shared" si="4"/>
        <v>-68911442</v>
      </c>
      <c r="Z25" s="231">
        <f>+IF(X25&lt;&gt;0,+(Y25/X25)*100,0)</f>
        <v>-62.748830420331515</v>
      </c>
      <c r="AA25" s="232">
        <f>+AA5+AA9+AA15+AA19+AA24</f>
        <v>146428135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41758387</v>
      </c>
      <c r="D28" s="155"/>
      <c r="E28" s="156">
        <v>57816601</v>
      </c>
      <c r="F28" s="60">
        <v>57816601</v>
      </c>
      <c r="G28" s="60">
        <v>1708</v>
      </c>
      <c r="H28" s="60">
        <v>1605183</v>
      </c>
      <c r="I28" s="60">
        <v>3563038</v>
      </c>
      <c r="J28" s="60">
        <v>5169929</v>
      </c>
      <c r="K28" s="60">
        <v>2701758</v>
      </c>
      <c r="L28" s="60">
        <v>2960546</v>
      </c>
      <c r="M28" s="60">
        <v>2846035</v>
      </c>
      <c r="N28" s="60">
        <v>8508339</v>
      </c>
      <c r="O28" s="60">
        <v>501465</v>
      </c>
      <c r="P28" s="60">
        <v>3427818</v>
      </c>
      <c r="Q28" s="60">
        <v>5190063</v>
      </c>
      <c r="R28" s="60">
        <v>9119346</v>
      </c>
      <c r="S28" s="60"/>
      <c r="T28" s="60"/>
      <c r="U28" s="60"/>
      <c r="V28" s="60"/>
      <c r="W28" s="60">
        <v>22797614</v>
      </c>
      <c r="X28" s="60">
        <v>43362603</v>
      </c>
      <c r="Y28" s="60">
        <v>-20564989</v>
      </c>
      <c r="Z28" s="140">
        <v>-47.43</v>
      </c>
      <c r="AA28" s="155">
        <v>57816601</v>
      </c>
    </row>
    <row r="29" spans="1:27" ht="12.75">
      <c r="A29" s="234" t="s">
        <v>134</v>
      </c>
      <c r="B29" s="136"/>
      <c r="C29" s="155">
        <v>36945812</v>
      </c>
      <c r="D29" s="155"/>
      <c r="E29" s="156">
        <v>68681534</v>
      </c>
      <c r="F29" s="60">
        <v>68681534</v>
      </c>
      <c r="G29" s="60">
        <v>5498</v>
      </c>
      <c r="H29" s="60">
        <v>267814</v>
      </c>
      <c r="I29" s="60">
        <v>662117</v>
      </c>
      <c r="J29" s="60">
        <v>935429</v>
      </c>
      <c r="K29" s="60">
        <v>567002</v>
      </c>
      <c r="L29" s="60">
        <v>792132</v>
      </c>
      <c r="M29" s="60">
        <v>1249954</v>
      </c>
      <c r="N29" s="60">
        <v>2609088</v>
      </c>
      <c r="O29" s="60">
        <v>31861</v>
      </c>
      <c r="P29" s="60">
        <v>2775642</v>
      </c>
      <c r="Q29" s="60">
        <v>1425941</v>
      </c>
      <c r="R29" s="60">
        <v>4233444</v>
      </c>
      <c r="S29" s="60"/>
      <c r="T29" s="60"/>
      <c r="U29" s="60"/>
      <c r="V29" s="60"/>
      <c r="W29" s="60">
        <v>7777961</v>
      </c>
      <c r="X29" s="60">
        <v>51511005</v>
      </c>
      <c r="Y29" s="60">
        <v>-43733044</v>
      </c>
      <c r="Z29" s="140">
        <v>-84.9</v>
      </c>
      <c r="AA29" s="62">
        <v>68681534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78704199</v>
      </c>
      <c r="D32" s="210">
        <f>SUM(D28:D31)</f>
        <v>0</v>
      </c>
      <c r="E32" s="211">
        <f t="shared" si="5"/>
        <v>126498135</v>
      </c>
      <c r="F32" s="77">
        <f t="shared" si="5"/>
        <v>126498135</v>
      </c>
      <c r="G32" s="77">
        <f t="shared" si="5"/>
        <v>7206</v>
      </c>
      <c r="H32" s="77">
        <f t="shared" si="5"/>
        <v>1872997</v>
      </c>
      <c r="I32" s="77">
        <f t="shared" si="5"/>
        <v>4225155</v>
      </c>
      <c r="J32" s="77">
        <f t="shared" si="5"/>
        <v>6105358</v>
      </c>
      <c r="K32" s="77">
        <f t="shared" si="5"/>
        <v>3268760</v>
      </c>
      <c r="L32" s="77">
        <f t="shared" si="5"/>
        <v>3752678</v>
      </c>
      <c r="M32" s="77">
        <f t="shared" si="5"/>
        <v>4095989</v>
      </c>
      <c r="N32" s="77">
        <f t="shared" si="5"/>
        <v>11117427</v>
      </c>
      <c r="O32" s="77">
        <f t="shared" si="5"/>
        <v>533326</v>
      </c>
      <c r="P32" s="77">
        <f t="shared" si="5"/>
        <v>6203460</v>
      </c>
      <c r="Q32" s="77">
        <f t="shared" si="5"/>
        <v>6616004</v>
      </c>
      <c r="R32" s="77">
        <f t="shared" si="5"/>
        <v>13352790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30575575</v>
      </c>
      <c r="X32" s="77">
        <f t="shared" si="5"/>
        <v>94873608</v>
      </c>
      <c r="Y32" s="77">
        <f t="shared" si="5"/>
        <v>-64298033</v>
      </c>
      <c r="Z32" s="212">
        <f>+IF(X32&lt;&gt;0,+(Y32/X32)*100,0)</f>
        <v>-67.77230713097788</v>
      </c>
      <c r="AA32" s="79">
        <f>SUM(AA28:AA31)</f>
        <v>126498135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335227</v>
      </c>
      <c r="N33" s="60">
        <v>335227</v>
      </c>
      <c r="O33" s="60"/>
      <c r="P33" s="60"/>
      <c r="Q33" s="60"/>
      <c r="R33" s="60"/>
      <c r="S33" s="60"/>
      <c r="T33" s="60"/>
      <c r="U33" s="60"/>
      <c r="V33" s="60"/>
      <c r="W33" s="60">
        <v>335227</v>
      </c>
      <c r="X33" s="60"/>
      <c r="Y33" s="60">
        <v>335227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18424134</v>
      </c>
      <c r="D35" s="155"/>
      <c r="E35" s="156">
        <v>19930000</v>
      </c>
      <c r="F35" s="60">
        <v>19930000</v>
      </c>
      <c r="G35" s="60">
        <v>12121</v>
      </c>
      <c r="H35" s="60"/>
      <c r="I35" s="60">
        <v>433292</v>
      </c>
      <c r="J35" s="60">
        <v>445413</v>
      </c>
      <c r="K35" s="60">
        <v>150914</v>
      </c>
      <c r="L35" s="60">
        <v>227469</v>
      </c>
      <c r="M35" s="60">
        <v>5919941</v>
      </c>
      <c r="N35" s="60">
        <v>6298324</v>
      </c>
      <c r="O35" s="60">
        <v>290807</v>
      </c>
      <c r="P35" s="60">
        <v>1895540</v>
      </c>
      <c r="Q35" s="60">
        <v>1068751</v>
      </c>
      <c r="R35" s="60">
        <v>3255098</v>
      </c>
      <c r="S35" s="60"/>
      <c r="T35" s="60"/>
      <c r="U35" s="60"/>
      <c r="V35" s="60"/>
      <c r="W35" s="60">
        <v>9998835</v>
      </c>
      <c r="X35" s="60">
        <v>14572503</v>
      </c>
      <c r="Y35" s="60">
        <v>-4573668</v>
      </c>
      <c r="Z35" s="140">
        <v>-31.39</v>
      </c>
      <c r="AA35" s="62">
        <v>19930000</v>
      </c>
    </row>
    <row r="36" spans="1:27" ht="12.75">
      <c r="A36" s="238" t="s">
        <v>139</v>
      </c>
      <c r="B36" s="149"/>
      <c r="C36" s="222">
        <f aca="true" t="shared" si="6" ref="C36:Y36">SUM(C32:C35)</f>
        <v>97128333</v>
      </c>
      <c r="D36" s="222">
        <f>SUM(D32:D35)</f>
        <v>0</v>
      </c>
      <c r="E36" s="218">
        <f t="shared" si="6"/>
        <v>146428135</v>
      </c>
      <c r="F36" s="220">
        <f t="shared" si="6"/>
        <v>146428135</v>
      </c>
      <c r="G36" s="220">
        <f t="shared" si="6"/>
        <v>19327</v>
      </c>
      <c r="H36" s="220">
        <f t="shared" si="6"/>
        <v>1872997</v>
      </c>
      <c r="I36" s="220">
        <f t="shared" si="6"/>
        <v>4658447</v>
      </c>
      <c r="J36" s="220">
        <f t="shared" si="6"/>
        <v>6550771</v>
      </c>
      <c r="K36" s="220">
        <f t="shared" si="6"/>
        <v>3419674</v>
      </c>
      <c r="L36" s="220">
        <f t="shared" si="6"/>
        <v>3980147</v>
      </c>
      <c r="M36" s="220">
        <f t="shared" si="6"/>
        <v>10351157</v>
      </c>
      <c r="N36" s="220">
        <f t="shared" si="6"/>
        <v>17750978</v>
      </c>
      <c r="O36" s="220">
        <f t="shared" si="6"/>
        <v>824133</v>
      </c>
      <c r="P36" s="220">
        <f t="shared" si="6"/>
        <v>8099000</v>
      </c>
      <c r="Q36" s="220">
        <f t="shared" si="6"/>
        <v>7684755</v>
      </c>
      <c r="R36" s="220">
        <f t="shared" si="6"/>
        <v>16607888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40909637</v>
      </c>
      <c r="X36" s="220">
        <f t="shared" si="6"/>
        <v>109446111</v>
      </c>
      <c r="Y36" s="220">
        <f t="shared" si="6"/>
        <v>-68536474</v>
      </c>
      <c r="Z36" s="221">
        <f>+IF(X36&lt;&gt;0,+(Y36/X36)*100,0)</f>
        <v>-62.62120542592875</v>
      </c>
      <c r="AA36" s="239">
        <f>SUM(AA32:AA35)</f>
        <v>146428135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82346382</v>
      </c>
      <c r="D6" s="155"/>
      <c r="E6" s="59">
        <v>37048943</v>
      </c>
      <c r="F6" s="60">
        <v>20000753</v>
      </c>
      <c r="G6" s="60"/>
      <c r="H6" s="60"/>
      <c r="I6" s="60"/>
      <c r="J6" s="60"/>
      <c r="K6" s="60">
        <v>31198224</v>
      </c>
      <c r="L6" s="60">
        <v>66847701</v>
      </c>
      <c r="M6" s="60">
        <v>39439816</v>
      </c>
      <c r="N6" s="60">
        <v>39439816</v>
      </c>
      <c r="O6" s="60">
        <v>31628672</v>
      </c>
      <c r="P6" s="60">
        <v>46950707</v>
      </c>
      <c r="Q6" s="60"/>
      <c r="R6" s="60">
        <v>46950707</v>
      </c>
      <c r="S6" s="60"/>
      <c r="T6" s="60"/>
      <c r="U6" s="60"/>
      <c r="V6" s="60"/>
      <c r="W6" s="60">
        <v>46950707</v>
      </c>
      <c r="X6" s="60">
        <v>15000565</v>
      </c>
      <c r="Y6" s="60">
        <v>31950142</v>
      </c>
      <c r="Z6" s="140">
        <v>212.99</v>
      </c>
      <c r="AA6" s="62">
        <v>20000753</v>
      </c>
    </row>
    <row r="7" spans="1:27" ht="12.75">
      <c r="A7" s="249" t="s">
        <v>144</v>
      </c>
      <c r="B7" s="182"/>
      <c r="C7" s="155">
        <v>195494268</v>
      </c>
      <c r="D7" s="155"/>
      <c r="E7" s="59">
        <v>66856644</v>
      </c>
      <c r="F7" s="60">
        <v>37144000</v>
      </c>
      <c r="G7" s="60">
        <v>8832858</v>
      </c>
      <c r="H7" s="60">
        <v>8832858</v>
      </c>
      <c r="I7" s="60">
        <v>34346519</v>
      </c>
      <c r="J7" s="60">
        <v>34346519</v>
      </c>
      <c r="K7" s="60">
        <v>111760161</v>
      </c>
      <c r="L7" s="60">
        <v>102573895</v>
      </c>
      <c r="M7" s="60">
        <v>124693838</v>
      </c>
      <c r="N7" s="60">
        <v>124693838</v>
      </c>
      <c r="O7" s="60">
        <v>120650586</v>
      </c>
      <c r="P7" s="60">
        <v>92617876</v>
      </c>
      <c r="Q7" s="60"/>
      <c r="R7" s="60">
        <v>92617876</v>
      </c>
      <c r="S7" s="60"/>
      <c r="T7" s="60"/>
      <c r="U7" s="60"/>
      <c r="V7" s="60"/>
      <c r="W7" s="60">
        <v>92617876</v>
      </c>
      <c r="X7" s="60">
        <v>27858000</v>
      </c>
      <c r="Y7" s="60">
        <v>64759876</v>
      </c>
      <c r="Z7" s="140">
        <v>232.46</v>
      </c>
      <c r="AA7" s="62">
        <v>37144000</v>
      </c>
    </row>
    <row r="8" spans="1:27" ht="12.75">
      <c r="A8" s="249" t="s">
        <v>145</v>
      </c>
      <c r="B8" s="182"/>
      <c r="C8" s="155">
        <v>45820952</v>
      </c>
      <c r="D8" s="155"/>
      <c r="E8" s="59">
        <v>211055690</v>
      </c>
      <c r="F8" s="60">
        <v>242408000</v>
      </c>
      <c r="G8" s="60">
        <v>42458283</v>
      </c>
      <c r="H8" s="60">
        <v>42458283</v>
      </c>
      <c r="I8" s="60">
        <v>9224121</v>
      </c>
      <c r="J8" s="60">
        <v>9224121</v>
      </c>
      <c r="K8" s="60">
        <v>251173969</v>
      </c>
      <c r="L8" s="60">
        <v>162431374</v>
      </c>
      <c r="M8" s="60">
        <v>200198132</v>
      </c>
      <c r="N8" s="60">
        <v>200198132</v>
      </c>
      <c r="O8" s="60">
        <v>204041482</v>
      </c>
      <c r="P8" s="60">
        <v>214801263</v>
      </c>
      <c r="Q8" s="60"/>
      <c r="R8" s="60">
        <v>214801263</v>
      </c>
      <c r="S8" s="60"/>
      <c r="T8" s="60"/>
      <c r="U8" s="60"/>
      <c r="V8" s="60"/>
      <c r="W8" s="60">
        <v>214801263</v>
      </c>
      <c r="X8" s="60">
        <v>181806000</v>
      </c>
      <c r="Y8" s="60">
        <v>32995263</v>
      </c>
      <c r="Z8" s="140">
        <v>18.15</v>
      </c>
      <c r="AA8" s="62">
        <v>242408000</v>
      </c>
    </row>
    <row r="9" spans="1:27" ht="12.75">
      <c r="A9" s="249" t="s">
        <v>146</v>
      </c>
      <c r="B9" s="182"/>
      <c r="C9" s="155">
        <v>17153503</v>
      </c>
      <c r="D9" s="155"/>
      <c r="E9" s="59">
        <v>7696961</v>
      </c>
      <c r="F9" s="60">
        <v>5449838</v>
      </c>
      <c r="G9" s="60">
        <v>867166</v>
      </c>
      <c r="H9" s="60">
        <v>867166</v>
      </c>
      <c r="I9" s="60">
        <v>296027</v>
      </c>
      <c r="J9" s="60">
        <v>296027</v>
      </c>
      <c r="K9" s="60">
        <v>11467734</v>
      </c>
      <c r="L9" s="60">
        <v>96955967</v>
      </c>
      <c r="M9" s="60">
        <v>73114199</v>
      </c>
      <c r="N9" s="60">
        <v>73114199</v>
      </c>
      <c r="O9" s="60">
        <v>9413637</v>
      </c>
      <c r="P9" s="60">
        <v>10017654</v>
      </c>
      <c r="Q9" s="60"/>
      <c r="R9" s="60">
        <v>10017654</v>
      </c>
      <c r="S9" s="60"/>
      <c r="T9" s="60"/>
      <c r="U9" s="60"/>
      <c r="V9" s="60"/>
      <c r="W9" s="60">
        <v>10017654</v>
      </c>
      <c r="X9" s="60">
        <v>4087379</v>
      </c>
      <c r="Y9" s="60">
        <v>5930275</v>
      </c>
      <c r="Z9" s="140">
        <v>145.09</v>
      </c>
      <c r="AA9" s="62">
        <v>5449838</v>
      </c>
    </row>
    <row r="10" spans="1:27" ht="12.75">
      <c r="A10" s="249" t="s">
        <v>147</v>
      </c>
      <c r="B10" s="182"/>
      <c r="C10" s="155">
        <v>896443</v>
      </c>
      <c r="D10" s="155"/>
      <c r="E10" s="59">
        <v>1964489</v>
      </c>
      <c r="F10" s="60">
        <v>1768040</v>
      </c>
      <c r="G10" s="159"/>
      <c r="H10" s="159"/>
      <c r="I10" s="159"/>
      <c r="J10" s="60"/>
      <c r="K10" s="159">
        <v>898443</v>
      </c>
      <c r="L10" s="159">
        <v>898443</v>
      </c>
      <c r="M10" s="60">
        <v>898443</v>
      </c>
      <c r="N10" s="159">
        <v>898443</v>
      </c>
      <c r="O10" s="159">
        <v>898443</v>
      </c>
      <c r="P10" s="159">
        <v>898443</v>
      </c>
      <c r="Q10" s="60"/>
      <c r="R10" s="159">
        <v>898443</v>
      </c>
      <c r="S10" s="159"/>
      <c r="T10" s="60"/>
      <c r="U10" s="159"/>
      <c r="V10" s="159"/>
      <c r="W10" s="159">
        <v>898443</v>
      </c>
      <c r="X10" s="60">
        <v>1326030</v>
      </c>
      <c r="Y10" s="159">
        <v>-427587</v>
      </c>
      <c r="Z10" s="141">
        <v>-32.25</v>
      </c>
      <c r="AA10" s="225">
        <v>1768040</v>
      </c>
    </row>
    <row r="11" spans="1:27" ht="12.75">
      <c r="A11" s="249" t="s">
        <v>148</v>
      </c>
      <c r="B11" s="182"/>
      <c r="C11" s="155">
        <v>3393864</v>
      </c>
      <c r="D11" s="155"/>
      <c r="E11" s="59">
        <v>2264933</v>
      </c>
      <c r="F11" s="60">
        <v>2038439</v>
      </c>
      <c r="G11" s="60">
        <v>482858</v>
      </c>
      <c r="H11" s="60">
        <v>482858</v>
      </c>
      <c r="I11" s="60">
        <v>925100</v>
      </c>
      <c r="J11" s="60">
        <v>925100</v>
      </c>
      <c r="K11" s="60">
        <v>4943462</v>
      </c>
      <c r="L11" s="60">
        <v>5568901</v>
      </c>
      <c r="M11" s="60">
        <v>6120701</v>
      </c>
      <c r="N11" s="60">
        <v>6120701</v>
      </c>
      <c r="O11" s="60">
        <v>7105222</v>
      </c>
      <c r="P11" s="60">
        <v>6574783</v>
      </c>
      <c r="Q11" s="60"/>
      <c r="R11" s="60">
        <v>6574783</v>
      </c>
      <c r="S11" s="60"/>
      <c r="T11" s="60"/>
      <c r="U11" s="60"/>
      <c r="V11" s="60"/>
      <c r="W11" s="60">
        <v>6574783</v>
      </c>
      <c r="X11" s="60">
        <v>1528829</v>
      </c>
      <c r="Y11" s="60">
        <v>5045954</v>
      </c>
      <c r="Z11" s="140">
        <v>330.05</v>
      </c>
      <c r="AA11" s="62">
        <v>2038439</v>
      </c>
    </row>
    <row r="12" spans="1:27" ht="12.75">
      <c r="A12" s="250" t="s">
        <v>56</v>
      </c>
      <c r="B12" s="251"/>
      <c r="C12" s="168">
        <f aca="true" t="shared" si="0" ref="C12:Y12">SUM(C6:C11)</f>
        <v>345105412</v>
      </c>
      <c r="D12" s="168">
        <f>SUM(D6:D11)</f>
        <v>0</v>
      </c>
      <c r="E12" s="72">
        <f t="shared" si="0"/>
        <v>326887660</v>
      </c>
      <c r="F12" s="73">
        <f t="shared" si="0"/>
        <v>308809070</v>
      </c>
      <c r="G12" s="73">
        <f t="shared" si="0"/>
        <v>52641165</v>
      </c>
      <c r="H12" s="73">
        <f t="shared" si="0"/>
        <v>52641165</v>
      </c>
      <c r="I12" s="73">
        <f t="shared" si="0"/>
        <v>44791767</v>
      </c>
      <c r="J12" s="73">
        <f t="shared" si="0"/>
        <v>44791767</v>
      </c>
      <c r="K12" s="73">
        <f t="shared" si="0"/>
        <v>411441993</v>
      </c>
      <c r="L12" s="73">
        <f t="shared" si="0"/>
        <v>435276281</v>
      </c>
      <c r="M12" s="73">
        <f t="shared" si="0"/>
        <v>444465129</v>
      </c>
      <c r="N12" s="73">
        <f t="shared" si="0"/>
        <v>444465129</v>
      </c>
      <c r="O12" s="73">
        <f t="shared" si="0"/>
        <v>373738042</v>
      </c>
      <c r="P12" s="73">
        <f t="shared" si="0"/>
        <v>371860726</v>
      </c>
      <c r="Q12" s="73">
        <f t="shared" si="0"/>
        <v>0</v>
      </c>
      <c r="R12" s="73">
        <f t="shared" si="0"/>
        <v>371860726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371860726</v>
      </c>
      <c r="X12" s="73">
        <f t="shared" si="0"/>
        <v>231606803</v>
      </c>
      <c r="Y12" s="73">
        <f t="shared" si="0"/>
        <v>140253923</v>
      </c>
      <c r="Z12" s="170">
        <f>+IF(X12&lt;&gt;0,+(Y12/X12)*100,0)</f>
        <v>60.55690989353193</v>
      </c>
      <c r="AA12" s="74">
        <f>SUM(AA6:AA11)</f>
        <v>308809070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7618344</v>
      </c>
      <c r="D15" s="155"/>
      <c r="E15" s="59">
        <v>8037153</v>
      </c>
      <c r="F15" s="60">
        <v>7233438</v>
      </c>
      <c r="G15" s="60"/>
      <c r="H15" s="60"/>
      <c r="I15" s="60"/>
      <c r="J15" s="60"/>
      <c r="K15" s="60">
        <v>8237153</v>
      </c>
      <c r="L15" s="60">
        <v>7618344</v>
      </c>
      <c r="M15" s="60">
        <v>7618344</v>
      </c>
      <c r="N15" s="60">
        <v>7618344</v>
      </c>
      <c r="O15" s="60">
        <v>7618344</v>
      </c>
      <c r="P15" s="60">
        <v>7618344</v>
      </c>
      <c r="Q15" s="60"/>
      <c r="R15" s="60">
        <v>7618344</v>
      </c>
      <c r="S15" s="60"/>
      <c r="T15" s="60"/>
      <c r="U15" s="60"/>
      <c r="V15" s="60"/>
      <c r="W15" s="60">
        <v>7618344</v>
      </c>
      <c r="X15" s="60">
        <v>5425079</v>
      </c>
      <c r="Y15" s="60">
        <v>2193265</v>
      </c>
      <c r="Z15" s="140">
        <v>40.43</v>
      </c>
      <c r="AA15" s="62">
        <v>7233438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235787696</v>
      </c>
      <c r="D17" s="155"/>
      <c r="E17" s="59">
        <v>235620990</v>
      </c>
      <c r="F17" s="60">
        <v>235620990</v>
      </c>
      <c r="G17" s="60"/>
      <c r="H17" s="60"/>
      <c r="I17" s="60"/>
      <c r="J17" s="60"/>
      <c r="K17" s="60">
        <v>235050696</v>
      </c>
      <c r="L17" s="60">
        <v>235050696</v>
      </c>
      <c r="M17" s="60">
        <v>235050696</v>
      </c>
      <c r="N17" s="60">
        <v>235050696</v>
      </c>
      <c r="O17" s="60">
        <v>235050696</v>
      </c>
      <c r="P17" s="60">
        <v>235050696</v>
      </c>
      <c r="Q17" s="60"/>
      <c r="R17" s="60">
        <v>235050696</v>
      </c>
      <c r="S17" s="60"/>
      <c r="T17" s="60"/>
      <c r="U17" s="60"/>
      <c r="V17" s="60"/>
      <c r="W17" s="60">
        <v>235050696</v>
      </c>
      <c r="X17" s="60">
        <v>176715743</v>
      </c>
      <c r="Y17" s="60">
        <v>58334953</v>
      </c>
      <c r="Z17" s="140">
        <v>33.01</v>
      </c>
      <c r="AA17" s="62">
        <v>235620990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998825035</v>
      </c>
      <c r="D19" s="155"/>
      <c r="E19" s="59">
        <v>1261425144</v>
      </c>
      <c r="F19" s="60">
        <v>1330258968</v>
      </c>
      <c r="G19" s="60">
        <v>1656986</v>
      </c>
      <c r="H19" s="60">
        <v>1656986</v>
      </c>
      <c r="I19" s="60">
        <v>2800444</v>
      </c>
      <c r="J19" s="60">
        <v>2800444</v>
      </c>
      <c r="K19" s="60">
        <v>1004871657</v>
      </c>
      <c r="L19" s="60">
        <v>1158335225</v>
      </c>
      <c r="M19" s="60">
        <v>1164203880</v>
      </c>
      <c r="N19" s="60">
        <v>1164203880</v>
      </c>
      <c r="O19" s="60">
        <v>1035114521</v>
      </c>
      <c r="P19" s="60">
        <v>1152231147</v>
      </c>
      <c r="Q19" s="60"/>
      <c r="R19" s="60">
        <v>1152231147</v>
      </c>
      <c r="S19" s="60"/>
      <c r="T19" s="60"/>
      <c r="U19" s="60"/>
      <c r="V19" s="60"/>
      <c r="W19" s="60">
        <v>1152231147</v>
      </c>
      <c r="X19" s="60">
        <v>997694226</v>
      </c>
      <c r="Y19" s="60">
        <v>154536921</v>
      </c>
      <c r="Z19" s="140">
        <v>15.49</v>
      </c>
      <c r="AA19" s="62">
        <v>1330258968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266867</v>
      </c>
      <c r="D22" s="155"/>
      <c r="E22" s="59">
        <v>713125</v>
      </c>
      <c r="F22" s="60">
        <v>577029</v>
      </c>
      <c r="G22" s="60"/>
      <c r="H22" s="60"/>
      <c r="I22" s="60"/>
      <c r="J22" s="60"/>
      <c r="K22" s="60">
        <v>301563</v>
      </c>
      <c r="L22" s="60">
        <v>644224</v>
      </c>
      <c r="M22" s="60">
        <v>644224</v>
      </c>
      <c r="N22" s="60">
        <v>644224</v>
      </c>
      <c r="O22" s="60">
        <v>301563</v>
      </c>
      <c r="P22" s="60">
        <v>644224</v>
      </c>
      <c r="Q22" s="60"/>
      <c r="R22" s="60">
        <v>644224</v>
      </c>
      <c r="S22" s="60"/>
      <c r="T22" s="60"/>
      <c r="U22" s="60"/>
      <c r="V22" s="60"/>
      <c r="W22" s="60">
        <v>644224</v>
      </c>
      <c r="X22" s="60">
        <v>432772</v>
      </c>
      <c r="Y22" s="60">
        <v>211452</v>
      </c>
      <c r="Z22" s="140">
        <v>48.86</v>
      </c>
      <c r="AA22" s="62">
        <v>577029</v>
      </c>
    </row>
    <row r="23" spans="1:27" ht="12.75">
      <c r="A23" s="249" t="s">
        <v>158</v>
      </c>
      <c r="B23" s="182"/>
      <c r="C23" s="155">
        <v>1654952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1244152894</v>
      </c>
      <c r="D24" s="168">
        <f>SUM(D15:D23)</f>
        <v>0</v>
      </c>
      <c r="E24" s="76">
        <f t="shared" si="1"/>
        <v>1505796412</v>
      </c>
      <c r="F24" s="77">
        <f t="shared" si="1"/>
        <v>1573690425</v>
      </c>
      <c r="G24" s="77">
        <f t="shared" si="1"/>
        <v>1656986</v>
      </c>
      <c r="H24" s="77">
        <f t="shared" si="1"/>
        <v>1656986</v>
      </c>
      <c r="I24" s="77">
        <f t="shared" si="1"/>
        <v>2800444</v>
      </c>
      <c r="J24" s="77">
        <f t="shared" si="1"/>
        <v>2800444</v>
      </c>
      <c r="K24" s="77">
        <f t="shared" si="1"/>
        <v>1248461069</v>
      </c>
      <c r="L24" s="77">
        <f t="shared" si="1"/>
        <v>1401648489</v>
      </c>
      <c r="M24" s="77">
        <f t="shared" si="1"/>
        <v>1407517144</v>
      </c>
      <c r="N24" s="77">
        <f t="shared" si="1"/>
        <v>1407517144</v>
      </c>
      <c r="O24" s="77">
        <f t="shared" si="1"/>
        <v>1278085124</v>
      </c>
      <c r="P24" s="77">
        <f t="shared" si="1"/>
        <v>1395544411</v>
      </c>
      <c r="Q24" s="77">
        <f t="shared" si="1"/>
        <v>0</v>
      </c>
      <c r="R24" s="77">
        <f t="shared" si="1"/>
        <v>1395544411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1395544411</v>
      </c>
      <c r="X24" s="77">
        <f t="shared" si="1"/>
        <v>1180267820</v>
      </c>
      <c r="Y24" s="77">
        <f t="shared" si="1"/>
        <v>215276591</v>
      </c>
      <c r="Z24" s="212">
        <f>+IF(X24&lt;&gt;0,+(Y24/X24)*100,0)</f>
        <v>18.239639118518035</v>
      </c>
      <c r="AA24" s="79">
        <f>SUM(AA15:AA23)</f>
        <v>1573690425</v>
      </c>
    </row>
    <row r="25" spans="1:27" ht="12.75">
      <c r="A25" s="250" t="s">
        <v>159</v>
      </c>
      <c r="B25" s="251"/>
      <c r="C25" s="168">
        <f aca="true" t="shared" si="2" ref="C25:Y25">+C12+C24</f>
        <v>1589258306</v>
      </c>
      <c r="D25" s="168">
        <f>+D12+D24</f>
        <v>0</v>
      </c>
      <c r="E25" s="72">
        <f t="shared" si="2"/>
        <v>1832684072</v>
      </c>
      <c r="F25" s="73">
        <f t="shared" si="2"/>
        <v>1882499495</v>
      </c>
      <c r="G25" s="73">
        <f t="shared" si="2"/>
        <v>54298151</v>
      </c>
      <c r="H25" s="73">
        <f t="shared" si="2"/>
        <v>54298151</v>
      </c>
      <c r="I25" s="73">
        <f t="shared" si="2"/>
        <v>47592211</v>
      </c>
      <c r="J25" s="73">
        <f t="shared" si="2"/>
        <v>47592211</v>
      </c>
      <c r="K25" s="73">
        <f t="shared" si="2"/>
        <v>1659903062</v>
      </c>
      <c r="L25" s="73">
        <f t="shared" si="2"/>
        <v>1836924770</v>
      </c>
      <c r="M25" s="73">
        <f t="shared" si="2"/>
        <v>1851982273</v>
      </c>
      <c r="N25" s="73">
        <f t="shared" si="2"/>
        <v>1851982273</v>
      </c>
      <c r="O25" s="73">
        <f t="shared" si="2"/>
        <v>1651823166</v>
      </c>
      <c r="P25" s="73">
        <f t="shared" si="2"/>
        <v>1767405137</v>
      </c>
      <c r="Q25" s="73">
        <f t="shared" si="2"/>
        <v>0</v>
      </c>
      <c r="R25" s="73">
        <f t="shared" si="2"/>
        <v>1767405137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1767405137</v>
      </c>
      <c r="X25" s="73">
        <f t="shared" si="2"/>
        <v>1411874623</v>
      </c>
      <c r="Y25" s="73">
        <f t="shared" si="2"/>
        <v>355530514</v>
      </c>
      <c r="Z25" s="170">
        <f>+IF(X25&lt;&gt;0,+(Y25/X25)*100,0)</f>
        <v>25.181450831983682</v>
      </c>
      <c r="AA25" s="74">
        <f>+AA12+AA24</f>
        <v>1882499495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6778476</v>
      </c>
      <c r="D30" s="155"/>
      <c r="E30" s="59">
        <v>7728121</v>
      </c>
      <c r="F30" s="60">
        <v>7728000</v>
      </c>
      <c r="G30" s="60"/>
      <c r="H30" s="60"/>
      <c r="I30" s="60"/>
      <c r="J30" s="60"/>
      <c r="K30" s="60">
        <v>6778476</v>
      </c>
      <c r="L30" s="60">
        <v>6778476</v>
      </c>
      <c r="M30" s="60">
        <v>6778476</v>
      </c>
      <c r="N30" s="60">
        <v>6778476</v>
      </c>
      <c r="O30" s="60">
        <v>6778476</v>
      </c>
      <c r="P30" s="60">
        <v>6778476</v>
      </c>
      <c r="Q30" s="60"/>
      <c r="R30" s="60">
        <v>6778476</v>
      </c>
      <c r="S30" s="60"/>
      <c r="T30" s="60"/>
      <c r="U30" s="60"/>
      <c r="V30" s="60"/>
      <c r="W30" s="60">
        <v>6778476</v>
      </c>
      <c r="X30" s="60">
        <v>5796000</v>
      </c>
      <c r="Y30" s="60">
        <v>982476</v>
      </c>
      <c r="Z30" s="140">
        <v>16.95</v>
      </c>
      <c r="AA30" s="62">
        <v>7728000</v>
      </c>
    </row>
    <row r="31" spans="1:27" ht="12.75">
      <c r="A31" s="249" t="s">
        <v>163</v>
      </c>
      <c r="B31" s="182"/>
      <c r="C31" s="155">
        <v>21802186</v>
      </c>
      <c r="D31" s="155"/>
      <c r="E31" s="59">
        <v>21919631</v>
      </c>
      <c r="F31" s="60">
        <v>22520000</v>
      </c>
      <c r="G31" s="60">
        <v>77031</v>
      </c>
      <c r="H31" s="60">
        <v>77031</v>
      </c>
      <c r="I31" s="60">
        <v>83791</v>
      </c>
      <c r="J31" s="60">
        <v>83791</v>
      </c>
      <c r="K31" s="60">
        <v>25458700</v>
      </c>
      <c r="L31" s="60">
        <v>31148395</v>
      </c>
      <c r="M31" s="60">
        <v>31218155</v>
      </c>
      <c r="N31" s="60">
        <v>31218155</v>
      </c>
      <c r="O31" s="60">
        <v>31016019</v>
      </c>
      <c r="P31" s="60">
        <v>33435758</v>
      </c>
      <c r="Q31" s="60"/>
      <c r="R31" s="60">
        <v>33435758</v>
      </c>
      <c r="S31" s="60"/>
      <c r="T31" s="60"/>
      <c r="U31" s="60"/>
      <c r="V31" s="60"/>
      <c r="W31" s="60">
        <v>33435758</v>
      </c>
      <c r="X31" s="60">
        <v>16890000</v>
      </c>
      <c r="Y31" s="60">
        <v>16545758</v>
      </c>
      <c r="Z31" s="140">
        <v>97.96</v>
      </c>
      <c r="AA31" s="62">
        <v>22520000</v>
      </c>
    </row>
    <row r="32" spans="1:27" ht="12.75">
      <c r="A32" s="249" t="s">
        <v>164</v>
      </c>
      <c r="B32" s="182"/>
      <c r="C32" s="155">
        <v>164353197</v>
      </c>
      <c r="D32" s="155"/>
      <c r="E32" s="59">
        <v>100232751</v>
      </c>
      <c r="F32" s="60">
        <v>100233000</v>
      </c>
      <c r="G32" s="60">
        <v>7416529</v>
      </c>
      <c r="H32" s="60">
        <v>7416529</v>
      </c>
      <c r="I32" s="60">
        <v>26860925</v>
      </c>
      <c r="J32" s="60">
        <v>26860925</v>
      </c>
      <c r="K32" s="60">
        <v>87524052</v>
      </c>
      <c r="L32" s="60">
        <v>236727022</v>
      </c>
      <c r="M32" s="60">
        <v>124716816</v>
      </c>
      <c r="N32" s="60">
        <v>124716816</v>
      </c>
      <c r="O32" s="60">
        <v>158374114</v>
      </c>
      <c r="P32" s="60">
        <v>162447972</v>
      </c>
      <c r="Q32" s="60"/>
      <c r="R32" s="60">
        <v>162447972</v>
      </c>
      <c r="S32" s="60"/>
      <c r="T32" s="60"/>
      <c r="U32" s="60"/>
      <c r="V32" s="60"/>
      <c r="W32" s="60">
        <v>162447972</v>
      </c>
      <c r="X32" s="60">
        <v>75174750</v>
      </c>
      <c r="Y32" s="60">
        <v>87273222</v>
      </c>
      <c r="Z32" s="140">
        <v>116.09</v>
      </c>
      <c r="AA32" s="62">
        <v>100233000</v>
      </c>
    </row>
    <row r="33" spans="1:27" ht="12.75">
      <c r="A33" s="249" t="s">
        <v>165</v>
      </c>
      <c r="B33" s="182"/>
      <c r="C33" s="155">
        <v>35038817</v>
      </c>
      <c r="D33" s="155"/>
      <c r="E33" s="59">
        <v>36690392</v>
      </c>
      <c r="F33" s="60">
        <v>39258719</v>
      </c>
      <c r="G33" s="60"/>
      <c r="H33" s="60"/>
      <c r="I33" s="60"/>
      <c r="J33" s="60"/>
      <c r="K33" s="60">
        <v>40092277</v>
      </c>
      <c r="L33" s="60">
        <v>6517957</v>
      </c>
      <c r="M33" s="60">
        <v>41096233</v>
      </c>
      <c r="N33" s="60">
        <v>41096233</v>
      </c>
      <c r="O33" s="60">
        <v>16068740</v>
      </c>
      <c r="P33" s="60">
        <v>13296433</v>
      </c>
      <c r="Q33" s="60"/>
      <c r="R33" s="60">
        <v>13296433</v>
      </c>
      <c r="S33" s="60"/>
      <c r="T33" s="60"/>
      <c r="U33" s="60"/>
      <c r="V33" s="60"/>
      <c r="W33" s="60">
        <v>13296433</v>
      </c>
      <c r="X33" s="60">
        <v>29444039</v>
      </c>
      <c r="Y33" s="60">
        <v>-16147606</v>
      </c>
      <c r="Z33" s="140">
        <v>-54.84</v>
      </c>
      <c r="AA33" s="62">
        <v>39258719</v>
      </c>
    </row>
    <row r="34" spans="1:27" ht="12.75">
      <c r="A34" s="250" t="s">
        <v>58</v>
      </c>
      <c r="B34" s="251"/>
      <c r="C34" s="168">
        <f aca="true" t="shared" si="3" ref="C34:Y34">SUM(C29:C33)</f>
        <v>227972676</v>
      </c>
      <c r="D34" s="168">
        <f>SUM(D29:D33)</f>
        <v>0</v>
      </c>
      <c r="E34" s="72">
        <f t="shared" si="3"/>
        <v>166570895</v>
      </c>
      <c r="F34" s="73">
        <f t="shared" si="3"/>
        <v>169739719</v>
      </c>
      <c r="G34" s="73">
        <f t="shared" si="3"/>
        <v>7493560</v>
      </c>
      <c r="H34" s="73">
        <f t="shared" si="3"/>
        <v>7493560</v>
      </c>
      <c r="I34" s="73">
        <f t="shared" si="3"/>
        <v>26944716</v>
      </c>
      <c r="J34" s="73">
        <f t="shared" si="3"/>
        <v>26944716</v>
      </c>
      <c r="K34" s="73">
        <f t="shared" si="3"/>
        <v>159853505</v>
      </c>
      <c r="L34" s="73">
        <f t="shared" si="3"/>
        <v>281171850</v>
      </c>
      <c r="M34" s="73">
        <f t="shared" si="3"/>
        <v>203809680</v>
      </c>
      <c r="N34" s="73">
        <f t="shared" si="3"/>
        <v>203809680</v>
      </c>
      <c r="O34" s="73">
        <f t="shared" si="3"/>
        <v>212237349</v>
      </c>
      <c r="P34" s="73">
        <f t="shared" si="3"/>
        <v>215958639</v>
      </c>
      <c r="Q34" s="73">
        <f t="shared" si="3"/>
        <v>0</v>
      </c>
      <c r="R34" s="73">
        <f t="shared" si="3"/>
        <v>215958639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215958639</v>
      </c>
      <c r="X34" s="73">
        <f t="shared" si="3"/>
        <v>127304789</v>
      </c>
      <c r="Y34" s="73">
        <f t="shared" si="3"/>
        <v>88653850</v>
      </c>
      <c r="Z34" s="170">
        <f>+IF(X34&lt;&gt;0,+(Y34/X34)*100,0)</f>
        <v>69.63905340591704</v>
      </c>
      <c r="AA34" s="74">
        <f>SUM(AA29:AA33)</f>
        <v>169739719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28440874</v>
      </c>
      <c r="D37" s="155"/>
      <c r="E37" s="59">
        <v>20486000</v>
      </c>
      <c r="F37" s="60">
        <v>20486000</v>
      </c>
      <c r="G37" s="60"/>
      <c r="H37" s="60"/>
      <c r="I37" s="60"/>
      <c r="J37" s="60"/>
      <c r="K37" s="60">
        <v>28440874</v>
      </c>
      <c r="L37" s="60">
        <v>26565429</v>
      </c>
      <c r="M37" s="60">
        <v>26565429</v>
      </c>
      <c r="N37" s="60">
        <v>26565429</v>
      </c>
      <c r="O37" s="60">
        <v>26565429</v>
      </c>
      <c r="P37" s="60">
        <v>26565429</v>
      </c>
      <c r="Q37" s="60"/>
      <c r="R37" s="60">
        <v>26565429</v>
      </c>
      <c r="S37" s="60"/>
      <c r="T37" s="60"/>
      <c r="U37" s="60"/>
      <c r="V37" s="60"/>
      <c r="W37" s="60">
        <v>26565429</v>
      </c>
      <c r="X37" s="60">
        <v>15364500</v>
      </c>
      <c r="Y37" s="60">
        <v>11200929</v>
      </c>
      <c r="Z37" s="140">
        <v>72.9</v>
      </c>
      <c r="AA37" s="62">
        <v>20486000</v>
      </c>
    </row>
    <row r="38" spans="1:27" ht="12.75">
      <c r="A38" s="249" t="s">
        <v>165</v>
      </c>
      <c r="B38" s="182"/>
      <c r="C38" s="155">
        <v>99656000</v>
      </c>
      <c r="D38" s="155"/>
      <c r="E38" s="59">
        <v>96229427</v>
      </c>
      <c r="F38" s="60">
        <v>97027000</v>
      </c>
      <c r="G38" s="60"/>
      <c r="H38" s="60"/>
      <c r="I38" s="60"/>
      <c r="J38" s="60"/>
      <c r="K38" s="60">
        <v>94864000</v>
      </c>
      <c r="L38" s="60">
        <v>132818277</v>
      </c>
      <c r="M38" s="60">
        <v>98195000</v>
      </c>
      <c r="N38" s="60">
        <v>98195000</v>
      </c>
      <c r="O38" s="60">
        <v>160278149</v>
      </c>
      <c r="P38" s="60">
        <v>132773277</v>
      </c>
      <c r="Q38" s="60"/>
      <c r="R38" s="60">
        <v>132773277</v>
      </c>
      <c r="S38" s="60"/>
      <c r="T38" s="60"/>
      <c r="U38" s="60"/>
      <c r="V38" s="60"/>
      <c r="W38" s="60">
        <v>132773277</v>
      </c>
      <c r="X38" s="60">
        <v>72770250</v>
      </c>
      <c r="Y38" s="60">
        <v>60003027</v>
      </c>
      <c r="Z38" s="140">
        <v>82.46</v>
      </c>
      <c r="AA38" s="62">
        <v>97027000</v>
      </c>
    </row>
    <row r="39" spans="1:27" ht="12.75">
      <c r="A39" s="250" t="s">
        <v>59</v>
      </c>
      <c r="B39" s="253"/>
      <c r="C39" s="168">
        <f aca="true" t="shared" si="4" ref="C39:Y39">SUM(C37:C38)</f>
        <v>128096874</v>
      </c>
      <c r="D39" s="168">
        <f>SUM(D37:D38)</f>
        <v>0</v>
      </c>
      <c r="E39" s="76">
        <f t="shared" si="4"/>
        <v>116715427</v>
      </c>
      <c r="F39" s="77">
        <f t="shared" si="4"/>
        <v>117513000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123304874</v>
      </c>
      <c r="L39" s="77">
        <f t="shared" si="4"/>
        <v>159383706</v>
      </c>
      <c r="M39" s="77">
        <f t="shared" si="4"/>
        <v>124760429</v>
      </c>
      <c r="N39" s="77">
        <f t="shared" si="4"/>
        <v>124760429</v>
      </c>
      <c r="O39" s="77">
        <f t="shared" si="4"/>
        <v>186843578</v>
      </c>
      <c r="P39" s="77">
        <f t="shared" si="4"/>
        <v>159338706</v>
      </c>
      <c r="Q39" s="77">
        <f t="shared" si="4"/>
        <v>0</v>
      </c>
      <c r="R39" s="77">
        <f t="shared" si="4"/>
        <v>159338706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159338706</v>
      </c>
      <c r="X39" s="77">
        <f t="shared" si="4"/>
        <v>88134750</v>
      </c>
      <c r="Y39" s="77">
        <f t="shared" si="4"/>
        <v>71203956</v>
      </c>
      <c r="Z39" s="212">
        <f>+IF(X39&lt;&gt;0,+(Y39/X39)*100,0)</f>
        <v>80.78987686468732</v>
      </c>
      <c r="AA39" s="79">
        <f>SUM(AA37:AA38)</f>
        <v>117513000</v>
      </c>
    </row>
    <row r="40" spans="1:27" ht="12.75">
      <c r="A40" s="250" t="s">
        <v>167</v>
      </c>
      <c r="B40" s="251"/>
      <c r="C40" s="168">
        <f aca="true" t="shared" si="5" ref="C40:Y40">+C34+C39</f>
        <v>356069550</v>
      </c>
      <c r="D40" s="168">
        <f>+D34+D39</f>
        <v>0</v>
      </c>
      <c r="E40" s="72">
        <f t="shared" si="5"/>
        <v>283286322</v>
      </c>
      <c r="F40" s="73">
        <f t="shared" si="5"/>
        <v>287252719</v>
      </c>
      <c r="G40" s="73">
        <f t="shared" si="5"/>
        <v>7493560</v>
      </c>
      <c r="H40" s="73">
        <f t="shared" si="5"/>
        <v>7493560</v>
      </c>
      <c r="I40" s="73">
        <f t="shared" si="5"/>
        <v>26944716</v>
      </c>
      <c r="J40" s="73">
        <f t="shared" si="5"/>
        <v>26944716</v>
      </c>
      <c r="K40" s="73">
        <f t="shared" si="5"/>
        <v>283158379</v>
      </c>
      <c r="L40" s="73">
        <f t="shared" si="5"/>
        <v>440555556</v>
      </c>
      <c r="M40" s="73">
        <f t="shared" si="5"/>
        <v>328570109</v>
      </c>
      <c r="N40" s="73">
        <f t="shared" si="5"/>
        <v>328570109</v>
      </c>
      <c r="O40" s="73">
        <f t="shared" si="5"/>
        <v>399080927</v>
      </c>
      <c r="P40" s="73">
        <f t="shared" si="5"/>
        <v>375297345</v>
      </c>
      <c r="Q40" s="73">
        <f t="shared" si="5"/>
        <v>0</v>
      </c>
      <c r="R40" s="73">
        <f t="shared" si="5"/>
        <v>375297345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375297345</v>
      </c>
      <c r="X40" s="73">
        <f t="shared" si="5"/>
        <v>215439539</v>
      </c>
      <c r="Y40" s="73">
        <f t="shared" si="5"/>
        <v>159857806</v>
      </c>
      <c r="Z40" s="170">
        <f>+IF(X40&lt;&gt;0,+(Y40/X40)*100,0)</f>
        <v>74.20077425991892</v>
      </c>
      <c r="AA40" s="74">
        <f>+AA34+AA39</f>
        <v>287252719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1233188756</v>
      </c>
      <c r="D42" s="257">
        <f>+D25-D40</f>
        <v>0</v>
      </c>
      <c r="E42" s="258">
        <f t="shared" si="6"/>
        <v>1549397750</v>
      </c>
      <c r="F42" s="259">
        <f t="shared" si="6"/>
        <v>1595246776</v>
      </c>
      <c r="G42" s="259">
        <f t="shared" si="6"/>
        <v>46804591</v>
      </c>
      <c r="H42" s="259">
        <f t="shared" si="6"/>
        <v>46804591</v>
      </c>
      <c r="I42" s="259">
        <f t="shared" si="6"/>
        <v>20647495</v>
      </c>
      <c r="J42" s="259">
        <f t="shared" si="6"/>
        <v>20647495</v>
      </c>
      <c r="K42" s="259">
        <f t="shared" si="6"/>
        <v>1376744683</v>
      </c>
      <c r="L42" s="259">
        <f t="shared" si="6"/>
        <v>1396369214</v>
      </c>
      <c r="M42" s="259">
        <f t="shared" si="6"/>
        <v>1523412164</v>
      </c>
      <c r="N42" s="259">
        <f t="shared" si="6"/>
        <v>1523412164</v>
      </c>
      <c r="O42" s="259">
        <f t="shared" si="6"/>
        <v>1252742239</v>
      </c>
      <c r="P42" s="259">
        <f t="shared" si="6"/>
        <v>1392107792</v>
      </c>
      <c r="Q42" s="259">
        <f t="shared" si="6"/>
        <v>0</v>
      </c>
      <c r="R42" s="259">
        <f t="shared" si="6"/>
        <v>1392107792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1392107792</v>
      </c>
      <c r="X42" s="259">
        <f t="shared" si="6"/>
        <v>1196435084</v>
      </c>
      <c r="Y42" s="259">
        <f t="shared" si="6"/>
        <v>195672708</v>
      </c>
      <c r="Z42" s="260">
        <f>+IF(X42&lt;&gt;0,+(Y42/X42)*100,0)</f>
        <v>16.354644779039262</v>
      </c>
      <c r="AA42" s="261">
        <f>+AA25-AA40</f>
        <v>1595246776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1223863000</v>
      </c>
      <c r="D45" s="155"/>
      <c r="E45" s="59">
        <v>870612412</v>
      </c>
      <c r="F45" s="60">
        <v>1491957776</v>
      </c>
      <c r="G45" s="60">
        <v>46753232</v>
      </c>
      <c r="H45" s="60">
        <v>46753232</v>
      </c>
      <c r="I45" s="60">
        <v>20594001</v>
      </c>
      <c r="J45" s="60">
        <v>20594001</v>
      </c>
      <c r="K45" s="60">
        <v>857511721</v>
      </c>
      <c r="L45" s="60">
        <v>995156065</v>
      </c>
      <c r="M45" s="60">
        <v>1122142802</v>
      </c>
      <c r="N45" s="60">
        <v>1122142802</v>
      </c>
      <c r="O45" s="60">
        <v>851416339</v>
      </c>
      <c r="P45" s="60">
        <v>990731555</v>
      </c>
      <c r="Q45" s="60"/>
      <c r="R45" s="60">
        <v>990731555</v>
      </c>
      <c r="S45" s="60"/>
      <c r="T45" s="60"/>
      <c r="U45" s="60"/>
      <c r="V45" s="60"/>
      <c r="W45" s="60">
        <v>990731555</v>
      </c>
      <c r="X45" s="60">
        <v>1118968332</v>
      </c>
      <c r="Y45" s="60">
        <v>-128236777</v>
      </c>
      <c r="Z45" s="139">
        <v>-11.46</v>
      </c>
      <c r="AA45" s="62">
        <v>1491957776</v>
      </c>
    </row>
    <row r="46" spans="1:27" ht="12.75">
      <c r="A46" s="249" t="s">
        <v>171</v>
      </c>
      <c r="B46" s="182"/>
      <c r="C46" s="155">
        <v>9325756</v>
      </c>
      <c r="D46" s="155"/>
      <c r="E46" s="59">
        <v>678785338</v>
      </c>
      <c r="F46" s="60">
        <v>103289000</v>
      </c>
      <c r="G46" s="60">
        <v>51359</v>
      </c>
      <c r="H46" s="60">
        <v>51359</v>
      </c>
      <c r="I46" s="60">
        <v>53494</v>
      </c>
      <c r="J46" s="60">
        <v>53494</v>
      </c>
      <c r="K46" s="60">
        <v>519232962</v>
      </c>
      <c r="L46" s="60">
        <v>401213149</v>
      </c>
      <c r="M46" s="60">
        <v>401269362</v>
      </c>
      <c r="N46" s="60">
        <v>401269362</v>
      </c>
      <c r="O46" s="60">
        <v>401325898</v>
      </c>
      <c r="P46" s="60">
        <v>401376237</v>
      </c>
      <c r="Q46" s="60"/>
      <c r="R46" s="60">
        <v>401376237</v>
      </c>
      <c r="S46" s="60"/>
      <c r="T46" s="60"/>
      <c r="U46" s="60"/>
      <c r="V46" s="60"/>
      <c r="W46" s="60">
        <v>401376237</v>
      </c>
      <c r="X46" s="60">
        <v>77466750</v>
      </c>
      <c r="Y46" s="60">
        <v>323909487</v>
      </c>
      <c r="Z46" s="139">
        <v>418.13</v>
      </c>
      <c r="AA46" s="62">
        <v>103289000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1233188756</v>
      </c>
      <c r="D48" s="217">
        <f>SUM(D45:D47)</f>
        <v>0</v>
      </c>
      <c r="E48" s="264">
        <f t="shared" si="7"/>
        <v>1549397750</v>
      </c>
      <c r="F48" s="219">
        <f t="shared" si="7"/>
        <v>1595246776</v>
      </c>
      <c r="G48" s="219">
        <f t="shared" si="7"/>
        <v>46804591</v>
      </c>
      <c r="H48" s="219">
        <f t="shared" si="7"/>
        <v>46804591</v>
      </c>
      <c r="I48" s="219">
        <f t="shared" si="7"/>
        <v>20647495</v>
      </c>
      <c r="J48" s="219">
        <f t="shared" si="7"/>
        <v>20647495</v>
      </c>
      <c r="K48" s="219">
        <f t="shared" si="7"/>
        <v>1376744683</v>
      </c>
      <c r="L48" s="219">
        <f t="shared" si="7"/>
        <v>1396369214</v>
      </c>
      <c r="M48" s="219">
        <f t="shared" si="7"/>
        <v>1523412164</v>
      </c>
      <c r="N48" s="219">
        <f t="shared" si="7"/>
        <v>1523412164</v>
      </c>
      <c r="O48" s="219">
        <f t="shared" si="7"/>
        <v>1252742237</v>
      </c>
      <c r="P48" s="219">
        <f t="shared" si="7"/>
        <v>1392107792</v>
      </c>
      <c r="Q48" s="219">
        <f t="shared" si="7"/>
        <v>0</v>
      </c>
      <c r="R48" s="219">
        <f t="shared" si="7"/>
        <v>1392107792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1392107792</v>
      </c>
      <c r="X48" s="219">
        <f t="shared" si="7"/>
        <v>1196435082</v>
      </c>
      <c r="Y48" s="219">
        <f t="shared" si="7"/>
        <v>195672710</v>
      </c>
      <c r="Z48" s="265">
        <f>+IF(X48&lt;&gt;0,+(Y48/X48)*100,0)</f>
        <v>16.35464497354149</v>
      </c>
      <c r="AA48" s="232">
        <f>SUM(AA45:AA47)</f>
        <v>1595246776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320740978</v>
      </c>
      <c r="D6" s="155"/>
      <c r="E6" s="59">
        <v>327543773</v>
      </c>
      <c r="F6" s="60">
        <v>327834664</v>
      </c>
      <c r="G6" s="60">
        <v>31355989</v>
      </c>
      <c r="H6" s="60"/>
      <c r="I6" s="60">
        <v>34860101</v>
      </c>
      <c r="J6" s="60">
        <v>66216090</v>
      </c>
      <c r="K6" s="60">
        <v>34792872</v>
      </c>
      <c r="L6" s="60">
        <v>31476607</v>
      </c>
      <c r="M6" s="60">
        <v>31997421</v>
      </c>
      <c r="N6" s="60">
        <v>98266900</v>
      </c>
      <c r="O6" s="60">
        <v>36706014</v>
      </c>
      <c r="P6" s="60">
        <v>31515954</v>
      </c>
      <c r="Q6" s="60">
        <v>31742081</v>
      </c>
      <c r="R6" s="60">
        <v>99964049</v>
      </c>
      <c r="S6" s="60"/>
      <c r="T6" s="60"/>
      <c r="U6" s="60"/>
      <c r="V6" s="60"/>
      <c r="W6" s="60">
        <v>264447039</v>
      </c>
      <c r="X6" s="60">
        <v>248867320</v>
      </c>
      <c r="Y6" s="60">
        <v>15579719</v>
      </c>
      <c r="Z6" s="140">
        <v>6.26</v>
      </c>
      <c r="AA6" s="62">
        <v>327834664</v>
      </c>
    </row>
    <row r="7" spans="1:27" ht="12.75">
      <c r="A7" s="249" t="s">
        <v>32</v>
      </c>
      <c r="B7" s="182"/>
      <c r="C7" s="155">
        <v>148845399</v>
      </c>
      <c r="D7" s="155"/>
      <c r="E7" s="59">
        <v>174359496</v>
      </c>
      <c r="F7" s="60">
        <v>160915068</v>
      </c>
      <c r="G7" s="60">
        <v>13077083</v>
      </c>
      <c r="H7" s="60">
        <v>18984888</v>
      </c>
      <c r="I7" s="60">
        <v>13244908</v>
      </c>
      <c r="J7" s="60">
        <v>45306879</v>
      </c>
      <c r="K7" s="60">
        <v>13098728</v>
      </c>
      <c r="L7" s="60">
        <v>14847959</v>
      </c>
      <c r="M7" s="60">
        <v>13046200</v>
      </c>
      <c r="N7" s="60">
        <v>40992887</v>
      </c>
      <c r="O7" s="60">
        <v>14333308</v>
      </c>
      <c r="P7" s="60">
        <v>13903292</v>
      </c>
      <c r="Q7" s="60">
        <v>13446871</v>
      </c>
      <c r="R7" s="60">
        <v>41683471</v>
      </c>
      <c r="S7" s="60"/>
      <c r="T7" s="60"/>
      <c r="U7" s="60"/>
      <c r="V7" s="60"/>
      <c r="W7" s="60">
        <v>127983237</v>
      </c>
      <c r="X7" s="60">
        <v>119570163</v>
      </c>
      <c r="Y7" s="60">
        <v>8413074</v>
      </c>
      <c r="Z7" s="140">
        <v>7.04</v>
      </c>
      <c r="AA7" s="62">
        <v>160915068</v>
      </c>
    </row>
    <row r="8" spans="1:27" ht="12.75">
      <c r="A8" s="249" t="s">
        <v>178</v>
      </c>
      <c r="B8" s="182"/>
      <c r="C8" s="155">
        <v>135966826</v>
      </c>
      <c r="D8" s="155"/>
      <c r="E8" s="59">
        <v>77912931</v>
      </c>
      <c r="F8" s="60">
        <v>68033377</v>
      </c>
      <c r="G8" s="60">
        <v>3173104</v>
      </c>
      <c r="H8" s="60">
        <v>3160911</v>
      </c>
      <c r="I8" s="60">
        <v>49960455</v>
      </c>
      <c r="J8" s="60">
        <v>56294470</v>
      </c>
      <c r="K8" s="60">
        <v>3623697</v>
      </c>
      <c r="L8" s="60">
        <v>3204165</v>
      </c>
      <c r="M8" s="60">
        <v>3124436</v>
      </c>
      <c r="N8" s="60">
        <v>9952298</v>
      </c>
      <c r="O8" s="60">
        <v>7071097</v>
      </c>
      <c r="P8" s="60">
        <v>3032185</v>
      </c>
      <c r="Q8" s="60">
        <v>5073940</v>
      </c>
      <c r="R8" s="60">
        <v>15177222</v>
      </c>
      <c r="S8" s="60"/>
      <c r="T8" s="60"/>
      <c r="U8" s="60"/>
      <c r="V8" s="60"/>
      <c r="W8" s="60">
        <v>81423990</v>
      </c>
      <c r="X8" s="60">
        <v>39802045</v>
      </c>
      <c r="Y8" s="60">
        <v>41621945</v>
      </c>
      <c r="Z8" s="140">
        <v>104.57</v>
      </c>
      <c r="AA8" s="62">
        <v>68033377</v>
      </c>
    </row>
    <row r="9" spans="1:27" ht="12.75">
      <c r="A9" s="249" t="s">
        <v>179</v>
      </c>
      <c r="B9" s="182"/>
      <c r="C9" s="155">
        <v>138792329</v>
      </c>
      <c r="D9" s="155"/>
      <c r="E9" s="59">
        <v>200962364</v>
      </c>
      <c r="F9" s="60">
        <v>202662366</v>
      </c>
      <c r="G9" s="60">
        <v>20532000</v>
      </c>
      <c r="H9" s="60">
        <v>8844351</v>
      </c>
      <c r="I9" s="60"/>
      <c r="J9" s="60">
        <v>29376351</v>
      </c>
      <c r="K9" s="60">
        <v>668241</v>
      </c>
      <c r="L9" s="60">
        <v>1195850</v>
      </c>
      <c r="M9" s="60">
        <v>36863000</v>
      </c>
      <c r="N9" s="60">
        <v>38727091</v>
      </c>
      <c r="O9" s="60"/>
      <c r="P9" s="60">
        <v>798000</v>
      </c>
      <c r="Q9" s="60">
        <v>59254280</v>
      </c>
      <c r="R9" s="60">
        <v>60052280</v>
      </c>
      <c r="S9" s="60"/>
      <c r="T9" s="60"/>
      <c r="U9" s="60"/>
      <c r="V9" s="60"/>
      <c r="W9" s="60">
        <v>128155722</v>
      </c>
      <c r="X9" s="60">
        <v>173194683</v>
      </c>
      <c r="Y9" s="60">
        <v>-45038961</v>
      </c>
      <c r="Z9" s="140">
        <v>-26</v>
      </c>
      <c r="AA9" s="62">
        <v>202662366</v>
      </c>
    </row>
    <row r="10" spans="1:27" ht="12.75">
      <c r="A10" s="249" t="s">
        <v>180</v>
      </c>
      <c r="B10" s="182"/>
      <c r="C10" s="155">
        <v>78704199</v>
      </c>
      <c r="D10" s="155"/>
      <c r="E10" s="59">
        <v>121837650</v>
      </c>
      <c r="F10" s="60">
        <v>82280197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82280197</v>
      </c>
      <c r="Y10" s="60">
        <v>-82280197</v>
      </c>
      <c r="Z10" s="140">
        <v>-100</v>
      </c>
      <c r="AA10" s="62">
        <v>82280197</v>
      </c>
    </row>
    <row r="11" spans="1:27" ht="12.75">
      <c r="A11" s="249" t="s">
        <v>181</v>
      </c>
      <c r="B11" s="182"/>
      <c r="C11" s="155">
        <v>13489448</v>
      </c>
      <c r="D11" s="155"/>
      <c r="E11" s="59">
        <v>11103506</v>
      </c>
      <c r="F11" s="60">
        <v>8116913</v>
      </c>
      <c r="G11" s="60">
        <v>1173760</v>
      </c>
      <c r="H11" s="60">
        <v>1038754</v>
      </c>
      <c r="I11" s="60">
        <v>1097986</v>
      </c>
      <c r="J11" s="60">
        <v>3310500</v>
      </c>
      <c r="K11" s="60">
        <v>1785284</v>
      </c>
      <c r="L11" s="60">
        <v>1335210</v>
      </c>
      <c r="M11" s="60">
        <v>1438264</v>
      </c>
      <c r="N11" s="60">
        <v>4558758</v>
      </c>
      <c r="O11" s="60">
        <v>1779209</v>
      </c>
      <c r="P11" s="60">
        <v>1347571</v>
      </c>
      <c r="Q11" s="60">
        <v>1659058</v>
      </c>
      <c r="R11" s="60">
        <v>4785838</v>
      </c>
      <c r="S11" s="60"/>
      <c r="T11" s="60"/>
      <c r="U11" s="60"/>
      <c r="V11" s="60"/>
      <c r="W11" s="60">
        <v>12655096</v>
      </c>
      <c r="X11" s="60">
        <v>6054596</v>
      </c>
      <c r="Y11" s="60">
        <v>6600500</v>
      </c>
      <c r="Z11" s="140">
        <v>109.02</v>
      </c>
      <c r="AA11" s="62">
        <v>8116913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-828033335</v>
      </c>
      <c r="D14" s="155"/>
      <c r="E14" s="59">
        <v>-725860222</v>
      </c>
      <c r="F14" s="60">
        <v>-708257588</v>
      </c>
      <c r="G14" s="60">
        <v>-35969452</v>
      </c>
      <c r="H14" s="60">
        <v>47773968</v>
      </c>
      <c r="I14" s="60">
        <v>60913400</v>
      </c>
      <c r="J14" s="60">
        <v>72717916</v>
      </c>
      <c r="K14" s="60">
        <v>54965619</v>
      </c>
      <c r="L14" s="60">
        <v>-59580634</v>
      </c>
      <c r="M14" s="60">
        <v>-57710116</v>
      </c>
      <c r="N14" s="60">
        <v>-62325131</v>
      </c>
      <c r="O14" s="60">
        <v>-61797024</v>
      </c>
      <c r="P14" s="60">
        <v>-60943391</v>
      </c>
      <c r="Q14" s="60">
        <v>-59366601</v>
      </c>
      <c r="R14" s="60">
        <v>-182107016</v>
      </c>
      <c r="S14" s="60"/>
      <c r="T14" s="60"/>
      <c r="U14" s="60"/>
      <c r="V14" s="60"/>
      <c r="W14" s="60">
        <v>-171714231</v>
      </c>
      <c r="X14" s="60">
        <v>-516191171</v>
      </c>
      <c r="Y14" s="60">
        <v>344476940</v>
      </c>
      <c r="Z14" s="140">
        <v>-66.73</v>
      </c>
      <c r="AA14" s="62">
        <v>-708257588</v>
      </c>
    </row>
    <row r="15" spans="1:27" ht="12.75">
      <c r="A15" s="249" t="s">
        <v>40</v>
      </c>
      <c r="B15" s="182"/>
      <c r="C15" s="155">
        <v>-4252546</v>
      </c>
      <c r="D15" s="155"/>
      <c r="E15" s="59">
        <v>-4373388</v>
      </c>
      <c r="F15" s="60">
        <v>-4085755</v>
      </c>
      <c r="G15" s="60"/>
      <c r="H15" s="60"/>
      <c r="I15" s="60"/>
      <c r="J15" s="60"/>
      <c r="K15" s="60">
        <v>1874915</v>
      </c>
      <c r="L15" s="60"/>
      <c r="M15" s="60"/>
      <c r="N15" s="60">
        <v>1874915</v>
      </c>
      <c r="O15" s="60"/>
      <c r="P15" s="60">
        <v>-41215</v>
      </c>
      <c r="Q15" s="60">
        <v>-41114</v>
      </c>
      <c r="R15" s="60">
        <v>-82329</v>
      </c>
      <c r="S15" s="60"/>
      <c r="T15" s="60"/>
      <c r="U15" s="60"/>
      <c r="V15" s="60"/>
      <c r="W15" s="60">
        <v>1792586</v>
      </c>
      <c r="X15" s="60">
        <v>-3014827</v>
      </c>
      <c r="Y15" s="60">
        <v>4807413</v>
      </c>
      <c r="Z15" s="140">
        <v>-159.46</v>
      </c>
      <c r="AA15" s="62">
        <v>-4085755</v>
      </c>
    </row>
    <row r="16" spans="1:27" ht="12.75">
      <c r="A16" s="249" t="s">
        <v>42</v>
      </c>
      <c r="B16" s="182"/>
      <c r="C16" s="155">
        <v>-5519872</v>
      </c>
      <c r="D16" s="155"/>
      <c r="E16" s="59">
        <v>-9508620</v>
      </c>
      <c r="F16" s="60">
        <v>-9353791</v>
      </c>
      <c r="G16" s="60">
        <v>-81400</v>
      </c>
      <c r="H16" s="60">
        <v>26840</v>
      </c>
      <c r="I16" s="60">
        <v>141874</v>
      </c>
      <c r="J16" s="60">
        <v>87314</v>
      </c>
      <c r="K16" s="60">
        <v>446617</v>
      </c>
      <c r="L16" s="60">
        <v>-614386</v>
      </c>
      <c r="M16" s="60">
        <v>-171500</v>
      </c>
      <c r="N16" s="60">
        <v>-339269</v>
      </c>
      <c r="O16" s="60">
        <v>-174547</v>
      </c>
      <c r="P16" s="60">
        <v>-1998834</v>
      </c>
      <c r="Q16" s="60">
        <v>-3531868</v>
      </c>
      <c r="R16" s="60">
        <v>-5705249</v>
      </c>
      <c r="S16" s="60"/>
      <c r="T16" s="60"/>
      <c r="U16" s="60"/>
      <c r="V16" s="60"/>
      <c r="W16" s="60">
        <v>-5957204</v>
      </c>
      <c r="X16" s="60">
        <v>-5521987</v>
      </c>
      <c r="Y16" s="60">
        <v>-435217</v>
      </c>
      <c r="Z16" s="140">
        <v>7.88</v>
      </c>
      <c r="AA16" s="62">
        <v>-9353791</v>
      </c>
    </row>
    <row r="17" spans="1:27" ht="12.75">
      <c r="A17" s="250" t="s">
        <v>185</v>
      </c>
      <c r="B17" s="251"/>
      <c r="C17" s="168">
        <f aca="true" t="shared" si="0" ref="C17:Y17">SUM(C6:C16)</f>
        <v>-1266574</v>
      </c>
      <c r="D17" s="168">
        <f t="shared" si="0"/>
        <v>0</v>
      </c>
      <c r="E17" s="72">
        <f t="shared" si="0"/>
        <v>173977490</v>
      </c>
      <c r="F17" s="73">
        <f t="shared" si="0"/>
        <v>128145451</v>
      </c>
      <c r="G17" s="73">
        <f t="shared" si="0"/>
        <v>33261084</v>
      </c>
      <c r="H17" s="73">
        <f t="shared" si="0"/>
        <v>79829712</v>
      </c>
      <c r="I17" s="73">
        <f t="shared" si="0"/>
        <v>160218724</v>
      </c>
      <c r="J17" s="73">
        <f t="shared" si="0"/>
        <v>273309520</v>
      </c>
      <c r="K17" s="73">
        <f t="shared" si="0"/>
        <v>111255973</v>
      </c>
      <c r="L17" s="73">
        <f t="shared" si="0"/>
        <v>-8135229</v>
      </c>
      <c r="M17" s="73">
        <f t="shared" si="0"/>
        <v>28587705</v>
      </c>
      <c r="N17" s="73">
        <f t="shared" si="0"/>
        <v>131708449</v>
      </c>
      <c r="O17" s="73">
        <f t="shared" si="0"/>
        <v>-2081943</v>
      </c>
      <c r="P17" s="73">
        <f t="shared" si="0"/>
        <v>-12386438</v>
      </c>
      <c r="Q17" s="73">
        <f t="shared" si="0"/>
        <v>48236647</v>
      </c>
      <c r="R17" s="73">
        <f t="shared" si="0"/>
        <v>33768266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438786235</v>
      </c>
      <c r="X17" s="73">
        <f t="shared" si="0"/>
        <v>145041019</v>
      </c>
      <c r="Y17" s="73">
        <f t="shared" si="0"/>
        <v>293745216</v>
      </c>
      <c r="Z17" s="170">
        <f>+IF(X17&lt;&gt;0,+(Y17/X17)*100,0)</f>
        <v>202.5256151847637</v>
      </c>
      <c r="AA17" s="74">
        <f>SUM(AA6:AA16)</f>
        <v>128145451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-146428136</v>
      </c>
      <c r="F26" s="60">
        <v>-145645341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-87605301</v>
      </c>
      <c r="Y26" s="60">
        <v>87605301</v>
      </c>
      <c r="Z26" s="140">
        <v>-100</v>
      </c>
      <c r="AA26" s="62">
        <v>-145645341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-146428136</v>
      </c>
      <c r="F27" s="73">
        <f t="shared" si="1"/>
        <v>-145645341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-87605301</v>
      </c>
      <c r="Y27" s="73">
        <f t="shared" si="1"/>
        <v>87605301</v>
      </c>
      <c r="Z27" s="170">
        <f>+IF(X27&lt;&gt;0,+(Y27/X27)*100,0)</f>
        <v>-100</v>
      </c>
      <c r="AA27" s="74">
        <f>SUM(AA21:AA26)</f>
        <v>-145645341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800004</v>
      </c>
      <c r="F33" s="60">
        <v>800004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600003</v>
      </c>
      <c r="Y33" s="60">
        <v>-600003</v>
      </c>
      <c r="Z33" s="140">
        <v>-100</v>
      </c>
      <c r="AA33" s="62">
        <v>800004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-7046479</v>
      </c>
      <c r="F35" s="60">
        <v>-7046479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-5384414</v>
      </c>
      <c r="Y35" s="60">
        <v>5384414</v>
      </c>
      <c r="Z35" s="140">
        <v>-100</v>
      </c>
      <c r="AA35" s="62">
        <v>-7046479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-6246475</v>
      </c>
      <c r="F36" s="73">
        <f t="shared" si="2"/>
        <v>-6246475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-4784411</v>
      </c>
      <c r="Y36" s="73">
        <f t="shared" si="2"/>
        <v>4784411</v>
      </c>
      <c r="Z36" s="170">
        <f>+IF(X36&lt;&gt;0,+(Y36/X36)*100,0)</f>
        <v>-100</v>
      </c>
      <c r="AA36" s="74">
        <f>SUM(AA31:AA35)</f>
        <v>-6246475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-1266574</v>
      </c>
      <c r="D38" s="153">
        <f>+D17+D27+D36</f>
        <v>0</v>
      </c>
      <c r="E38" s="99">
        <f t="shared" si="3"/>
        <v>21302879</v>
      </c>
      <c r="F38" s="100">
        <f t="shared" si="3"/>
        <v>-23746365</v>
      </c>
      <c r="G38" s="100">
        <f t="shared" si="3"/>
        <v>33261084</v>
      </c>
      <c r="H38" s="100">
        <f t="shared" si="3"/>
        <v>79829712</v>
      </c>
      <c r="I38" s="100">
        <f t="shared" si="3"/>
        <v>160218724</v>
      </c>
      <c r="J38" s="100">
        <f t="shared" si="3"/>
        <v>273309520</v>
      </c>
      <c r="K38" s="100">
        <f t="shared" si="3"/>
        <v>111255973</v>
      </c>
      <c r="L38" s="100">
        <f t="shared" si="3"/>
        <v>-8135229</v>
      </c>
      <c r="M38" s="100">
        <f t="shared" si="3"/>
        <v>28587705</v>
      </c>
      <c r="N38" s="100">
        <f t="shared" si="3"/>
        <v>131708449</v>
      </c>
      <c r="O38" s="100">
        <f t="shared" si="3"/>
        <v>-2081943</v>
      </c>
      <c r="P38" s="100">
        <f t="shared" si="3"/>
        <v>-12386438</v>
      </c>
      <c r="Q38" s="100">
        <f t="shared" si="3"/>
        <v>48236647</v>
      </c>
      <c r="R38" s="100">
        <f t="shared" si="3"/>
        <v>33768266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438786235</v>
      </c>
      <c r="X38" s="100">
        <f t="shared" si="3"/>
        <v>52651307</v>
      </c>
      <c r="Y38" s="100">
        <f t="shared" si="3"/>
        <v>386134928</v>
      </c>
      <c r="Z38" s="137">
        <f>+IF(X38&lt;&gt;0,+(Y38/X38)*100,0)</f>
        <v>733.381467624346</v>
      </c>
      <c r="AA38" s="102">
        <f>+AA17+AA27+AA36</f>
        <v>-23746365</v>
      </c>
    </row>
    <row r="39" spans="1:27" ht="12.75">
      <c r="A39" s="249" t="s">
        <v>200</v>
      </c>
      <c r="B39" s="182"/>
      <c r="C39" s="153">
        <v>83612956</v>
      </c>
      <c r="D39" s="153"/>
      <c r="E39" s="99">
        <v>82602709</v>
      </c>
      <c r="F39" s="100">
        <v>119051190</v>
      </c>
      <c r="G39" s="100">
        <v>87141635</v>
      </c>
      <c r="H39" s="100">
        <v>120402719</v>
      </c>
      <c r="I39" s="100">
        <v>200232431</v>
      </c>
      <c r="J39" s="100">
        <v>87141635</v>
      </c>
      <c r="K39" s="100">
        <v>360451155</v>
      </c>
      <c r="L39" s="100">
        <v>471707128</v>
      </c>
      <c r="M39" s="100">
        <v>463571899</v>
      </c>
      <c r="N39" s="100">
        <v>360451155</v>
      </c>
      <c r="O39" s="100">
        <v>492159604</v>
      </c>
      <c r="P39" s="100">
        <v>490077661</v>
      </c>
      <c r="Q39" s="100">
        <v>477691223</v>
      </c>
      <c r="R39" s="100">
        <v>492159604</v>
      </c>
      <c r="S39" s="100"/>
      <c r="T39" s="100"/>
      <c r="U39" s="100"/>
      <c r="V39" s="100"/>
      <c r="W39" s="100">
        <v>87141635</v>
      </c>
      <c r="X39" s="100">
        <v>119051190</v>
      </c>
      <c r="Y39" s="100">
        <v>-31909555</v>
      </c>
      <c r="Z39" s="137">
        <v>-26.8</v>
      </c>
      <c r="AA39" s="102">
        <v>119051190</v>
      </c>
    </row>
    <row r="40" spans="1:27" ht="12.75">
      <c r="A40" s="269" t="s">
        <v>201</v>
      </c>
      <c r="B40" s="256"/>
      <c r="C40" s="257">
        <v>82346382</v>
      </c>
      <c r="D40" s="257"/>
      <c r="E40" s="258">
        <v>103905588</v>
      </c>
      <c r="F40" s="259">
        <v>95304826</v>
      </c>
      <c r="G40" s="259">
        <v>120402719</v>
      </c>
      <c r="H40" s="259">
        <v>200232431</v>
      </c>
      <c r="I40" s="259">
        <v>360451155</v>
      </c>
      <c r="J40" s="259">
        <v>360451155</v>
      </c>
      <c r="K40" s="259">
        <v>471707128</v>
      </c>
      <c r="L40" s="259">
        <v>463571899</v>
      </c>
      <c r="M40" s="259">
        <v>492159604</v>
      </c>
      <c r="N40" s="259">
        <v>492159604</v>
      </c>
      <c r="O40" s="259">
        <v>490077661</v>
      </c>
      <c r="P40" s="259">
        <v>477691223</v>
      </c>
      <c r="Q40" s="259">
        <v>525927870</v>
      </c>
      <c r="R40" s="259">
        <v>525927870</v>
      </c>
      <c r="S40" s="259"/>
      <c r="T40" s="259"/>
      <c r="U40" s="259"/>
      <c r="V40" s="259"/>
      <c r="W40" s="259">
        <v>525927870</v>
      </c>
      <c r="X40" s="259">
        <v>171702498</v>
      </c>
      <c r="Y40" s="259">
        <v>354225372</v>
      </c>
      <c r="Z40" s="260">
        <v>206.3</v>
      </c>
      <c r="AA40" s="261">
        <v>95304826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97128333</v>
      </c>
      <c r="D5" s="200">
        <f t="shared" si="0"/>
        <v>0</v>
      </c>
      <c r="E5" s="106">
        <f t="shared" si="0"/>
        <v>146428135</v>
      </c>
      <c r="F5" s="106">
        <f t="shared" si="0"/>
        <v>146428135</v>
      </c>
      <c r="G5" s="106">
        <f t="shared" si="0"/>
        <v>19327</v>
      </c>
      <c r="H5" s="106">
        <f t="shared" si="0"/>
        <v>1872997</v>
      </c>
      <c r="I5" s="106">
        <f t="shared" si="0"/>
        <v>4658447</v>
      </c>
      <c r="J5" s="106">
        <f t="shared" si="0"/>
        <v>6550771</v>
      </c>
      <c r="K5" s="106">
        <f t="shared" si="0"/>
        <v>3419674</v>
      </c>
      <c r="L5" s="106">
        <f t="shared" si="0"/>
        <v>3980147</v>
      </c>
      <c r="M5" s="106">
        <f t="shared" si="0"/>
        <v>10351156</v>
      </c>
      <c r="N5" s="106">
        <f t="shared" si="0"/>
        <v>17750977</v>
      </c>
      <c r="O5" s="106">
        <f t="shared" si="0"/>
        <v>824133</v>
      </c>
      <c r="P5" s="106">
        <f t="shared" si="0"/>
        <v>8098999</v>
      </c>
      <c r="Q5" s="106">
        <f t="shared" si="0"/>
        <v>7684756</v>
      </c>
      <c r="R5" s="106">
        <f t="shared" si="0"/>
        <v>16607888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40909636</v>
      </c>
      <c r="X5" s="106">
        <f t="shared" si="0"/>
        <v>109821101</v>
      </c>
      <c r="Y5" s="106">
        <f t="shared" si="0"/>
        <v>-68911465</v>
      </c>
      <c r="Z5" s="201">
        <f>+IF(X5&lt;&gt;0,+(Y5/X5)*100,0)</f>
        <v>-62.74883822190054</v>
      </c>
      <c r="AA5" s="199">
        <f>SUM(AA11:AA18)</f>
        <v>146428135</v>
      </c>
    </row>
    <row r="6" spans="1:27" ht="12.75">
      <c r="A6" s="291" t="s">
        <v>205</v>
      </c>
      <c r="B6" s="142"/>
      <c r="C6" s="62"/>
      <c r="D6" s="156"/>
      <c r="E6" s="60">
        <v>35882500</v>
      </c>
      <c r="F6" s="60">
        <v>35882500</v>
      </c>
      <c r="G6" s="60">
        <v>13545</v>
      </c>
      <c r="H6" s="60">
        <v>1604508</v>
      </c>
      <c r="I6" s="60">
        <v>3434248</v>
      </c>
      <c r="J6" s="60">
        <v>5052301</v>
      </c>
      <c r="K6" s="60">
        <v>2684313</v>
      </c>
      <c r="L6" s="60">
        <v>2606325</v>
      </c>
      <c r="M6" s="60">
        <v>7436310</v>
      </c>
      <c r="N6" s="60">
        <v>12726948</v>
      </c>
      <c r="O6" s="60">
        <v>518799</v>
      </c>
      <c r="P6" s="60">
        <v>4773480</v>
      </c>
      <c r="Q6" s="60">
        <v>4857009</v>
      </c>
      <c r="R6" s="60">
        <v>10149288</v>
      </c>
      <c r="S6" s="60"/>
      <c r="T6" s="60"/>
      <c r="U6" s="60"/>
      <c r="V6" s="60"/>
      <c r="W6" s="60">
        <v>27928537</v>
      </c>
      <c r="X6" s="60">
        <v>26911875</v>
      </c>
      <c r="Y6" s="60">
        <v>1016662</v>
      </c>
      <c r="Z6" s="140">
        <v>3.78</v>
      </c>
      <c r="AA6" s="155">
        <v>35882500</v>
      </c>
    </row>
    <row r="7" spans="1:27" ht="12.75">
      <c r="A7" s="291" t="s">
        <v>206</v>
      </c>
      <c r="B7" s="142"/>
      <c r="C7" s="62"/>
      <c r="D7" s="156"/>
      <c r="E7" s="60">
        <v>4030000</v>
      </c>
      <c r="F7" s="60">
        <v>4030000</v>
      </c>
      <c r="G7" s="60"/>
      <c r="H7" s="60"/>
      <c r="I7" s="60">
        <v>50478</v>
      </c>
      <c r="J7" s="60">
        <v>50478</v>
      </c>
      <c r="K7" s="60"/>
      <c r="L7" s="60">
        <v>62310</v>
      </c>
      <c r="M7" s="60">
        <v>45000</v>
      </c>
      <c r="N7" s="60">
        <v>107310</v>
      </c>
      <c r="O7" s="60"/>
      <c r="P7" s="60"/>
      <c r="Q7" s="60">
        <v>511242</v>
      </c>
      <c r="R7" s="60">
        <v>511242</v>
      </c>
      <c r="S7" s="60"/>
      <c r="T7" s="60"/>
      <c r="U7" s="60"/>
      <c r="V7" s="60"/>
      <c r="W7" s="60">
        <v>669030</v>
      </c>
      <c r="X7" s="60">
        <v>3022500</v>
      </c>
      <c r="Y7" s="60">
        <v>-2353470</v>
      </c>
      <c r="Z7" s="140">
        <v>-77.87</v>
      </c>
      <c r="AA7" s="155">
        <v>4030000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20069491</v>
      </c>
      <c r="D10" s="156"/>
      <c r="E10" s="60">
        <v>52681335</v>
      </c>
      <c r="F10" s="60">
        <v>52681335</v>
      </c>
      <c r="G10" s="60"/>
      <c r="H10" s="60">
        <v>267814</v>
      </c>
      <c r="I10" s="60">
        <v>694577</v>
      </c>
      <c r="J10" s="60">
        <v>962391</v>
      </c>
      <c r="K10" s="60">
        <v>595332</v>
      </c>
      <c r="L10" s="60">
        <v>706374</v>
      </c>
      <c r="M10" s="60">
        <v>1271504</v>
      </c>
      <c r="N10" s="60">
        <v>2573210</v>
      </c>
      <c r="O10" s="60">
        <v>14527</v>
      </c>
      <c r="P10" s="60">
        <v>2815242</v>
      </c>
      <c r="Q10" s="60">
        <v>2090867</v>
      </c>
      <c r="R10" s="60">
        <v>4920636</v>
      </c>
      <c r="S10" s="60"/>
      <c r="T10" s="60"/>
      <c r="U10" s="60"/>
      <c r="V10" s="60"/>
      <c r="W10" s="60">
        <v>8456237</v>
      </c>
      <c r="X10" s="60">
        <v>39511001</v>
      </c>
      <c r="Y10" s="60">
        <v>-31054764</v>
      </c>
      <c r="Z10" s="140">
        <v>-78.6</v>
      </c>
      <c r="AA10" s="155">
        <v>52681335</v>
      </c>
    </row>
    <row r="11" spans="1:27" ht="12.75">
      <c r="A11" s="292" t="s">
        <v>210</v>
      </c>
      <c r="B11" s="142"/>
      <c r="C11" s="293">
        <f aca="true" t="shared" si="1" ref="C11:Y11">SUM(C6:C10)</f>
        <v>20069491</v>
      </c>
      <c r="D11" s="294">
        <f t="shared" si="1"/>
        <v>0</v>
      </c>
      <c r="E11" s="295">
        <f t="shared" si="1"/>
        <v>92593835</v>
      </c>
      <c r="F11" s="295">
        <f t="shared" si="1"/>
        <v>92593835</v>
      </c>
      <c r="G11" s="295">
        <f t="shared" si="1"/>
        <v>13545</v>
      </c>
      <c r="H11" s="295">
        <f t="shared" si="1"/>
        <v>1872322</v>
      </c>
      <c r="I11" s="295">
        <f t="shared" si="1"/>
        <v>4179303</v>
      </c>
      <c r="J11" s="295">
        <f t="shared" si="1"/>
        <v>6065170</v>
      </c>
      <c r="K11" s="295">
        <f t="shared" si="1"/>
        <v>3279645</v>
      </c>
      <c r="L11" s="295">
        <f t="shared" si="1"/>
        <v>3375009</v>
      </c>
      <c r="M11" s="295">
        <f t="shared" si="1"/>
        <v>8752814</v>
      </c>
      <c r="N11" s="295">
        <f t="shared" si="1"/>
        <v>15407468</v>
      </c>
      <c r="O11" s="295">
        <f t="shared" si="1"/>
        <v>533326</v>
      </c>
      <c r="P11" s="295">
        <f t="shared" si="1"/>
        <v>7588722</v>
      </c>
      <c r="Q11" s="295">
        <f t="shared" si="1"/>
        <v>7459118</v>
      </c>
      <c r="R11" s="295">
        <f t="shared" si="1"/>
        <v>15581166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37053804</v>
      </c>
      <c r="X11" s="295">
        <f t="shared" si="1"/>
        <v>69445376</v>
      </c>
      <c r="Y11" s="295">
        <f t="shared" si="1"/>
        <v>-32391572</v>
      </c>
      <c r="Z11" s="296">
        <f>+IF(X11&lt;&gt;0,+(Y11/X11)*100,0)</f>
        <v>-46.64323798894832</v>
      </c>
      <c r="AA11" s="297">
        <f>SUM(AA6:AA10)</f>
        <v>92593835</v>
      </c>
    </row>
    <row r="12" spans="1:27" ht="12.75">
      <c r="A12" s="298" t="s">
        <v>211</v>
      </c>
      <c r="B12" s="136"/>
      <c r="C12" s="62"/>
      <c r="D12" s="156"/>
      <c r="E12" s="60">
        <v>52443300</v>
      </c>
      <c r="F12" s="60">
        <v>52443300</v>
      </c>
      <c r="G12" s="60">
        <v>5782</v>
      </c>
      <c r="H12" s="60">
        <v>675</v>
      </c>
      <c r="I12" s="60">
        <v>176729</v>
      </c>
      <c r="J12" s="60">
        <v>183186</v>
      </c>
      <c r="K12" s="60">
        <v>17445</v>
      </c>
      <c r="L12" s="60">
        <v>605138</v>
      </c>
      <c r="M12" s="60">
        <v>1487454</v>
      </c>
      <c r="N12" s="60">
        <v>2110037</v>
      </c>
      <c r="O12" s="60"/>
      <c r="P12" s="60">
        <v>454577</v>
      </c>
      <c r="Q12" s="60">
        <v>225638</v>
      </c>
      <c r="R12" s="60">
        <v>680215</v>
      </c>
      <c r="S12" s="60"/>
      <c r="T12" s="60"/>
      <c r="U12" s="60"/>
      <c r="V12" s="60"/>
      <c r="W12" s="60">
        <v>2973438</v>
      </c>
      <c r="X12" s="60">
        <v>39332475</v>
      </c>
      <c r="Y12" s="60">
        <v>-36359037</v>
      </c>
      <c r="Z12" s="140">
        <v>-92.44</v>
      </c>
      <c r="AA12" s="155">
        <v>52443300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77058842</v>
      </c>
      <c r="D15" s="156"/>
      <c r="E15" s="60">
        <v>1391000</v>
      </c>
      <c r="F15" s="60">
        <v>1391000</v>
      </c>
      <c r="G15" s="60"/>
      <c r="H15" s="60"/>
      <c r="I15" s="60">
        <v>302415</v>
      </c>
      <c r="J15" s="60">
        <v>302415</v>
      </c>
      <c r="K15" s="60">
        <v>122584</v>
      </c>
      <c r="L15" s="60"/>
      <c r="M15" s="60">
        <v>110888</v>
      </c>
      <c r="N15" s="60">
        <v>233472</v>
      </c>
      <c r="O15" s="60">
        <v>290807</v>
      </c>
      <c r="P15" s="60">
        <v>55700</v>
      </c>
      <c r="Q15" s="60"/>
      <c r="R15" s="60">
        <v>346507</v>
      </c>
      <c r="S15" s="60"/>
      <c r="T15" s="60"/>
      <c r="U15" s="60"/>
      <c r="V15" s="60"/>
      <c r="W15" s="60">
        <v>882394</v>
      </c>
      <c r="X15" s="60">
        <v>1043250</v>
      </c>
      <c r="Y15" s="60">
        <v>-160856</v>
      </c>
      <c r="Z15" s="140">
        <v>-15.42</v>
      </c>
      <c r="AA15" s="155">
        <v>1391000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35882500</v>
      </c>
      <c r="F36" s="60">
        <f t="shared" si="4"/>
        <v>35882500</v>
      </c>
      <c r="G36" s="60">
        <f t="shared" si="4"/>
        <v>13545</v>
      </c>
      <c r="H36" s="60">
        <f t="shared" si="4"/>
        <v>1604508</v>
      </c>
      <c r="I36" s="60">
        <f t="shared" si="4"/>
        <v>3434248</v>
      </c>
      <c r="J36" s="60">
        <f t="shared" si="4"/>
        <v>5052301</v>
      </c>
      <c r="K36" s="60">
        <f t="shared" si="4"/>
        <v>2684313</v>
      </c>
      <c r="L36" s="60">
        <f t="shared" si="4"/>
        <v>2606325</v>
      </c>
      <c r="M36" s="60">
        <f t="shared" si="4"/>
        <v>7436310</v>
      </c>
      <c r="N36" s="60">
        <f t="shared" si="4"/>
        <v>12726948</v>
      </c>
      <c r="O36" s="60">
        <f t="shared" si="4"/>
        <v>518799</v>
      </c>
      <c r="P36" s="60">
        <f t="shared" si="4"/>
        <v>4773480</v>
      </c>
      <c r="Q36" s="60">
        <f t="shared" si="4"/>
        <v>4857009</v>
      </c>
      <c r="R36" s="60">
        <f t="shared" si="4"/>
        <v>10149288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27928537</v>
      </c>
      <c r="X36" s="60">
        <f t="shared" si="4"/>
        <v>26911875</v>
      </c>
      <c r="Y36" s="60">
        <f t="shared" si="4"/>
        <v>1016662</v>
      </c>
      <c r="Z36" s="140">
        <f aca="true" t="shared" si="5" ref="Z36:Z49">+IF(X36&lt;&gt;0,+(Y36/X36)*100,0)</f>
        <v>3.7777449545971806</v>
      </c>
      <c r="AA36" s="155">
        <f>AA6+AA21</f>
        <v>35882500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4030000</v>
      </c>
      <c r="F37" s="60">
        <f t="shared" si="4"/>
        <v>4030000</v>
      </c>
      <c r="G37" s="60">
        <f t="shared" si="4"/>
        <v>0</v>
      </c>
      <c r="H37" s="60">
        <f t="shared" si="4"/>
        <v>0</v>
      </c>
      <c r="I37" s="60">
        <f t="shared" si="4"/>
        <v>50478</v>
      </c>
      <c r="J37" s="60">
        <f t="shared" si="4"/>
        <v>50478</v>
      </c>
      <c r="K37" s="60">
        <f t="shared" si="4"/>
        <v>0</v>
      </c>
      <c r="L37" s="60">
        <f t="shared" si="4"/>
        <v>62310</v>
      </c>
      <c r="M37" s="60">
        <f t="shared" si="4"/>
        <v>45000</v>
      </c>
      <c r="N37" s="60">
        <f t="shared" si="4"/>
        <v>107310</v>
      </c>
      <c r="O37" s="60">
        <f t="shared" si="4"/>
        <v>0</v>
      </c>
      <c r="P37" s="60">
        <f t="shared" si="4"/>
        <v>0</v>
      </c>
      <c r="Q37" s="60">
        <f t="shared" si="4"/>
        <v>511242</v>
      </c>
      <c r="R37" s="60">
        <f t="shared" si="4"/>
        <v>511242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669030</v>
      </c>
      <c r="X37" s="60">
        <f t="shared" si="4"/>
        <v>3022500</v>
      </c>
      <c r="Y37" s="60">
        <f t="shared" si="4"/>
        <v>-2353470</v>
      </c>
      <c r="Z37" s="140">
        <f t="shared" si="5"/>
        <v>-77.86501240694788</v>
      </c>
      <c r="AA37" s="155">
        <f>AA7+AA22</f>
        <v>4030000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20069491</v>
      </c>
      <c r="D40" s="156">
        <f t="shared" si="4"/>
        <v>0</v>
      </c>
      <c r="E40" s="60">
        <f t="shared" si="4"/>
        <v>52681335</v>
      </c>
      <c r="F40" s="60">
        <f t="shared" si="4"/>
        <v>52681335</v>
      </c>
      <c r="G40" s="60">
        <f t="shared" si="4"/>
        <v>0</v>
      </c>
      <c r="H40" s="60">
        <f t="shared" si="4"/>
        <v>267814</v>
      </c>
      <c r="I40" s="60">
        <f t="shared" si="4"/>
        <v>694577</v>
      </c>
      <c r="J40" s="60">
        <f t="shared" si="4"/>
        <v>962391</v>
      </c>
      <c r="K40" s="60">
        <f t="shared" si="4"/>
        <v>595332</v>
      </c>
      <c r="L40" s="60">
        <f t="shared" si="4"/>
        <v>706374</v>
      </c>
      <c r="M40" s="60">
        <f t="shared" si="4"/>
        <v>1271504</v>
      </c>
      <c r="N40" s="60">
        <f t="shared" si="4"/>
        <v>2573210</v>
      </c>
      <c r="O40" s="60">
        <f t="shared" si="4"/>
        <v>14527</v>
      </c>
      <c r="P40" s="60">
        <f t="shared" si="4"/>
        <v>2815242</v>
      </c>
      <c r="Q40" s="60">
        <f t="shared" si="4"/>
        <v>2090867</v>
      </c>
      <c r="R40" s="60">
        <f t="shared" si="4"/>
        <v>4920636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8456237</v>
      </c>
      <c r="X40" s="60">
        <f t="shared" si="4"/>
        <v>39511001</v>
      </c>
      <c r="Y40" s="60">
        <f t="shared" si="4"/>
        <v>-31054764</v>
      </c>
      <c r="Z40" s="140">
        <f t="shared" si="5"/>
        <v>-78.59776572099501</v>
      </c>
      <c r="AA40" s="155">
        <f>AA10+AA25</f>
        <v>52681335</v>
      </c>
    </row>
    <row r="41" spans="1:27" ht="12.75">
      <c r="A41" s="292" t="s">
        <v>210</v>
      </c>
      <c r="B41" s="142"/>
      <c r="C41" s="293">
        <f aca="true" t="shared" si="6" ref="C41:Y41">SUM(C36:C40)</f>
        <v>20069491</v>
      </c>
      <c r="D41" s="294">
        <f t="shared" si="6"/>
        <v>0</v>
      </c>
      <c r="E41" s="295">
        <f t="shared" si="6"/>
        <v>92593835</v>
      </c>
      <c r="F41" s="295">
        <f t="shared" si="6"/>
        <v>92593835</v>
      </c>
      <c r="G41" s="295">
        <f t="shared" si="6"/>
        <v>13545</v>
      </c>
      <c r="H41" s="295">
        <f t="shared" si="6"/>
        <v>1872322</v>
      </c>
      <c r="I41" s="295">
        <f t="shared" si="6"/>
        <v>4179303</v>
      </c>
      <c r="J41" s="295">
        <f t="shared" si="6"/>
        <v>6065170</v>
      </c>
      <c r="K41" s="295">
        <f t="shared" si="6"/>
        <v>3279645</v>
      </c>
      <c r="L41" s="295">
        <f t="shared" si="6"/>
        <v>3375009</v>
      </c>
      <c r="M41" s="295">
        <f t="shared" si="6"/>
        <v>8752814</v>
      </c>
      <c r="N41" s="295">
        <f t="shared" si="6"/>
        <v>15407468</v>
      </c>
      <c r="O41" s="295">
        <f t="shared" si="6"/>
        <v>533326</v>
      </c>
      <c r="P41" s="295">
        <f t="shared" si="6"/>
        <v>7588722</v>
      </c>
      <c r="Q41" s="295">
        <f t="shared" si="6"/>
        <v>7459118</v>
      </c>
      <c r="R41" s="295">
        <f t="shared" si="6"/>
        <v>15581166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37053804</v>
      </c>
      <c r="X41" s="295">
        <f t="shared" si="6"/>
        <v>69445376</v>
      </c>
      <c r="Y41" s="295">
        <f t="shared" si="6"/>
        <v>-32391572</v>
      </c>
      <c r="Z41" s="296">
        <f t="shared" si="5"/>
        <v>-46.64323798894832</v>
      </c>
      <c r="AA41" s="297">
        <f>SUM(AA36:AA40)</f>
        <v>92593835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52443300</v>
      </c>
      <c r="F42" s="54">
        <f t="shared" si="7"/>
        <v>52443300</v>
      </c>
      <c r="G42" s="54">
        <f t="shared" si="7"/>
        <v>5782</v>
      </c>
      <c r="H42" s="54">
        <f t="shared" si="7"/>
        <v>675</v>
      </c>
      <c r="I42" s="54">
        <f t="shared" si="7"/>
        <v>176729</v>
      </c>
      <c r="J42" s="54">
        <f t="shared" si="7"/>
        <v>183186</v>
      </c>
      <c r="K42" s="54">
        <f t="shared" si="7"/>
        <v>17445</v>
      </c>
      <c r="L42" s="54">
        <f t="shared" si="7"/>
        <v>605138</v>
      </c>
      <c r="M42" s="54">
        <f t="shared" si="7"/>
        <v>1487454</v>
      </c>
      <c r="N42" s="54">
        <f t="shared" si="7"/>
        <v>2110037</v>
      </c>
      <c r="O42" s="54">
        <f t="shared" si="7"/>
        <v>0</v>
      </c>
      <c r="P42" s="54">
        <f t="shared" si="7"/>
        <v>454577</v>
      </c>
      <c r="Q42" s="54">
        <f t="shared" si="7"/>
        <v>225638</v>
      </c>
      <c r="R42" s="54">
        <f t="shared" si="7"/>
        <v>680215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2973438</v>
      </c>
      <c r="X42" s="54">
        <f t="shared" si="7"/>
        <v>39332475</v>
      </c>
      <c r="Y42" s="54">
        <f t="shared" si="7"/>
        <v>-36359037</v>
      </c>
      <c r="Z42" s="184">
        <f t="shared" si="5"/>
        <v>-92.44024689521825</v>
      </c>
      <c r="AA42" s="130">
        <f aca="true" t="shared" si="8" ref="AA42:AA48">AA12+AA27</f>
        <v>52443300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77058842</v>
      </c>
      <c r="D45" s="129">
        <f t="shared" si="7"/>
        <v>0</v>
      </c>
      <c r="E45" s="54">
        <f t="shared" si="7"/>
        <v>1391000</v>
      </c>
      <c r="F45" s="54">
        <f t="shared" si="7"/>
        <v>1391000</v>
      </c>
      <c r="G45" s="54">
        <f t="shared" si="7"/>
        <v>0</v>
      </c>
      <c r="H45" s="54">
        <f t="shared" si="7"/>
        <v>0</v>
      </c>
      <c r="I45" s="54">
        <f t="shared" si="7"/>
        <v>302415</v>
      </c>
      <c r="J45" s="54">
        <f t="shared" si="7"/>
        <v>302415</v>
      </c>
      <c r="K45" s="54">
        <f t="shared" si="7"/>
        <v>122584</v>
      </c>
      <c r="L45" s="54">
        <f t="shared" si="7"/>
        <v>0</v>
      </c>
      <c r="M45" s="54">
        <f t="shared" si="7"/>
        <v>110888</v>
      </c>
      <c r="N45" s="54">
        <f t="shared" si="7"/>
        <v>233472</v>
      </c>
      <c r="O45" s="54">
        <f t="shared" si="7"/>
        <v>290807</v>
      </c>
      <c r="P45" s="54">
        <f t="shared" si="7"/>
        <v>55700</v>
      </c>
      <c r="Q45" s="54">
        <f t="shared" si="7"/>
        <v>0</v>
      </c>
      <c r="R45" s="54">
        <f t="shared" si="7"/>
        <v>346507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882394</v>
      </c>
      <c r="X45" s="54">
        <f t="shared" si="7"/>
        <v>1043250</v>
      </c>
      <c r="Y45" s="54">
        <f t="shared" si="7"/>
        <v>-160856</v>
      </c>
      <c r="Z45" s="184">
        <f t="shared" si="5"/>
        <v>-15.418739515935778</v>
      </c>
      <c r="AA45" s="130">
        <f t="shared" si="8"/>
        <v>1391000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97128333</v>
      </c>
      <c r="D49" s="218">
        <f t="shared" si="9"/>
        <v>0</v>
      </c>
      <c r="E49" s="220">
        <f t="shared" si="9"/>
        <v>146428135</v>
      </c>
      <c r="F49" s="220">
        <f t="shared" si="9"/>
        <v>146428135</v>
      </c>
      <c r="G49" s="220">
        <f t="shared" si="9"/>
        <v>19327</v>
      </c>
      <c r="H49" s="220">
        <f t="shared" si="9"/>
        <v>1872997</v>
      </c>
      <c r="I49" s="220">
        <f t="shared" si="9"/>
        <v>4658447</v>
      </c>
      <c r="J49" s="220">
        <f t="shared" si="9"/>
        <v>6550771</v>
      </c>
      <c r="K49" s="220">
        <f t="shared" si="9"/>
        <v>3419674</v>
      </c>
      <c r="L49" s="220">
        <f t="shared" si="9"/>
        <v>3980147</v>
      </c>
      <c r="M49" s="220">
        <f t="shared" si="9"/>
        <v>10351156</v>
      </c>
      <c r="N49" s="220">
        <f t="shared" si="9"/>
        <v>17750977</v>
      </c>
      <c r="O49" s="220">
        <f t="shared" si="9"/>
        <v>824133</v>
      </c>
      <c r="P49" s="220">
        <f t="shared" si="9"/>
        <v>8098999</v>
      </c>
      <c r="Q49" s="220">
        <f t="shared" si="9"/>
        <v>7684756</v>
      </c>
      <c r="R49" s="220">
        <f t="shared" si="9"/>
        <v>16607888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40909636</v>
      </c>
      <c r="X49" s="220">
        <f t="shared" si="9"/>
        <v>109821101</v>
      </c>
      <c r="Y49" s="220">
        <f t="shared" si="9"/>
        <v>-68911465</v>
      </c>
      <c r="Z49" s="221">
        <f t="shared" si="5"/>
        <v>-62.74883822190054</v>
      </c>
      <c r="AA49" s="222">
        <f>SUM(AA41:AA48)</f>
        <v>146428135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1790818</v>
      </c>
      <c r="H65" s="60">
        <v>2215401</v>
      </c>
      <c r="I65" s="60">
        <v>2398752</v>
      </c>
      <c r="J65" s="60">
        <v>6404971</v>
      </c>
      <c r="K65" s="60">
        <v>2455703</v>
      </c>
      <c r="L65" s="60">
        <v>2129292</v>
      </c>
      <c r="M65" s="60">
        <v>1874920</v>
      </c>
      <c r="N65" s="60">
        <v>6459915</v>
      </c>
      <c r="O65" s="60">
        <v>2156923</v>
      </c>
      <c r="P65" s="60">
        <v>2207197</v>
      </c>
      <c r="Q65" s="60">
        <v>5012537</v>
      </c>
      <c r="R65" s="60">
        <v>9376657</v>
      </c>
      <c r="S65" s="60"/>
      <c r="T65" s="60"/>
      <c r="U65" s="60"/>
      <c r="V65" s="60"/>
      <c r="W65" s="60">
        <v>22241543</v>
      </c>
      <c r="X65" s="60"/>
      <c r="Y65" s="60">
        <v>22241543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50166559</v>
      </c>
      <c r="F66" s="275">
        <v>50166559</v>
      </c>
      <c r="G66" s="275"/>
      <c r="H66" s="275"/>
      <c r="I66" s="275"/>
      <c r="J66" s="275"/>
      <c r="K66" s="275"/>
      <c r="L66" s="275"/>
      <c r="M66" s="275">
        <v>3466355</v>
      </c>
      <c r="N66" s="275">
        <v>3466355</v>
      </c>
      <c r="O66" s="275">
        <v>2703582</v>
      </c>
      <c r="P66" s="275">
        <v>5750186</v>
      </c>
      <c r="Q66" s="275">
        <v>7293877</v>
      </c>
      <c r="R66" s="275">
        <v>15747645</v>
      </c>
      <c r="S66" s="275"/>
      <c r="T66" s="275"/>
      <c r="U66" s="275"/>
      <c r="V66" s="275"/>
      <c r="W66" s="275">
        <v>19214000</v>
      </c>
      <c r="X66" s="275">
        <v>37624919</v>
      </c>
      <c r="Y66" s="275">
        <v>-18410919</v>
      </c>
      <c r="Z66" s="140">
        <v>-48.93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15827</v>
      </c>
      <c r="H68" s="60">
        <v>116160</v>
      </c>
      <c r="I68" s="60">
        <v>520279</v>
      </c>
      <c r="J68" s="60">
        <v>652266</v>
      </c>
      <c r="K68" s="60">
        <v>1404637</v>
      </c>
      <c r="L68" s="60">
        <v>538112</v>
      </c>
      <c r="M68" s="60"/>
      <c r="N68" s="60">
        <v>1942749</v>
      </c>
      <c r="O68" s="60"/>
      <c r="P68" s="60"/>
      <c r="Q68" s="60"/>
      <c r="R68" s="60"/>
      <c r="S68" s="60"/>
      <c r="T68" s="60"/>
      <c r="U68" s="60"/>
      <c r="V68" s="60"/>
      <c r="W68" s="60">
        <v>2595015</v>
      </c>
      <c r="X68" s="60"/>
      <c r="Y68" s="60">
        <v>2595015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50166559</v>
      </c>
      <c r="F69" s="220">
        <f t="shared" si="12"/>
        <v>50166559</v>
      </c>
      <c r="G69" s="220">
        <f t="shared" si="12"/>
        <v>1806645</v>
      </c>
      <c r="H69" s="220">
        <f t="shared" si="12"/>
        <v>2331561</v>
      </c>
      <c r="I69" s="220">
        <f t="shared" si="12"/>
        <v>2919031</v>
      </c>
      <c r="J69" s="220">
        <f t="shared" si="12"/>
        <v>7057237</v>
      </c>
      <c r="K69" s="220">
        <f t="shared" si="12"/>
        <v>3860340</v>
      </c>
      <c r="L69" s="220">
        <f t="shared" si="12"/>
        <v>2667404</v>
      </c>
      <c r="M69" s="220">
        <f t="shared" si="12"/>
        <v>5341275</v>
      </c>
      <c r="N69" s="220">
        <f t="shared" si="12"/>
        <v>11869019</v>
      </c>
      <c r="O69" s="220">
        <f t="shared" si="12"/>
        <v>4860505</v>
      </c>
      <c r="P69" s="220">
        <f t="shared" si="12"/>
        <v>7957383</v>
      </c>
      <c r="Q69" s="220">
        <f t="shared" si="12"/>
        <v>12306414</v>
      </c>
      <c r="R69" s="220">
        <f t="shared" si="12"/>
        <v>25124302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44050558</v>
      </c>
      <c r="X69" s="220">
        <f t="shared" si="12"/>
        <v>37624919</v>
      </c>
      <c r="Y69" s="220">
        <f t="shared" si="12"/>
        <v>6425639</v>
      </c>
      <c r="Z69" s="221">
        <f>+IF(X69&lt;&gt;0,+(Y69/X69)*100,0)</f>
        <v>17.07814706524684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20069491</v>
      </c>
      <c r="D5" s="357">
        <f t="shared" si="0"/>
        <v>0</v>
      </c>
      <c r="E5" s="356">
        <f t="shared" si="0"/>
        <v>92593835</v>
      </c>
      <c r="F5" s="358">
        <f t="shared" si="0"/>
        <v>92593835</v>
      </c>
      <c r="G5" s="358">
        <f t="shared" si="0"/>
        <v>13545</v>
      </c>
      <c r="H5" s="356">
        <f t="shared" si="0"/>
        <v>1872322</v>
      </c>
      <c r="I5" s="356">
        <f t="shared" si="0"/>
        <v>4179303</v>
      </c>
      <c r="J5" s="358">
        <f t="shared" si="0"/>
        <v>6065170</v>
      </c>
      <c r="K5" s="358">
        <f t="shared" si="0"/>
        <v>3279645</v>
      </c>
      <c r="L5" s="356">
        <f t="shared" si="0"/>
        <v>3375009</v>
      </c>
      <c r="M5" s="356">
        <f t="shared" si="0"/>
        <v>8752814</v>
      </c>
      <c r="N5" s="358">
        <f t="shared" si="0"/>
        <v>15407468</v>
      </c>
      <c r="O5" s="358">
        <f t="shared" si="0"/>
        <v>533326</v>
      </c>
      <c r="P5" s="356">
        <f t="shared" si="0"/>
        <v>7588722</v>
      </c>
      <c r="Q5" s="356">
        <f t="shared" si="0"/>
        <v>7459118</v>
      </c>
      <c r="R5" s="358">
        <f t="shared" si="0"/>
        <v>15581166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37053804</v>
      </c>
      <c r="X5" s="356">
        <f t="shared" si="0"/>
        <v>69445376</v>
      </c>
      <c r="Y5" s="358">
        <f t="shared" si="0"/>
        <v>-32391572</v>
      </c>
      <c r="Z5" s="359">
        <f>+IF(X5&lt;&gt;0,+(Y5/X5)*100,0)</f>
        <v>-46.64323798894832</v>
      </c>
      <c r="AA5" s="360">
        <f>+AA6+AA8+AA11+AA13+AA15</f>
        <v>92593835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35882500</v>
      </c>
      <c r="F6" s="59">
        <f t="shared" si="1"/>
        <v>35882500</v>
      </c>
      <c r="G6" s="59">
        <f t="shared" si="1"/>
        <v>13545</v>
      </c>
      <c r="H6" s="60">
        <f t="shared" si="1"/>
        <v>1604508</v>
      </c>
      <c r="I6" s="60">
        <f t="shared" si="1"/>
        <v>3434248</v>
      </c>
      <c r="J6" s="59">
        <f t="shared" si="1"/>
        <v>5052301</v>
      </c>
      <c r="K6" s="59">
        <f t="shared" si="1"/>
        <v>2684313</v>
      </c>
      <c r="L6" s="60">
        <f t="shared" si="1"/>
        <v>2606325</v>
      </c>
      <c r="M6" s="60">
        <f t="shared" si="1"/>
        <v>7436310</v>
      </c>
      <c r="N6" s="59">
        <f t="shared" si="1"/>
        <v>12726948</v>
      </c>
      <c r="O6" s="59">
        <f t="shared" si="1"/>
        <v>518799</v>
      </c>
      <c r="P6" s="60">
        <f t="shared" si="1"/>
        <v>4773480</v>
      </c>
      <c r="Q6" s="60">
        <f t="shared" si="1"/>
        <v>4857009</v>
      </c>
      <c r="R6" s="59">
        <f t="shared" si="1"/>
        <v>10149288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27928537</v>
      </c>
      <c r="X6" s="60">
        <f t="shared" si="1"/>
        <v>26911875</v>
      </c>
      <c r="Y6" s="59">
        <f t="shared" si="1"/>
        <v>1016662</v>
      </c>
      <c r="Z6" s="61">
        <f>+IF(X6&lt;&gt;0,+(Y6/X6)*100,0)</f>
        <v>3.7777449545971806</v>
      </c>
      <c r="AA6" s="62">
        <f t="shared" si="1"/>
        <v>35882500</v>
      </c>
    </row>
    <row r="7" spans="1:27" ht="12.75">
      <c r="A7" s="291" t="s">
        <v>229</v>
      </c>
      <c r="B7" s="142"/>
      <c r="C7" s="60"/>
      <c r="D7" s="340"/>
      <c r="E7" s="60">
        <v>35882500</v>
      </c>
      <c r="F7" s="59">
        <v>35882500</v>
      </c>
      <c r="G7" s="59">
        <v>13545</v>
      </c>
      <c r="H7" s="60">
        <v>1604508</v>
      </c>
      <c r="I7" s="60">
        <v>3434248</v>
      </c>
      <c r="J7" s="59">
        <v>5052301</v>
      </c>
      <c r="K7" s="59">
        <v>2684313</v>
      </c>
      <c r="L7" s="60">
        <v>2606325</v>
      </c>
      <c r="M7" s="60">
        <v>7436310</v>
      </c>
      <c r="N7" s="59">
        <v>12726948</v>
      </c>
      <c r="O7" s="59">
        <v>518799</v>
      </c>
      <c r="P7" s="60">
        <v>4773480</v>
      </c>
      <c r="Q7" s="60">
        <v>4857009</v>
      </c>
      <c r="R7" s="59">
        <v>10149288</v>
      </c>
      <c r="S7" s="59"/>
      <c r="T7" s="60"/>
      <c r="U7" s="60"/>
      <c r="V7" s="59"/>
      <c r="W7" s="59">
        <v>27928537</v>
      </c>
      <c r="X7" s="60">
        <v>26911875</v>
      </c>
      <c r="Y7" s="59">
        <v>1016662</v>
      </c>
      <c r="Z7" s="61">
        <v>3.78</v>
      </c>
      <c r="AA7" s="62">
        <v>35882500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4030000</v>
      </c>
      <c r="F8" s="59">
        <f t="shared" si="2"/>
        <v>4030000</v>
      </c>
      <c r="G8" s="59">
        <f t="shared" si="2"/>
        <v>0</v>
      </c>
      <c r="H8" s="60">
        <f t="shared" si="2"/>
        <v>0</v>
      </c>
      <c r="I8" s="60">
        <f t="shared" si="2"/>
        <v>50478</v>
      </c>
      <c r="J8" s="59">
        <f t="shared" si="2"/>
        <v>50478</v>
      </c>
      <c r="K8" s="59">
        <f t="shared" si="2"/>
        <v>0</v>
      </c>
      <c r="L8" s="60">
        <f t="shared" si="2"/>
        <v>62310</v>
      </c>
      <c r="M8" s="60">
        <f t="shared" si="2"/>
        <v>45000</v>
      </c>
      <c r="N8" s="59">
        <f t="shared" si="2"/>
        <v>107310</v>
      </c>
      <c r="O8" s="59">
        <f t="shared" si="2"/>
        <v>0</v>
      </c>
      <c r="P8" s="60">
        <f t="shared" si="2"/>
        <v>0</v>
      </c>
      <c r="Q8" s="60">
        <f t="shared" si="2"/>
        <v>511242</v>
      </c>
      <c r="R8" s="59">
        <f t="shared" si="2"/>
        <v>511242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669030</v>
      </c>
      <c r="X8" s="60">
        <f t="shared" si="2"/>
        <v>3022500</v>
      </c>
      <c r="Y8" s="59">
        <f t="shared" si="2"/>
        <v>-2353470</v>
      </c>
      <c r="Z8" s="61">
        <f>+IF(X8&lt;&gt;0,+(Y8/X8)*100,0)</f>
        <v>-77.86501240694788</v>
      </c>
      <c r="AA8" s="62">
        <f>SUM(AA9:AA10)</f>
        <v>4030000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511242</v>
      </c>
      <c r="R9" s="59">
        <v>511242</v>
      </c>
      <c r="S9" s="59"/>
      <c r="T9" s="60"/>
      <c r="U9" s="60"/>
      <c r="V9" s="59"/>
      <c r="W9" s="59">
        <v>511242</v>
      </c>
      <c r="X9" s="60"/>
      <c r="Y9" s="59">
        <v>511242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4030000</v>
      </c>
      <c r="F10" s="59">
        <v>4030000</v>
      </c>
      <c r="G10" s="59"/>
      <c r="H10" s="60"/>
      <c r="I10" s="60">
        <v>50478</v>
      </c>
      <c r="J10" s="59">
        <v>50478</v>
      </c>
      <c r="K10" s="59"/>
      <c r="L10" s="60">
        <v>62310</v>
      </c>
      <c r="M10" s="60">
        <v>45000</v>
      </c>
      <c r="N10" s="59">
        <v>107310</v>
      </c>
      <c r="O10" s="59"/>
      <c r="P10" s="60"/>
      <c r="Q10" s="60"/>
      <c r="R10" s="59"/>
      <c r="S10" s="59"/>
      <c r="T10" s="60"/>
      <c r="U10" s="60"/>
      <c r="V10" s="59"/>
      <c r="W10" s="59">
        <v>157788</v>
      </c>
      <c r="X10" s="60">
        <v>3022500</v>
      </c>
      <c r="Y10" s="59">
        <v>-2864712</v>
      </c>
      <c r="Z10" s="61">
        <v>-94.78</v>
      </c>
      <c r="AA10" s="62">
        <v>4030000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20069491</v>
      </c>
      <c r="D15" s="340">
        <f t="shared" si="5"/>
        <v>0</v>
      </c>
      <c r="E15" s="60">
        <f t="shared" si="5"/>
        <v>52681335</v>
      </c>
      <c r="F15" s="59">
        <f t="shared" si="5"/>
        <v>52681335</v>
      </c>
      <c r="G15" s="59">
        <f t="shared" si="5"/>
        <v>0</v>
      </c>
      <c r="H15" s="60">
        <f t="shared" si="5"/>
        <v>267814</v>
      </c>
      <c r="I15" s="60">
        <f t="shared" si="5"/>
        <v>694577</v>
      </c>
      <c r="J15" s="59">
        <f t="shared" si="5"/>
        <v>962391</v>
      </c>
      <c r="K15" s="59">
        <f t="shared" si="5"/>
        <v>595332</v>
      </c>
      <c r="L15" s="60">
        <f t="shared" si="5"/>
        <v>706374</v>
      </c>
      <c r="M15" s="60">
        <f t="shared" si="5"/>
        <v>1271504</v>
      </c>
      <c r="N15" s="59">
        <f t="shared" si="5"/>
        <v>2573210</v>
      </c>
      <c r="O15" s="59">
        <f t="shared" si="5"/>
        <v>14527</v>
      </c>
      <c r="P15" s="60">
        <f t="shared" si="5"/>
        <v>2815242</v>
      </c>
      <c r="Q15" s="60">
        <f t="shared" si="5"/>
        <v>2090867</v>
      </c>
      <c r="R15" s="59">
        <f t="shared" si="5"/>
        <v>4920636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8456237</v>
      </c>
      <c r="X15" s="60">
        <f t="shared" si="5"/>
        <v>39511001</v>
      </c>
      <c r="Y15" s="59">
        <f t="shared" si="5"/>
        <v>-31054764</v>
      </c>
      <c r="Z15" s="61">
        <f>+IF(X15&lt;&gt;0,+(Y15/X15)*100,0)</f>
        <v>-78.59776572099501</v>
      </c>
      <c r="AA15" s="62">
        <f>SUM(AA16:AA20)</f>
        <v>52681335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52681335</v>
      </c>
      <c r="F18" s="59">
        <v>52681335</v>
      </c>
      <c r="G18" s="59"/>
      <c r="H18" s="60">
        <v>267814</v>
      </c>
      <c r="I18" s="60">
        <v>662117</v>
      </c>
      <c r="J18" s="59">
        <v>929931</v>
      </c>
      <c r="K18" s="59">
        <v>567002</v>
      </c>
      <c r="L18" s="60">
        <v>706374</v>
      </c>
      <c r="M18" s="60">
        <v>1249954</v>
      </c>
      <c r="N18" s="59">
        <v>2523330</v>
      </c>
      <c r="O18" s="59"/>
      <c r="P18" s="60">
        <v>2775642</v>
      </c>
      <c r="Q18" s="60">
        <v>1425941</v>
      </c>
      <c r="R18" s="59">
        <v>4201583</v>
      </c>
      <c r="S18" s="59"/>
      <c r="T18" s="60"/>
      <c r="U18" s="60"/>
      <c r="V18" s="59"/>
      <c r="W18" s="59">
        <v>7654844</v>
      </c>
      <c r="X18" s="60">
        <v>39511001</v>
      </c>
      <c r="Y18" s="59">
        <v>-31856157</v>
      </c>
      <c r="Z18" s="61">
        <v>-80.63</v>
      </c>
      <c r="AA18" s="62">
        <v>52681335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20069491</v>
      </c>
      <c r="D20" s="340"/>
      <c r="E20" s="60"/>
      <c r="F20" s="59"/>
      <c r="G20" s="59"/>
      <c r="H20" s="60"/>
      <c r="I20" s="60">
        <v>32460</v>
      </c>
      <c r="J20" s="59">
        <v>32460</v>
      </c>
      <c r="K20" s="59">
        <v>28330</v>
      </c>
      <c r="L20" s="60"/>
      <c r="M20" s="60">
        <v>21550</v>
      </c>
      <c r="N20" s="59">
        <v>49880</v>
      </c>
      <c r="O20" s="59">
        <v>14527</v>
      </c>
      <c r="P20" s="60">
        <v>39600</v>
      </c>
      <c r="Q20" s="60">
        <v>664926</v>
      </c>
      <c r="R20" s="59">
        <v>719053</v>
      </c>
      <c r="S20" s="59"/>
      <c r="T20" s="60"/>
      <c r="U20" s="60"/>
      <c r="V20" s="59"/>
      <c r="W20" s="59">
        <v>801393</v>
      </c>
      <c r="X20" s="60"/>
      <c r="Y20" s="59">
        <v>801393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52443300</v>
      </c>
      <c r="F22" s="345">
        <f t="shared" si="6"/>
        <v>52443300</v>
      </c>
      <c r="G22" s="345">
        <f t="shared" si="6"/>
        <v>5782</v>
      </c>
      <c r="H22" s="343">
        <f t="shared" si="6"/>
        <v>675</v>
      </c>
      <c r="I22" s="343">
        <f t="shared" si="6"/>
        <v>176729</v>
      </c>
      <c r="J22" s="345">
        <f t="shared" si="6"/>
        <v>183186</v>
      </c>
      <c r="K22" s="345">
        <f t="shared" si="6"/>
        <v>17445</v>
      </c>
      <c r="L22" s="343">
        <f t="shared" si="6"/>
        <v>605138</v>
      </c>
      <c r="M22" s="343">
        <f t="shared" si="6"/>
        <v>1487454</v>
      </c>
      <c r="N22" s="345">
        <f t="shared" si="6"/>
        <v>2110037</v>
      </c>
      <c r="O22" s="345">
        <f t="shared" si="6"/>
        <v>0</v>
      </c>
      <c r="P22" s="343">
        <f t="shared" si="6"/>
        <v>454577</v>
      </c>
      <c r="Q22" s="343">
        <f t="shared" si="6"/>
        <v>225638</v>
      </c>
      <c r="R22" s="345">
        <f t="shared" si="6"/>
        <v>680215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2973438</v>
      </c>
      <c r="X22" s="343">
        <f t="shared" si="6"/>
        <v>39332475</v>
      </c>
      <c r="Y22" s="345">
        <f t="shared" si="6"/>
        <v>-36359037</v>
      </c>
      <c r="Z22" s="336">
        <f>+IF(X22&lt;&gt;0,+(Y22/X22)*100,0)</f>
        <v>-92.44024689521825</v>
      </c>
      <c r="AA22" s="350">
        <f>SUM(AA23:AA32)</f>
        <v>52443300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8605840</v>
      </c>
      <c r="F24" s="59">
        <v>8605840</v>
      </c>
      <c r="G24" s="59">
        <v>5782</v>
      </c>
      <c r="H24" s="60">
        <v>675</v>
      </c>
      <c r="I24" s="60">
        <v>18250</v>
      </c>
      <c r="J24" s="59">
        <v>24707</v>
      </c>
      <c r="K24" s="59">
        <v>1785</v>
      </c>
      <c r="L24" s="60">
        <v>14537</v>
      </c>
      <c r="M24" s="60"/>
      <c r="N24" s="59">
        <v>16322</v>
      </c>
      <c r="O24" s="59"/>
      <c r="P24" s="60">
        <v>425156</v>
      </c>
      <c r="Q24" s="60">
        <v>225638</v>
      </c>
      <c r="R24" s="59">
        <v>650794</v>
      </c>
      <c r="S24" s="59"/>
      <c r="T24" s="60"/>
      <c r="U24" s="60"/>
      <c r="V24" s="59"/>
      <c r="W24" s="59">
        <v>691823</v>
      </c>
      <c r="X24" s="60">
        <v>6454380</v>
      </c>
      <c r="Y24" s="59">
        <v>-5762557</v>
      </c>
      <c r="Z24" s="61">
        <v>-89.28</v>
      </c>
      <c r="AA24" s="62">
        <v>8605840</v>
      </c>
    </row>
    <row r="25" spans="1:27" ht="12.75">
      <c r="A25" s="361" t="s">
        <v>239</v>
      </c>
      <c r="B25" s="142"/>
      <c r="C25" s="60"/>
      <c r="D25" s="340"/>
      <c r="E25" s="60">
        <v>11741261</v>
      </c>
      <c r="F25" s="59">
        <v>11741261</v>
      </c>
      <c r="G25" s="59"/>
      <c r="H25" s="60"/>
      <c r="I25" s="60">
        <v>158479</v>
      </c>
      <c r="J25" s="59">
        <v>158479</v>
      </c>
      <c r="K25" s="59">
        <v>15660</v>
      </c>
      <c r="L25" s="60">
        <v>590601</v>
      </c>
      <c r="M25" s="60">
        <v>424158</v>
      </c>
      <c r="N25" s="59">
        <v>1030419</v>
      </c>
      <c r="O25" s="59"/>
      <c r="P25" s="60"/>
      <c r="Q25" s="60"/>
      <c r="R25" s="59"/>
      <c r="S25" s="59"/>
      <c r="T25" s="60"/>
      <c r="U25" s="60"/>
      <c r="V25" s="59"/>
      <c r="W25" s="59">
        <v>1188898</v>
      </c>
      <c r="X25" s="60">
        <v>8805946</v>
      </c>
      <c r="Y25" s="59">
        <v>-7617048</v>
      </c>
      <c r="Z25" s="61">
        <v>-86.5</v>
      </c>
      <c r="AA25" s="62">
        <v>11741261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32096199</v>
      </c>
      <c r="F32" s="59">
        <v>32096199</v>
      </c>
      <c r="G32" s="59"/>
      <c r="H32" s="60"/>
      <c r="I32" s="60"/>
      <c r="J32" s="59"/>
      <c r="K32" s="59"/>
      <c r="L32" s="60"/>
      <c r="M32" s="60">
        <v>1063296</v>
      </c>
      <c r="N32" s="59">
        <v>1063296</v>
      </c>
      <c r="O32" s="59"/>
      <c r="P32" s="60">
        <v>29421</v>
      </c>
      <c r="Q32" s="60"/>
      <c r="R32" s="59">
        <v>29421</v>
      </c>
      <c r="S32" s="59"/>
      <c r="T32" s="60"/>
      <c r="U32" s="60"/>
      <c r="V32" s="59"/>
      <c r="W32" s="59">
        <v>1092717</v>
      </c>
      <c r="X32" s="60">
        <v>24072149</v>
      </c>
      <c r="Y32" s="59">
        <v>-22979432</v>
      </c>
      <c r="Z32" s="61">
        <v>-95.46</v>
      </c>
      <c r="AA32" s="62">
        <v>32096199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77058842</v>
      </c>
      <c r="D40" s="344">
        <f t="shared" si="9"/>
        <v>0</v>
      </c>
      <c r="E40" s="343">
        <f t="shared" si="9"/>
        <v>1391000</v>
      </c>
      <c r="F40" s="345">
        <f t="shared" si="9"/>
        <v>1391000</v>
      </c>
      <c r="G40" s="345">
        <f t="shared" si="9"/>
        <v>0</v>
      </c>
      <c r="H40" s="343">
        <f t="shared" si="9"/>
        <v>0</v>
      </c>
      <c r="I40" s="343">
        <f t="shared" si="9"/>
        <v>302415</v>
      </c>
      <c r="J40" s="345">
        <f t="shared" si="9"/>
        <v>302415</v>
      </c>
      <c r="K40" s="345">
        <f t="shared" si="9"/>
        <v>122584</v>
      </c>
      <c r="L40" s="343">
        <f t="shared" si="9"/>
        <v>0</v>
      </c>
      <c r="M40" s="343">
        <f t="shared" si="9"/>
        <v>110888</v>
      </c>
      <c r="N40" s="345">
        <f t="shared" si="9"/>
        <v>233472</v>
      </c>
      <c r="O40" s="345">
        <f t="shared" si="9"/>
        <v>290807</v>
      </c>
      <c r="P40" s="343">
        <f t="shared" si="9"/>
        <v>55700</v>
      </c>
      <c r="Q40" s="343">
        <f t="shared" si="9"/>
        <v>0</v>
      </c>
      <c r="R40" s="345">
        <f t="shared" si="9"/>
        <v>346507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882394</v>
      </c>
      <c r="X40" s="343">
        <f t="shared" si="9"/>
        <v>1043250</v>
      </c>
      <c r="Y40" s="345">
        <f t="shared" si="9"/>
        <v>-160856</v>
      </c>
      <c r="Z40" s="336">
        <f>+IF(X40&lt;&gt;0,+(Y40/X40)*100,0)</f>
        <v>-15.418739515935778</v>
      </c>
      <c r="AA40" s="350">
        <f>SUM(AA41:AA49)</f>
        <v>1391000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3414301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1391000</v>
      </c>
      <c r="F44" s="53">
        <v>1391000</v>
      </c>
      <c r="G44" s="53"/>
      <c r="H44" s="54"/>
      <c r="I44" s="54"/>
      <c r="J44" s="53"/>
      <c r="K44" s="53"/>
      <c r="L44" s="54"/>
      <c r="M44" s="54">
        <v>109440</v>
      </c>
      <c r="N44" s="53">
        <v>109440</v>
      </c>
      <c r="O44" s="53">
        <v>64000</v>
      </c>
      <c r="P44" s="54">
        <v>55700</v>
      </c>
      <c r="Q44" s="54"/>
      <c r="R44" s="53">
        <v>119700</v>
      </c>
      <c r="S44" s="53"/>
      <c r="T44" s="54"/>
      <c r="U44" s="54"/>
      <c r="V44" s="53"/>
      <c r="W44" s="53">
        <v>229140</v>
      </c>
      <c r="X44" s="54">
        <v>1043250</v>
      </c>
      <c r="Y44" s="53">
        <v>-814110</v>
      </c>
      <c r="Z44" s="94">
        <v>-78.04</v>
      </c>
      <c r="AA44" s="95">
        <v>1391000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>
        <v>33600</v>
      </c>
      <c r="J47" s="53">
        <v>33600</v>
      </c>
      <c r="K47" s="53">
        <v>122584</v>
      </c>
      <c r="L47" s="54"/>
      <c r="M47" s="54"/>
      <c r="N47" s="53">
        <v>122584</v>
      </c>
      <c r="O47" s="53">
        <v>30850</v>
      </c>
      <c r="P47" s="54"/>
      <c r="Q47" s="54"/>
      <c r="R47" s="53">
        <v>30850</v>
      </c>
      <c r="S47" s="53"/>
      <c r="T47" s="54"/>
      <c r="U47" s="54"/>
      <c r="V47" s="53"/>
      <c r="W47" s="53">
        <v>187034</v>
      </c>
      <c r="X47" s="54"/>
      <c r="Y47" s="53">
        <v>187034</v>
      </c>
      <c r="Z47" s="94"/>
      <c r="AA47" s="95"/>
    </row>
    <row r="48" spans="1:27" ht="12.75">
      <c r="A48" s="361" t="s">
        <v>255</v>
      </c>
      <c r="B48" s="136"/>
      <c r="C48" s="60">
        <v>10256038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63388503</v>
      </c>
      <c r="D49" s="368"/>
      <c r="E49" s="54"/>
      <c r="F49" s="53"/>
      <c r="G49" s="53"/>
      <c r="H49" s="54"/>
      <c r="I49" s="54">
        <v>268815</v>
      </c>
      <c r="J49" s="53">
        <v>268815</v>
      </c>
      <c r="K49" s="53"/>
      <c r="L49" s="54"/>
      <c r="M49" s="54">
        <v>1448</v>
      </c>
      <c r="N49" s="53">
        <v>1448</v>
      </c>
      <c r="O49" s="53">
        <v>195957</v>
      </c>
      <c r="P49" s="54"/>
      <c r="Q49" s="54"/>
      <c r="R49" s="53">
        <v>195957</v>
      </c>
      <c r="S49" s="53"/>
      <c r="T49" s="54"/>
      <c r="U49" s="54"/>
      <c r="V49" s="53"/>
      <c r="W49" s="53">
        <v>466220</v>
      </c>
      <c r="X49" s="54"/>
      <c r="Y49" s="53">
        <v>466220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97128333</v>
      </c>
      <c r="D60" s="346">
        <f t="shared" si="14"/>
        <v>0</v>
      </c>
      <c r="E60" s="219">
        <f t="shared" si="14"/>
        <v>146428135</v>
      </c>
      <c r="F60" s="264">
        <f t="shared" si="14"/>
        <v>146428135</v>
      </c>
      <c r="G60" s="264">
        <f t="shared" si="14"/>
        <v>19327</v>
      </c>
      <c r="H60" s="219">
        <f t="shared" si="14"/>
        <v>1872997</v>
      </c>
      <c r="I60" s="219">
        <f t="shared" si="14"/>
        <v>4658447</v>
      </c>
      <c r="J60" s="264">
        <f t="shared" si="14"/>
        <v>6550771</v>
      </c>
      <c r="K60" s="264">
        <f t="shared" si="14"/>
        <v>3419674</v>
      </c>
      <c r="L60" s="219">
        <f t="shared" si="14"/>
        <v>3980147</v>
      </c>
      <c r="M60" s="219">
        <f t="shared" si="14"/>
        <v>10351156</v>
      </c>
      <c r="N60" s="264">
        <f t="shared" si="14"/>
        <v>17750977</v>
      </c>
      <c r="O60" s="264">
        <f t="shared" si="14"/>
        <v>824133</v>
      </c>
      <c r="P60" s="219">
        <f t="shared" si="14"/>
        <v>8098999</v>
      </c>
      <c r="Q60" s="219">
        <f t="shared" si="14"/>
        <v>7684756</v>
      </c>
      <c r="R60" s="264">
        <f t="shared" si="14"/>
        <v>16607888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40909636</v>
      </c>
      <c r="X60" s="219">
        <f t="shared" si="14"/>
        <v>109821101</v>
      </c>
      <c r="Y60" s="264">
        <f t="shared" si="14"/>
        <v>-68911465</v>
      </c>
      <c r="Z60" s="337">
        <f>+IF(X60&lt;&gt;0,+(Y60/X60)*100,0)</f>
        <v>-62.74883822190054</v>
      </c>
      <c r="AA60" s="232">
        <f>+AA57+AA54+AA51+AA40+AA37+AA34+AA22+AA5</f>
        <v>146428135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2017-05-05T08:39:28Z</dcterms:created>
  <dcterms:modified xsi:type="dcterms:W3CDTF">2017-05-05T08:39:31Z</dcterms:modified>
  <cp:category/>
  <cp:version/>
  <cp:contentType/>
  <cp:contentStatus/>
</cp:coreProperties>
</file>